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Roaming\kingsoft\office6\backup\"/>
    </mc:Choice>
  </mc:AlternateContent>
  <bookViews>
    <workbookView windowWidth="27945" windowHeight="11925" firstSheet="3" activeTab="12"/>
  </bookViews>
  <sheets>
    <sheet name="资金分配建议" sheetId="14" state="hidden" r:id="rId1"/>
    <sheet name="资金分配建议二" sheetId="13" state="hidden" r:id="rId2"/>
    <sheet name="附表3上会表格" sheetId="7" state="hidden" r:id="rId3"/>
    <sheet name="附件1-1 总表" sheetId="27" r:id="rId4"/>
    <sheet name="附件1-2 新改建项目" sheetId="21" r:id="rId5"/>
    <sheet name="附件1-3 养护工程" sheetId="25" r:id="rId6"/>
    <sheet name="附件1-4 前期工作经费" sheetId="26" r:id="rId7"/>
    <sheet name="(基础表格）附表3-2农村公路建设项目及前期工作经费" sheetId="12" state="hidden" r:id="rId8"/>
    <sheet name="建设库新增项目" sheetId="16" state="hidden" r:id="rId9"/>
    <sheet name="Sheet2" sheetId="17" state="hidden" r:id="rId10"/>
    <sheet name="Sheet3" sheetId="18" state="hidden" r:id="rId11"/>
    <sheet name="Sheet4" sheetId="20" state="hidden" r:id="rId12"/>
    <sheet name="附件1-5 危旧桥梁改造" sheetId="11" r:id="rId13"/>
    <sheet name="年度建设任务" sheetId="24" state="hidden" r:id="rId14"/>
    <sheet name="Sheet1" sheetId="15" state="hidden" r:id="rId15"/>
    <sheet name="基础数据表格农村公路建设" sheetId="1" state="hidden" r:id="rId16"/>
    <sheet name="资料备份表格分配建议表" sheetId="5" state="hidden" r:id="rId17"/>
  </sheets>
  <definedNames>
    <definedName name="_xlnm._FilterDatabase" localSheetId="0" hidden="1">资金分配建议!$A$7:$O$133</definedName>
    <definedName name="_xlnm._FilterDatabase" localSheetId="1" hidden="1">资金分配建议二!$A$6:$AO$132</definedName>
    <definedName name="_xlnm._FilterDatabase" localSheetId="2" hidden="1">附表3上会表格!$A$6:$AN$132</definedName>
    <definedName name="_xlnm._FilterDatabase" localSheetId="8" hidden="1">建设库新增项目!$A$6:$Z$245</definedName>
    <definedName name="_xlnm._FilterDatabase" localSheetId="10" hidden="1">Sheet3!$A$1:$E$136</definedName>
    <definedName name="_xlnm._FilterDatabase" localSheetId="12" hidden="1">'附件1-5 危旧桥梁改造'!$A$7:$O$17</definedName>
    <definedName name="_xlnm._FilterDatabase" localSheetId="15" hidden="1">基础数据表格农村公路建设!$A$6:$T$1433</definedName>
    <definedName name="_xlnm._FilterDatabase" localSheetId="16" hidden="1">资料备份表格分配建议表!$A$5:$BB$132</definedName>
    <definedName name="_xlnm._FilterDatabase" localSheetId="4" hidden="1">'附件1-2 新改建项目'!$A$4:$XEX$13</definedName>
    <definedName name="_xlnm._FilterDatabase" localSheetId="7" hidden="1">'(基础表格）附表3-2农村公路建设项目及前期工作经费'!$A$7:$AF$1401</definedName>
    <definedName name="SUMIFS">#REF!</definedName>
    <definedName name="SUMIFS" localSheetId="16">资料备份表格分配建议表!$AL$87</definedName>
    <definedName name="_xlnm.Print_Titles" localSheetId="16">资料备份表格分配建议表!$3:$5</definedName>
    <definedName name="SUMIFS" localSheetId="7">#REF!</definedName>
    <definedName name="_xlnm.Print_Titles" localSheetId="7">'(基础表格）附表3-2农村公路建设项目及前期工作经费'!$3:$7</definedName>
    <definedName name="_xlnm.Print_Titles" localSheetId="2">附表3上会表格!$3:$5</definedName>
    <definedName name="_xlnm.Print_Titles" localSheetId="1">资金分配建议二!$3:$5</definedName>
    <definedName name="_xlnm.Print_Titles" localSheetId="0">资金分配建议!$3:$5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<sst xmlns="http://schemas.openxmlformats.org/spreadsheetml/2006/main" count="34314" uniqueCount="5056">
  <si>
    <t>附件4：</t>
  </si>
  <si>
    <t>2026年省级补助资金支持农村公路建设养护工程资金分配建议计划表</t>
  </si>
  <si>
    <t>地市</t>
  </si>
  <si>
    <t>县区</t>
  </si>
  <si>
    <t>资金分配建议一</t>
  </si>
  <si>
    <t>合计</t>
  </si>
  <si>
    <t>养护工程资金（万元）</t>
  </si>
  <si>
    <t>建设项目补助资金（万元）</t>
  </si>
  <si>
    <t>其中年初下达</t>
  </si>
  <si>
    <t>其中：年初下达建设项目补助资金（万元）</t>
  </si>
  <si>
    <t>年中追加建设项目补助资金（万元）</t>
  </si>
  <si>
    <t>前期工作经费</t>
  </si>
  <si>
    <t>建设项目补助资金</t>
  </si>
  <si>
    <t>危旧桥梁改造补助资金</t>
  </si>
  <si>
    <t>生命安全防护工程补助资金</t>
  </si>
  <si>
    <t>具体项目安排情况</t>
  </si>
  <si>
    <t>年中追加</t>
  </si>
  <si>
    <t>总计</t>
  </si>
  <si>
    <t>广州市 汇总</t>
  </si>
  <si>
    <t>广州市</t>
  </si>
  <si>
    <t>白云区</t>
  </si>
  <si>
    <t>南沙区</t>
  </si>
  <si>
    <t>从化区</t>
  </si>
  <si>
    <t>增城区</t>
  </si>
  <si>
    <t>珠海市 汇总</t>
  </si>
  <si>
    <t>珠海市</t>
  </si>
  <si>
    <t>香洲区</t>
  </si>
  <si>
    <t>汕头市 汇总</t>
  </si>
  <si>
    <t>汕头市</t>
  </si>
  <si>
    <t>金平区</t>
  </si>
  <si>
    <t>龙湖区</t>
  </si>
  <si>
    <t>澄海区</t>
  </si>
  <si>
    <t>濠江区</t>
  </si>
  <si>
    <t>潮阳区</t>
  </si>
  <si>
    <t>潮南区</t>
  </si>
  <si>
    <t>南澳县</t>
  </si>
  <si>
    <t>佛山市 汇总</t>
  </si>
  <si>
    <t>佛山市</t>
  </si>
  <si>
    <t>禅城区</t>
  </si>
  <si>
    <t>顺德区</t>
  </si>
  <si>
    <t>高明区</t>
  </si>
  <si>
    <t>三水区</t>
  </si>
  <si>
    <t>韶关市 汇总</t>
  </si>
  <si>
    <t>韶关市</t>
  </si>
  <si>
    <t>浈江区</t>
  </si>
  <si>
    <t>武江区</t>
  </si>
  <si>
    <t>曲江区</t>
  </si>
  <si>
    <t>乐昌市</t>
  </si>
  <si>
    <t>南雄市</t>
  </si>
  <si>
    <t>仁化县</t>
  </si>
  <si>
    <t>始兴县</t>
  </si>
  <si>
    <t>翁源县</t>
  </si>
  <si>
    <t>新丰县</t>
  </si>
  <si>
    <t>乳源瑶族自治县</t>
  </si>
  <si>
    <t>河源市 汇总</t>
  </si>
  <si>
    <t>河源市</t>
  </si>
  <si>
    <t>源城区</t>
  </si>
  <si>
    <t>东源县</t>
  </si>
  <si>
    <t>和平县</t>
  </si>
  <si>
    <t>龙川县</t>
  </si>
  <si>
    <t>紫金县</t>
  </si>
  <si>
    <t>连平县</t>
  </si>
  <si>
    <t>梅州市 汇总</t>
  </si>
  <si>
    <t>梅州市</t>
  </si>
  <si>
    <t>梅江区</t>
  </si>
  <si>
    <t>梅县区</t>
  </si>
  <si>
    <t>兴宁市</t>
  </si>
  <si>
    <t>平远县</t>
  </si>
  <si>
    <t>蕉岭县</t>
  </si>
  <si>
    <t>大埔县</t>
  </si>
  <si>
    <t>丰顺县</t>
  </si>
  <si>
    <t>五华县</t>
  </si>
  <si>
    <t>惠州市 汇总</t>
  </si>
  <si>
    <t>惠州市</t>
  </si>
  <si>
    <t>惠城区</t>
  </si>
  <si>
    <t>惠阳区</t>
  </si>
  <si>
    <t>惠东县</t>
  </si>
  <si>
    <t>博罗县</t>
  </si>
  <si>
    <t>龙门县</t>
  </si>
  <si>
    <t>汕尾市 汇总</t>
  </si>
  <si>
    <t>汕尾市</t>
  </si>
  <si>
    <t>城区</t>
  </si>
  <si>
    <t>陆丰市</t>
  </si>
  <si>
    <t>海丰县</t>
  </si>
  <si>
    <t>陆河县</t>
  </si>
  <si>
    <t>东莞市 汇总</t>
  </si>
  <si>
    <t>东莞市</t>
  </si>
  <si>
    <t>中山市 汇总</t>
  </si>
  <si>
    <t>中山市</t>
  </si>
  <si>
    <t>江门市 汇总</t>
  </si>
  <si>
    <t>江门市</t>
  </si>
  <si>
    <t>蓬江区</t>
  </si>
  <si>
    <t>江海区</t>
  </si>
  <si>
    <t>新会区</t>
  </si>
  <si>
    <t>台山市</t>
  </si>
  <si>
    <t>开平市</t>
  </si>
  <si>
    <t>鹤山市</t>
  </si>
  <si>
    <t>恩平市</t>
  </si>
  <si>
    <t>阳江市 汇总</t>
  </si>
  <si>
    <t>阳江市</t>
  </si>
  <si>
    <t>江城区</t>
  </si>
  <si>
    <t>阳东区</t>
  </si>
  <si>
    <t>阳春市</t>
  </si>
  <si>
    <t>阳西县</t>
  </si>
  <si>
    <t>湛江市 汇总</t>
  </si>
  <si>
    <t>湛江市</t>
  </si>
  <si>
    <t>赤坎区</t>
  </si>
  <si>
    <t>霞山区</t>
  </si>
  <si>
    <t>麻章区</t>
  </si>
  <si>
    <t>坡头区</t>
  </si>
  <si>
    <t>雷州市</t>
  </si>
  <si>
    <t>廉江市</t>
  </si>
  <si>
    <t>吴川市</t>
  </si>
  <si>
    <t>遂溪县</t>
  </si>
  <si>
    <t>徐闻县</t>
  </si>
  <si>
    <t>茂名市 汇总</t>
  </si>
  <si>
    <t>茂名市</t>
  </si>
  <si>
    <t>茂南区</t>
  </si>
  <si>
    <t>电白区</t>
  </si>
  <si>
    <t>信宜市</t>
  </si>
  <si>
    <t>高州市</t>
  </si>
  <si>
    <t>化州市</t>
  </si>
  <si>
    <t>肇庆市 汇总</t>
  </si>
  <si>
    <t>肇庆市</t>
  </si>
  <si>
    <t>端州区</t>
  </si>
  <si>
    <t>鼎湖区</t>
  </si>
  <si>
    <t>高要区</t>
  </si>
  <si>
    <t>四会市</t>
  </si>
  <si>
    <t>广宁县</t>
  </si>
  <si>
    <t>德庆县</t>
  </si>
  <si>
    <t>封开县</t>
  </si>
  <si>
    <t>怀集县</t>
  </si>
  <si>
    <t>清远市 汇总</t>
  </si>
  <si>
    <t>清远市</t>
  </si>
  <si>
    <t>清城区</t>
  </si>
  <si>
    <t>清新区</t>
  </si>
  <si>
    <t>英德市</t>
  </si>
  <si>
    <t>连州市</t>
  </si>
  <si>
    <t>佛冈县</t>
  </si>
  <si>
    <t>阳山县</t>
  </si>
  <si>
    <t>连山壮族瑶族自治县</t>
  </si>
  <si>
    <t>连南瑶族自治县</t>
  </si>
  <si>
    <t>潮州市 汇总</t>
  </si>
  <si>
    <t>潮州市</t>
  </si>
  <si>
    <t>湘桥区</t>
  </si>
  <si>
    <t>潮安区</t>
  </si>
  <si>
    <t>饶平县</t>
  </si>
  <si>
    <t>揭阳市 汇总</t>
  </si>
  <si>
    <t>揭阳市</t>
  </si>
  <si>
    <t>榕城区</t>
  </si>
  <si>
    <t>揭东区</t>
  </si>
  <si>
    <t>普宁市</t>
  </si>
  <si>
    <t>揭西县</t>
  </si>
  <si>
    <t>惠来县</t>
  </si>
  <si>
    <t>云浮市 汇总</t>
  </si>
  <si>
    <t>云浮市</t>
  </si>
  <si>
    <t>云城区</t>
  </si>
  <si>
    <t>云安区</t>
  </si>
  <si>
    <t>罗定市</t>
  </si>
  <si>
    <t>新兴县</t>
  </si>
  <si>
    <t>郁南县</t>
  </si>
  <si>
    <t>资金分配建议二</t>
  </si>
  <si>
    <t>农村公路建设项目补助资金测算（万元）</t>
  </si>
  <si>
    <t>年度建设任务</t>
  </si>
  <si>
    <t>任务类型</t>
  </si>
  <si>
    <t>8月份上报任务里程</t>
  </si>
  <si>
    <t>补助标准</t>
  </si>
  <si>
    <t>建设项目计划实施里程（公里）</t>
  </si>
  <si>
    <t>危旧桥梁改造计划实施数量（座）</t>
  </si>
  <si>
    <t>生命安全防护工程计划实施里程（公里）</t>
  </si>
  <si>
    <t>其中：年初下达养护工程资金安排21686万元</t>
  </si>
  <si>
    <t>年中追加50000万元</t>
  </si>
  <si>
    <t>拟安排补助建设项目里程</t>
  </si>
  <si>
    <t>施工图批复建安费合计</t>
  </si>
  <si>
    <t>拟安排新改建项目补助资金</t>
  </si>
  <si>
    <t>分类分档测算新改建补助资金需求</t>
  </si>
  <si>
    <t>拟安排2026年危旧桥梁改造补助资金</t>
  </si>
  <si>
    <t>拟安排2026年续建任务补助桥梁补助资金</t>
  </si>
  <si>
    <t>拟安排生命安全防护工程补助资金</t>
  </si>
  <si>
    <t>拟安排补助的2026年任务桥梁数</t>
  </si>
  <si>
    <t>拟安排补助的2026年续建桥梁数</t>
  </si>
  <si>
    <t>拟安排补助生命安全防护工程项目里程</t>
  </si>
  <si>
    <t>县道网提升工程</t>
  </si>
  <si>
    <t>旅游路产业路</t>
  </si>
  <si>
    <t>行政村通双车道</t>
  </si>
  <si>
    <t>较大人口规模自然村通双车道</t>
  </si>
  <si>
    <t>其他路网联结工程</t>
  </si>
  <si>
    <t>路面改造工程</t>
  </si>
  <si>
    <t>9月-8月=差值</t>
  </si>
  <si>
    <t>地区分类</t>
  </si>
  <si>
    <t>单改双</t>
  </si>
  <si>
    <t>四升三</t>
  </si>
  <si>
    <t>路面改造</t>
  </si>
  <si>
    <t>完成</t>
  </si>
  <si>
    <t>第四档</t>
  </si>
  <si>
    <t>第二档</t>
  </si>
  <si>
    <t>第一档（非苏区）</t>
  </si>
  <si>
    <t>第一档（苏区）</t>
  </si>
  <si>
    <t>第三档</t>
  </si>
  <si>
    <t>资金分配建议</t>
  </si>
  <si>
    <t>方案1：养护工程资金安排21686万元</t>
  </si>
  <si>
    <t>方案2：建设项目补助资金安排196814万元</t>
  </si>
  <si>
    <t>附件1-1</t>
  </si>
  <si>
    <t>2026年省级交通专项资金支持农村公路分配计划表</t>
  </si>
  <si>
    <t>年度可申请专项资金规模</t>
  </si>
  <si>
    <t>本批次安排资金情况</t>
  </si>
  <si>
    <t>合计
（万元）</t>
  </si>
  <si>
    <t>养护工程补助经费
（万元）</t>
  </si>
  <si>
    <t>支持农村公路建设任务
（万元）</t>
  </si>
  <si>
    <t>农村公路新改建</t>
  </si>
  <si>
    <t>危旧桥梁改造</t>
  </si>
  <si>
    <t>村道安防工程</t>
  </si>
  <si>
    <t>养护工程补助资金
（万元）</t>
  </si>
  <si>
    <t>新改建工程支持资金
（万元）</t>
  </si>
  <si>
    <t>前期工作经费资金
（万元）</t>
  </si>
  <si>
    <t>危旧桥梁改造支持资金
（万元）</t>
  </si>
  <si>
    <t>村道安防工程支持资金
（万元）</t>
  </si>
  <si>
    <t>新改建省级补助资金金额
（万元）</t>
  </si>
  <si>
    <t>支持新改建项目里程(公里）</t>
  </si>
  <si>
    <t>危旧桥梁改造省级补助资金金额
（万元）</t>
  </si>
  <si>
    <t>支持危桥改造数量（座）</t>
  </si>
  <si>
    <t>村道安防工程省级补助资金金额（万元）</t>
  </si>
  <si>
    <t>支持村道安防工程里程
（公里)</t>
  </si>
  <si>
    <t>1004（含华侨管理区45万元）</t>
  </si>
  <si>
    <t>402（含华侨管理区18万元）</t>
  </si>
  <si>
    <t>注：以省里最终下达资金为准。</t>
  </si>
  <si>
    <t>附件1-2</t>
  </si>
  <si>
    <t>陆丰市2026年省级补助资金支持农村公路建设项目资金分配计划（农村公路建设项目）</t>
  </si>
  <si>
    <t>序号</t>
  </si>
  <si>
    <t>项目类型</t>
  </si>
  <si>
    <t>项目名称</t>
  </si>
  <si>
    <t>路线编码情况</t>
  </si>
  <si>
    <t>建设库
起点桩号</t>
  </si>
  <si>
    <t>建设库
终点桩号</t>
  </si>
  <si>
    <t>路段实施里程</t>
  </si>
  <si>
    <t>项目实施里程</t>
  </si>
  <si>
    <t>建安费</t>
  </si>
  <si>
    <t>改建技术等级</t>
  </si>
  <si>
    <t>施工图批复文号</t>
  </si>
  <si>
    <t>分配资金（万元）</t>
  </si>
  <si>
    <t>本期安排补助资金（万元）</t>
  </si>
  <si>
    <t>拟下期安排补助资金（万元）</t>
  </si>
  <si>
    <t>路网联结工程</t>
  </si>
  <si>
    <t>陆丰市西南镇Y527线黄塘村至洋益村单车道改双车道工程</t>
  </si>
  <si>
    <t>Y527441581</t>
  </si>
  <si>
    <t>四级</t>
  </si>
  <si>
    <t>陆交运〔2025〕285号</t>
  </si>
  <si>
    <t>2024年陆丰市西南镇石门坑至天宝洞道路单改双工程</t>
  </si>
  <si>
    <t>Y854441581</t>
  </si>
  <si>
    <t>陆交运〔2025〕281号</t>
  </si>
  <si>
    <t xml:space="preserve"> 陆丰市甲西镇Y620线康美村委会水口村村口至水口村牌坊单车道改双车道工程</t>
  </si>
  <si>
    <t>Y620441581</t>
  </si>
  <si>
    <t>陆交运〔2025〕283号</t>
  </si>
  <si>
    <t xml:space="preserve"> 陆丰市甲西镇C308线青林村第二路口至青林村伯公庙单车道改双车道工程</t>
  </si>
  <si>
    <t>C308441581</t>
  </si>
  <si>
    <t>陆交运〔2025〕282号</t>
  </si>
  <si>
    <t xml:space="preserve"> 陆丰市城东街道Y563线陆丰高铁站出口至舞蝶山前单车道改双车道工程</t>
  </si>
  <si>
    <t>Y563441581</t>
  </si>
  <si>
    <t>陆交运〔2025〕286号</t>
  </si>
  <si>
    <t xml:space="preserve"> 陆丰市河西街道C184线寨外路口至蔡婆洞伯公庙单车道改双车道工程</t>
  </si>
  <si>
    <t>C184441581</t>
  </si>
  <si>
    <t>陆交运〔2025〕289号</t>
  </si>
  <si>
    <t xml:space="preserve">路网联结工程 </t>
  </si>
  <si>
    <t>陆丰市河西街道新陆村农村公路单车道改双车道工程</t>
  </si>
  <si>
    <t>Y786441581</t>
  </si>
  <si>
    <t>陆交运〔2025〕291号</t>
  </si>
  <si>
    <t>C620441581</t>
  </si>
  <si>
    <t>C357441581</t>
  </si>
  <si>
    <t>附件1-3</t>
  </si>
  <si>
    <t>陆丰市2026年省级补助资金支持农村公路建设项目资金分配计划（养护工程项目）</t>
  </si>
  <si>
    <t>使用部门</t>
  </si>
  <si>
    <t>分配资金
（万元）</t>
  </si>
  <si>
    <t>陆丰市交通运输局</t>
  </si>
  <si>
    <t>陆丰市陂洋镇内洋至芹洋路段滑坡水毁抢修工程</t>
  </si>
  <si>
    <t>陆丰市陂洋镇Y641线边坡修复工程</t>
  </si>
  <si>
    <t>2026年度陆丰市农村公路技术状况自动化检测评定项目</t>
  </si>
  <si>
    <t>陆丰市潭西镇Y524线路面修复养护工程</t>
  </si>
  <si>
    <t>陆丰市潭西镇崎头村民委员会</t>
  </si>
  <si>
    <t>陆丰市潭西镇崎头村危桥拆除改造建设工程</t>
  </si>
  <si>
    <t>陆丰市公路事务中心</t>
  </si>
  <si>
    <t>汕尾陆丰市县道X133线桥冲大桥维修加固工程</t>
  </si>
  <si>
    <t>陆丰市县道X133、X134线水毁修复工程</t>
  </si>
  <si>
    <t>陆丰市县道X136线水毁修复工程</t>
  </si>
  <si>
    <t>附件1-4</t>
  </si>
  <si>
    <t>陆丰市2026年省级补助资金支持农村公路建设项目资金分配计划（前期工作经费）</t>
  </si>
  <si>
    <t>陆丰市西南镇黄塘村民委员会</t>
  </si>
  <si>
    <t>陆丰市西南镇Y527线黄塘村至洋益村单车道改双车道工程前期工作经费</t>
  </si>
  <si>
    <t>陆丰市西南镇陂屯村民委员会</t>
  </si>
  <si>
    <t>2024年陆丰市西南镇石门坑至天宝洞道路单改双工程前期工作经费</t>
  </si>
  <si>
    <t>陆丰市城东街道高美村民委员会</t>
  </si>
  <si>
    <t>陆丰市城东街道Y563线陆丰高铁站出口至舞蝶山前单车道改双车道工程前期工作经费</t>
  </si>
  <si>
    <t>陆丰市河西街道新陆村民委员会</t>
  </si>
  <si>
    <t>陆丰市河西街道新陆村农村公路单车道改双车道工程前期工作经费</t>
  </si>
  <si>
    <t>陆丰市河西街道湖畔村民委员会</t>
  </si>
  <si>
    <t>陆丰市河西街道Y520线湖畔村新窑路口至石柱交界处农村公路单车道改双车道工程前期工作经费</t>
  </si>
  <si>
    <t>陆丰市河西街道石山村民委员会</t>
  </si>
  <si>
    <t>陆丰市河西街道C184线寨外路口至蔡婆洞伯公庙单车道改双车道工程前期工作经费</t>
  </si>
  <si>
    <t>陆丰市河西街道大务村民委员会</t>
  </si>
  <si>
    <t>陆丰市河西街道C218线大务村旁至Y520线农村公路单车道改双车道工程前期工作经费</t>
  </si>
  <si>
    <t>陆丰市河西街道湖田社区居民委员会</t>
  </si>
  <si>
    <t>陆丰市河西街道C430线陂仔路口至省道510线普通省道联结工程前期工作经费</t>
  </si>
  <si>
    <t>陆丰市河西街道竹林村民委员会</t>
  </si>
  <si>
    <t>陆丰市河西街道C520线竹联路口至杨如昌门口单车道改双车道工程前期工作经费</t>
  </si>
  <si>
    <t>陆丰市甲西镇康美村民委员会</t>
  </si>
  <si>
    <t>陆丰市甲西镇Y620线康美村委会水口村村口至水口村牌坊单车道改双车道工程前期工作经费</t>
  </si>
  <si>
    <t>陆丰市甲西镇新青村民委员会</t>
  </si>
  <si>
    <t>陆丰市甲西镇C308线青林村第二路口至青林村伯公庙单车道改双车道工程前期工作经费</t>
  </si>
  <si>
    <t>陆丰市碣石镇新丰村民委员会</t>
  </si>
  <si>
    <t>陆丰市碣石镇新丰村农村公路单车道改双车道工程前期工作经费</t>
  </si>
  <si>
    <t>用于陆丰市2027年农村公路前期工作</t>
  </si>
  <si>
    <t>附表3-2：</t>
  </si>
  <si>
    <t>2026年省级补助资金支持农村公路建设项目明细表（农村公路建设项目）</t>
  </si>
  <si>
    <t>路线编码</t>
  </si>
  <si>
    <t>起点桩号</t>
  </si>
  <si>
    <t>终点桩号</t>
  </si>
  <si>
    <t>路段建设里程
（公里）</t>
  </si>
  <si>
    <t>拟安排省级补助资金</t>
  </si>
  <si>
    <t>市上报金额（万元）</t>
  </si>
  <si>
    <t>此次下达金额
（万元）</t>
  </si>
  <si>
    <t>辅助计算列
（万元）</t>
  </si>
  <si>
    <t>备注</t>
  </si>
  <si>
    <t>建设库
路线编码匹配情况</t>
  </si>
  <si>
    <t>施工图批复总投资
（万元）</t>
  </si>
  <si>
    <t>施工图批复
建安费
（万元）</t>
  </si>
  <si>
    <t>年初计划项目或新增补项目</t>
  </si>
  <si>
    <t>拟第一期安排补助情况</t>
  </si>
  <si>
    <t>补助类型</t>
  </si>
  <si>
    <t>可安排补助（已限定不超建安费）</t>
  </si>
  <si>
    <t>安排前期工作资金</t>
  </si>
  <si>
    <t>如年初计划项目不再实施请注明
【不实施】</t>
  </si>
  <si>
    <t>亭角大桥拓宽改造工程</t>
  </si>
  <si>
    <t>Y876440115</t>
  </si>
  <si>
    <t>二级</t>
  </si>
  <si>
    <t>2017-440115-48-01-820156-001</t>
  </si>
  <si>
    <t>年初计划项目</t>
  </si>
  <si>
    <t>安排补助</t>
  </si>
  <si>
    <t>珠三角农村公路优化提升</t>
  </si>
  <si>
    <t>从化区县道网整治提升工程</t>
  </si>
  <si>
    <t>X285440117</t>
  </si>
  <si>
    <t>已批复</t>
  </si>
  <si>
    <t>县道网提升</t>
  </si>
  <si>
    <t>X937440117</t>
  </si>
  <si>
    <t>三级</t>
  </si>
  <si>
    <t>X286440117</t>
  </si>
  <si>
    <t>江埔街G105至山下村道路建设工程</t>
  </si>
  <si>
    <t>CE05440117</t>
  </si>
  <si>
    <t>2024-451-A-CH231</t>
  </si>
  <si>
    <t>U005440117</t>
  </si>
  <si>
    <t>0.000</t>
  </si>
  <si>
    <t>1.817</t>
  </si>
  <si>
    <t>大凹Y588道路新建工程</t>
  </si>
  <si>
    <t>U001440184</t>
  </si>
  <si>
    <t>CY14440184</t>
  </si>
  <si>
    <t>凤凰五路北延线市政道路及配套工程</t>
  </si>
  <si>
    <t>U002440184</t>
  </si>
  <si>
    <t>2.630</t>
  </si>
  <si>
    <t>穗交运从化[2025]1号</t>
  </si>
  <si>
    <t>国际大道（一期）工程</t>
  </si>
  <si>
    <t>U003440184</t>
  </si>
  <si>
    <t>3.590</t>
  </si>
  <si>
    <t>SZ-2023-1595-CH048-P</t>
  </si>
  <si>
    <t>东澳岛南村片区新建农村道路及管线工程</t>
  </si>
  <si>
    <t>C186440402</t>
  </si>
  <si>
    <t>珠万建复〔2025〕1 号</t>
  </si>
  <si>
    <t>C987440402</t>
  </si>
  <si>
    <t>大万山岛客家村至大万山顶道路改造提升工程</t>
  </si>
  <si>
    <t>C185440402</t>
  </si>
  <si>
    <t>珠万建复〔2025〕2 号</t>
  </si>
  <si>
    <t>0aa9f797-3f89-11f1-9c1a-0242ac110003</t>
  </si>
  <si>
    <t>斗门区</t>
  </si>
  <si>
    <t>白蕉镇671乡道东延工程Y672</t>
  </si>
  <si>
    <t>Y672440403</t>
  </si>
  <si>
    <t>1.662</t>
  </si>
  <si>
    <t>斗投审预〔2023〕73 号</t>
  </si>
  <si>
    <t>增补项目</t>
  </si>
  <si>
    <t>0e7288ba-3f89-11f1-9c1a-0242ac110003</t>
  </si>
  <si>
    <t>华智大道(新港大道-X584)道路工程Y702</t>
  </si>
  <si>
    <t>Y702440403</t>
  </si>
  <si>
    <t>1.704</t>
  </si>
  <si>
    <t>斗投审预〔2024〕57 号</t>
  </si>
  <si>
    <t>桂山镇4A旅游景区配套—桂山岛七湾公路工程</t>
  </si>
  <si>
    <t>C184440402</t>
  </si>
  <si>
    <t>潮阳区产城融合示范区建设项目（汕南大道潮阳段）一期工程</t>
  </si>
  <si>
    <t>CM21440513</t>
  </si>
  <si>
    <t>一级</t>
  </si>
  <si>
    <t>汕市交建批〔2022〕19号</t>
  </si>
  <si>
    <t>潮阳区揭海公路城南至海门段市政化配套设施建设工程项目(二期中医院新址连接线)</t>
  </si>
  <si>
    <t>CM25440513</t>
  </si>
  <si>
    <t>潮阳区交规〔2025〕27号</t>
  </si>
  <si>
    <t>三水区县道X495宝谭线西乐大道平交至南边市场段（K0+000-K3+260）路面修复工程</t>
  </si>
  <si>
    <t>X495440607</t>
  </si>
  <si>
    <t>三交复〔2025〕22 号</t>
  </si>
  <si>
    <t>前期工作</t>
  </si>
  <si>
    <t>前期工作经费用于项目勘察设计费。</t>
  </si>
  <si>
    <t>浈江区X848线碧桂园江山樾至湾头村县道提档升级项目</t>
  </si>
  <si>
    <t>X848440204</t>
  </si>
  <si>
    <t>K2+570</t>
  </si>
  <si>
    <t>K9+170</t>
  </si>
  <si>
    <t>韶浈交〔2025〕10号</t>
  </si>
  <si>
    <t>浈江区Y213线龙潭庙至三雄农场路网联结工程</t>
  </si>
  <si>
    <t>Y213440204</t>
  </si>
  <si>
    <t>K0+000</t>
  </si>
  <si>
    <t>K2+630</t>
  </si>
  <si>
    <t>韶浈交〔2025〕11号</t>
  </si>
  <si>
    <t>前期工作经费用于项目勘察设计费</t>
  </si>
  <si>
    <t>31万元</t>
  </si>
  <si>
    <t>县道四升三</t>
  </si>
  <si>
    <t>X903线大塘至汤溪段K0+762-K8+643段县道四改三工程</t>
  </si>
  <si>
    <t>X903440205</t>
  </si>
  <si>
    <t>K0+762</t>
  </si>
  <si>
    <t>K8+643</t>
  </si>
  <si>
    <t>韶曲交基【2025】17号</t>
  </si>
  <si>
    <t>X311线石角至新建K0+000-K3+635段县道四改三工程</t>
  </si>
  <si>
    <t>X311440205</t>
  </si>
  <si>
    <t>K3+635</t>
  </si>
  <si>
    <t>韶曲交基【2025】18号</t>
  </si>
  <si>
    <t>县道提升</t>
  </si>
  <si>
    <t>长征国家文化公园（乐昌段）旅游公路建设项目二期-X826线坪石至桃坪</t>
  </si>
  <si>
    <t>X826440281</t>
  </si>
  <si>
    <t>K21+000</t>
  </si>
  <si>
    <t>乐交字﹝2026﹞17号</t>
  </si>
  <si>
    <t>前期工作经费用于农村公路质量监督检测、施工图设计等前期工作安排32万元。</t>
  </si>
  <si>
    <t>始兴县X395线花山村委会至罗陂桥段改建工程</t>
  </si>
  <si>
    <t>X395440222</t>
  </si>
  <si>
    <t>始交发〔2025〕15 号</t>
  </si>
  <si>
    <t>通1000人自然村单改双</t>
  </si>
  <si>
    <t>县道894线至兴仁改建工程</t>
  </si>
  <si>
    <t>Y377440222</t>
  </si>
  <si>
    <t>始交发〔2025〕23 号</t>
  </si>
  <si>
    <t>C663440222</t>
  </si>
  <si>
    <t>省道联结工程</t>
  </si>
  <si>
    <t>Y387线横坑口至椒子斜国道联结工程</t>
  </si>
  <si>
    <t>Y387440222</t>
  </si>
  <si>
    <t>始交发〔2025〕16 号</t>
  </si>
  <si>
    <t>普通国道联结工程</t>
  </si>
  <si>
    <t>Y393线东郊场至旱沟水改建工程</t>
  </si>
  <si>
    <t>Y393440222</t>
  </si>
  <si>
    <t>始交发〔2025〕17 号</t>
  </si>
  <si>
    <t>Y432线都塘至小古录改建工程</t>
  </si>
  <si>
    <t>Y432440222</t>
  </si>
  <si>
    <t>始交发〔2025〕18 号</t>
  </si>
  <si>
    <t>Y417线陂田至涝洲水改建工程</t>
  </si>
  <si>
    <t>Y417440222</t>
  </si>
  <si>
    <t>始交发〔2025〕22 号</t>
  </si>
  <si>
    <t>Y453线老步前-长坑改建工程</t>
  </si>
  <si>
    <t>Y453440222</t>
  </si>
  <si>
    <t>始交发〔2025〕21 号</t>
  </si>
  <si>
    <t>Y554线至长坑改建工程</t>
  </si>
  <si>
    <t>Y554440222</t>
  </si>
  <si>
    <t>始交发〔2025〕20 号</t>
  </si>
  <si>
    <t>通较大规模自然村</t>
  </si>
  <si>
    <t>C276田螺山-下易屋改建工程</t>
  </si>
  <si>
    <t>C276440222</t>
  </si>
  <si>
    <t>始交发〔2025〕14 号</t>
  </si>
  <si>
    <t>Y443长梅至滩洞改建工程</t>
  </si>
  <si>
    <t>Y443440222</t>
  </si>
  <si>
    <t>始交发〔2025〕24号</t>
  </si>
  <si>
    <t>县道网升级联结</t>
  </si>
  <si>
    <t>县道X395线墨江河南侧金润大桥至兴隆大桥段公路改建工程</t>
  </si>
  <si>
    <t>12.712</t>
  </si>
  <si>
    <t>14.476</t>
  </si>
  <si>
    <t>始交发〔2025〕26号</t>
  </si>
  <si>
    <t>前期工作经费用于2026建设项目前期工作经费安排39万元</t>
  </si>
  <si>
    <t>仁化县Y020线东田至檀前段公路提升工程</t>
  </si>
  <si>
    <t>Y020440224</t>
  </si>
  <si>
    <t>K0+824</t>
  </si>
  <si>
    <t>K4+199</t>
  </si>
  <si>
    <t>仁交规〔2025〕38号</t>
  </si>
  <si>
    <t>仁化县红山镇U328线公路改造工程</t>
  </si>
  <si>
    <t>U328440224</t>
  </si>
  <si>
    <t>K4+400</t>
  </si>
  <si>
    <t>仁交规〔2024〕35号</t>
  </si>
  <si>
    <t>仁化县Y581线红星村委至大岭工业园段改建工程</t>
  </si>
  <si>
    <t>Y581440224</t>
  </si>
  <si>
    <t>K1+850</t>
  </si>
  <si>
    <t>K4+768</t>
  </si>
  <si>
    <t>仁交规[2025]28号</t>
  </si>
  <si>
    <t>县道提档升级</t>
  </si>
  <si>
    <t>仁化县X331线廊田至红山段公路提升工程</t>
  </si>
  <si>
    <t>X331440224</t>
  </si>
  <si>
    <t>K20+141</t>
  </si>
  <si>
    <t>K28+021</t>
  </si>
  <si>
    <t>仁交规〔2025〕39号</t>
  </si>
  <si>
    <t>仁化县Y571线旱溪桥至大田段公路提升工程</t>
  </si>
  <si>
    <t>Y571440224</t>
  </si>
  <si>
    <t>K1+301</t>
  </si>
  <si>
    <t>K2+367</t>
  </si>
  <si>
    <t>仁交规〔2025〕29号</t>
  </si>
  <si>
    <t>d6e1a520-3319-11f1-9c1a-0242ac110003</t>
  </si>
  <si>
    <t>仁化县Y011线猪屎夹至内洞段公路提升工程Y011</t>
  </si>
  <si>
    <t>Y011440224</t>
  </si>
  <si>
    <t>9.332</t>
  </si>
  <si>
    <t>仁交规〔2026〕11号</t>
  </si>
  <si>
    <t>前期工作经费用于农村公路施工图设计和危桥改造共计21万元。</t>
  </si>
  <si>
    <t>路网连接</t>
  </si>
  <si>
    <t>Y778岭下龙-上坝单车道改双车道工程</t>
  </si>
  <si>
    <t>Y778440229</t>
  </si>
  <si>
    <t>K1+076</t>
  </si>
  <si>
    <t>翁交基【2025】10号</t>
  </si>
  <si>
    <t>C050道班-瓦窖排单车道改双车道工程</t>
  </si>
  <si>
    <t>C050440229</t>
  </si>
  <si>
    <t>K0+818</t>
  </si>
  <si>
    <t>翁交基【2025】11号</t>
  </si>
  <si>
    <t>Y747六中-下陂村路口单车道改双车道工程</t>
  </si>
  <si>
    <t>Y747440229</t>
  </si>
  <si>
    <t>K2+417</t>
  </si>
  <si>
    <t>翁交基【2025】12号</t>
  </si>
  <si>
    <t>Y892花树下-阮屋单车道改双车道工程</t>
  </si>
  <si>
    <t>Y892440229</t>
  </si>
  <si>
    <t>K1+200</t>
  </si>
  <si>
    <t>翁交基【2025】13号</t>
  </si>
  <si>
    <t>C141大岗子-九村单车道改双车道工程</t>
  </si>
  <si>
    <t>C141440229</t>
  </si>
  <si>
    <t>K0+632</t>
  </si>
  <si>
    <t>翁交基【2025】14号</t>
  </si>
  <si>
    <t>YA51泉水龙-七村单车道改双车道工程</t>
  </si>
  <si>
    <t>YA51440229</t>
  </si>
  <si>
    <t>K0+500</t>
  </si>
  <si>
    <t>K2+082</t>
  </si>
  <si>
    <t>翁交基【2025】15号</t>
  </si>
  <si>
    <t>Y771翁城-农学院单车道改双车道工程</t>
  </si>
  <si>
    <t>Y771440229</t>
  </si>
  <si>
    <t>K0+880</t>
  </si>
  <si>
    <t>翁交基【2025】16号</t>
  </si>
  <si>
    <t>建制村单改双</t>
  </si>
  <si>
    <t>Y752朱屋-新安（0.000-1.911）单车道改双车道工程</t>
  </si>
  <si>
    <t>Y752440229</t>
  </si>
  <si>
    <t>K1+1911</t>
  </si>
  <si>
    <t>翁交基【2025】17号</t>
  </si>
  <si>
    <t>CA78忠联-陈楼单车道改双车道工程</t>
  </si>
  <si>
    <t>CA78440229</t>
  </si>
  <si>
    <t>K0+979</t>
  </si>
  <si>
    <t>翁交基【2025】18号</t>
  </si>
  <si>
    <t>不实施</t>
  </si>
  <si>
    <t>CA52 下陂排-蓝屋 单车道改双车道工程</t>
  </si>
  <si>
    <t>CA52440229</t>
  </si>
  <si>
    <t>K1+121</t>
  </si>
  <si>
    <t>翁交基【2025】19号</t>
  </si>
  <si>
    <t>Y887 石子坳-李洞单车道改双车道工程</t>
  </si>
  <si>
    <t>Y887440229</t>
  </si>
  <si>
    <t>K0+768</t>
  </si>
  <si>
    <t>翁交基【2025】20号</t>
  </si>
  <si>
    <t>Y885线 佛子高-杨屋单车道改双车道工程</t>
  </si>
  <si>
    <t>Y885440229</t>
  </si>
  <si>
    <t>K1+404</t>
  </si>
  <si>
    <t>K2+549</t>
  </si>
  <si>
    <t>翁交基【2025】21号</t>
  </si>
  <si>
    <t>C020塘心-水楼下单车道改双车道工程</t>
  </si>
  <si>
    <t>C020440229</t>
  </si>
  <si>
    <t>K0+406</t>
  </si>
  <si>
    <t>翁交基【2025】22号</t>
  </si>
  <si>
    <t>新增</t>
  </si>
  <si>
    <t>翁源县C336线庙下-乌泥坑单车道改双车道工程</t>
  </si>
  <si>
    <t>C336440229</t>
  </si>
  <si>
    <t>K0+150</t>
  </si>
  <si>
    <t>K0+450</t>
  </si>
  <si>
    <t>翁交基【2026】23号</t>
  </si>
  <si>
    <t>翁源县Y857线田背-李子山单车道改双车道工程</t>
  </si>
  <si>
    <t>Y857440229</t>
  </si>
  <si>
    <t>K0+630</t>
  </si>
  <si>
    <t>K2+395</t>
  </si>
  <si>
    <t>翁交基【2026】25号</t>
  </si>
  <si>
    <t>翁源县Y888线镇子-下瑶坑单车道改双车道工程</t>
  </si>
  <si>
    <t>Y888440229</t>
  </si>
  <si>
    <t>K4+840</t>
  </si>
  <si>
    <t>K5+673</t>
  </si>
  <si>
    <t>翁交基【2026】26号</t>
  </si>
  <si>
    <t>翁源县YA02九仙村-王屋单车道改双车道工程</t>
  </si>
  <si>
    <t>YA02440229</t>
  </si>
  <si>
    <t>K0+086</t>
  </si>
  <si>
    <t>K1+065</t>
  </si>
  <si>
    <t>翁源县Y759线集义-徐屋桥单车道改双车道工程</t>
  </si>
  <si>
    <t>Y759440229</t>
  </si>
  <si>
    <t>K2+814</t>
  </si>
  <si>
    <t>翁交基【2026】24号</t>
  </si>
  <si>
    <t>用于2026年农村公路建设项目勘察设计、造价咨询、施工图咨询等前期工作经费安排共62万元。</t>
  </si>
  <si>
    <t>乳源瑶族自治县X870线(东平山至白竹村段)
县道网改造工程</t>
  </si>
  <si>
    <t>X870440232</t>
  </si>
  <si>
    <t>K4+200</t>
  </si>
  <si>
    <t>K8+780</t>
  </si>
  <si>
    <t>乳交基〔2025〕38号</t>
  </si>
  <si>
    <t>乳源瑶族自治县 X326 线(桂头黑石头至游溪中心洞段)县道网改造工程</t>
  </si>
  <si>
    <t>X326440232</t>
  </si>
  <si>
    <t>K9+582</t>
  </si>
  <si>
    <t>K24+660</t>
  </si>
  <si>
    <t>乳交基〔2025〕39号</t>
  </si>
  <si>
    <t>前期工作资金用于农村公路和危桥改造项目152万元。</t>
  </si>
  <si>
    <t>县道X351线新丰县磜下至黄磜公路改造工程</t>
  </si>
  <si>
    <t>X351440233</t>
  </si>
  <si>
    <t>新交基函〔2026〕17号</t>
  </si>
  <si>
    <t>县道X347线新丰县仓前至下河洞公路改造工程</t>
  </si>
  <si>
    <t>X347440233</t>
  </si>
  <si>
    <t>新交基函〔2026〕16号</t>
  </si>
  <si>
    <t>县道X352线新丰县画眉塘至牛坝线公路改造工程</t>
  </si>
  <si>
    <t>X352440233</t>
  </si>
  <si>
    <t>新交基函〔2026〕18号</t>
  </si>
  <si>
    <t>县道X192线新丰县田尾至马头公路改造工程</t>
  </si>
  <si>
    <t>X192440233</t>
  </si>
  <si>
    <t>新交基函〔2026〕15号</t>
  </si>
  <si>
    <t>乡道Y206线新丰县郑屋至西联山公路改造工程</t>
  </si>
  <si>
    <t>Y206440233</t>
  </si>
  <si>
    <t>新交基函〔2025〕39号</t>
  </si>
  <si>
    <t>乡道Y905线新丰县白楼至长福公路改造工程</t>
  </si>
  <si>
    <t>Y905440233</t>
  </si>
  <si>
    <t>新交基函〔2026〕21号</t>
  </si>
  <si>
    <t>乡道Y105线新丰县南坑至正坑公路改造工程</t>
  </si>
  <si>
    <t>Y105440233</t>
  </si>
  <si>
    <t>新交基函〔2026〕22号</t>
  </si>
  <si>
    <t>乡道Y116线新丰县左坑学校至亚子坑公路改造工程</t>
  </si>
  <si>
    <t>Y116440233</t>
  </si>
  <si>
    <t>新交基函〔2026〕24号</t>
  </si>
  <si>
    <t>乡道Y198线新丰县上坪至下坪公路改造工程</t>
  </si>
  <si>
    <t>Y198440233</t>
  </si>
  <si>
    <t>新交基函〔2026〕23号</t>
  </si>
  <si>
    <t>乡道Y153线新丰县S244K211.180至周屋公路改造工程</t>
  </si>
  <si>
    <t>Y153440233</t>
  </si>
  <si>
    <t>新交基函〔2025〕37号</t>
  </si>
  <si>
    <t>前期工作经费用于2026年项目勘察、设计等前期工作共151万元。</t>
  </si>
  <si>
    <t>南雄市X342线湖口至水口公路路面改造工程</t>
  </si>
  <si>
    <t>X342440282</t>
  </si>
  <si>
    <t>K5+671</t>
  </si>
  <si>
    <t>K15+591</t>
  </si>
  <si>
    <t>雄交工字〔2025〕77 号</t>
  </si>
  <si>
    <t>大规模人口（1000人以上）自然村通双车道</t>
  </si>
  <si>
    <t>南雄市Y655线龙头至元丁迳等4条单车道改双车道改建工程（Y648线坪田村委至钗江村）</t>
  </si>
  <si>
    <t>Y648440282</t>
  </si>
  <si>
    <t>K1+432</t>
  </si>
  <si>
    <t>雄交工字〔2025〕65 号</t>
  </si>
  <si>
    <t>南雄市Y531线大塘至高溯等4条单车道改双车道改建工程（Y531线大塘至高溯）</t>
  </si>
  <si>
    <t>Y531440282</t>
  </si>
  <si>
    <t>K5+210</t>
  </si>
  <si>
    <t>K8+190</t>
  </si>
  <si>
    <t>雄交工字〔2025〕73 号</t>
  </si>
  <si>
    <t>南雄市Y489线新桥头至小泷头等12条单车道改双车道改建工程（Y533线窑合至塘坳）</t>
  </si>
  <si>
    <t>Y533440282</t>
  </si>
  <si>
    <t>K4+434</t>
  </si>
  <si>
    <t>雄交工字〔2025〕72 号</t>
  </si>
  <si>
    <t>南雄市Y580线河南至城门村等5条单车道改双车道改建工程（C015线河南至楠木）</t>
  </si>
  <si>
    <t>C015440282</t>
  </si>
  <si>
    <t>K1+959</t>
  </si>
  <si>
    <t>雄交工字〔2025〕68 号</t>
  </si>
  <si>
    <t>南雄市C134线承平至龙眼头村单车道改双车道改建工程</t>
  </si>
  <si>
    <t>C134440282</t>
  </si>
  <si>
    <t>K0+936</t>
  </si>
  <si>
    <t>雄交工字〔2025〕76 号</t>
  </si>
  <si>
    <t>南雄市Y655线龙头至元丁迳等4条单车道改双车道改建工程（Y709线大坪岭至下犁）</t>
  </si>
  <si>
    <t>Y709440282</t>
  </si>
  <si>
    <t>K3+347</t>
  </si>
  <si>
    <t>雄交工字〔2025〕64 号</t>
  </si>
  <si>
    <t>南雄市Y655线龙头至元丁迳等4条单车道改双车道改建工程（Y655线龙头至元丁迳）</t>
  </si>
  <si>
    <t>Y655440282</t>
  </si>
  <si>
    <t>K4+395</t>
  </si>
  <si>
    <t>雄交工字〔2025〕66 号</t>
  </si>
  <si>
    <t>南雄市Y599线鱼鲜茶场至石坳村等4条单车道改双车道改建工程（Y599线鱼鲜茶场至石坳村）</t>
  </si>
  <si>
    <t>Y599440282</t>
  </si>
  <si>
    <t>K3+443</t>
  </si>
  <si>
    <t>雄交工字〔2025〕67 号</t>
  </si>
  <si>
    <t>南雄市Y580线河南至城门村等5条单车道改双车道改建工程（Y422线水源至红蜘石）</t>
  </si>
  <si>
    <t>Y422440282</t>
  </si>
  <si>
    <t>K4+160</t>
  </si>
  <si>
    <t>雄交工字〔2025〕69 号</t>
  </si>
  <si>
    <t>南雄市Y599线鱼鲜茶场至石坳村等4条单车道改双车道改建工程（CA09线上湖至秧地水村）</t>
  </si>
  <si>
    <t>CA09440282</t>
  </si>
  <si>
    <t>K1+647</t>
  </si>
  <si>
    <t>雄交工字〔2025〕75 号</t>
  </si>
  <si>
    <t>南雄市Y489线新桥头至小泷头等12条单车道改双车道改建工程（CA70线樟地背至樟地背老村）</t>
  </si>
  <si>
    <t>CA70440282</t>
  </si>
  <si>
    <t>K1+426</t>
  </si>
  <si>
    <t>雄交工字〔2025〕60 号</t>
  </si>
  <si>
    <t>南雄市Y599线鱼鲜茶场至石坳村等4条单车道改双车道改建工程（CI38线上茶田至樟地背）</t>
  </si>
  <si>
    <t>CI38440282</t>
  </si>
  <si>
    <t>K1+841</t>
  </si>
  <si>
    <t>雄交工字〔2025〕74 号</t>
  </si>
  <si>
    <t>南雄市Y580线河南至城门村等5条单车道改双车道改建工程（C909线东享社村至寨背）</t>
  </si>
  <si>
    <t>C909440282</t>
  </si>
  <si>
    <t>雄交工字〔2025〕71 号</t>
  </si>
  <si>
    <t>南雄市Y580线河南至城门村等5条单车道改双车道改建工程（Y580线河南至城门村）</t>
  </si>
  <si>
    <t>Y580440282</t>
  </si>
  <si>
    <t>K4+292</t>
  </si>
  <si>
    <t>雄交工字〔2025〕70 号</t>
  </si>
  <si>
    <t>南雄市Y489线新桥头至小泷头等12条单车道改双车道改建工程（Y757线肖屋至小水村）</t>
  </si>
  <si>
    <t>Y757440282</t>
  </si>
  <si>
    <t>K2+393</t>
  </si>
  <si>
    <t>雄交工字〔2025〕59 号</t>
  </si>
  <si>
    <t>其他路网连接工程</t>
  </si>
  <si>
    <t>南雄市C550线望田洞至敬老院等36条
普通省道联结工程（CF61线、CB90线和CD24
线等6条子项目）</t>
  </si>
  <si>
    <t>CF61440282
CB90440282
CD24440282
C518440282
CE43440282
CD61440282</t>
  </si>
  <si>
    <t>K5+098</t>
  </si>
  <si>
    <t>雄交工字〔2025〕57号</t>
  </si>
  <si>
    <t>南雄市C550线望田洞至敬老院等36条
普通省道联结工程（C550线、C101线和C748
线等8条子项目）</t>
  </si>
  <si>
    <t>C550440282
C748440282
CA86440282
CB27440282
C101440282
Y595440282
CA74440282
CA93440282</t>
  </si>
  <si>
    <t>K8+055</t>
  </si>
  <si>
    <t>雄交工字〔2025〕58号</t>
  </si>
  <si>
    <t>南雄市C352线上浆至流塘等35条普通
省道联结工程（C352线、C353线和CH97线等
7条子项目）</t>
  </si>
  <si>
    <t>C352440282
C353440282
CH97440282
CB40440282
C682440282
CA29440282
C676440282</t>
  </si>
  <si>
    <t>K8+297</t>
  </si>
  <si>
    <t>雄交工字〔2025〕62号</t>
  </si>
  <si>
    <t>南雄市C352线上浆至流塘等35条普通
省道联结工程（CB06线、C675线和C674线等
9条子项目）</t>
  </si>
  <si>
    <t>CB06440282
C675440282
C674440282
C892440282
CB17440282
C807440282
CA49440282
CF02440282
C799440282</t>
  </si>
  <si>
    <t>K8+383</t>
  </si>
  <si>
    <t>雄交工字〔2025〕63号</t>
  </si>
  <si>
    <t>220A861F9C3A0642E30A819B42F0B69F</t>
  </si>
  <si>
    <t>建制村单改双（乡村道四级单改双）</t>
  </si>
  <si>
    <t>南雄市Y655线龙头至元丁迳等4条单车道改双车道改建工程（Y759线罗屋村至围背水库）Y759</t>
  </si>
  <si>
    <t>Y759440282</t>
  </si>
  <si>
    <t>2.440</t>
  </si>
  <si>
    <t>26年7号</t>
  </si>
  <si>
    <t>354EE61EB60174DB41D700B9803C196F</t>
  </si>
  <si>
    <t>南雄市Y599线鱼鲜茶场至石坳村等4条单车道改双车道改建工程（Y469线黄坑至许村）Y469</t>
  </si>
  <si>
    <t>Y469440282</t>
  </si>
  <si>
    <t>5.061</t>
  </si>
  <si>
    <t>26年12号</t>
  </si>
  <si>
    <t>578F09847D7663113DB1D85D53251AB0</t>
  </si>
  <si>
    <t>南雄市Y531线大塘至高溯等4条单车道改双车道改建工程（Y507线夹河口至古胜前新村）Y507</t>
  </si>
  <si>
    <t>Y507440282</t>
  </si>
  <si>
    <t>3.858</t>
  </si>
  <si>
    <t>26年11号</t>
  </si>
  <si>
    <t>A1391706113A584CF0ED4CD83B297CC4</t>
  </si>
  <si>
    <t>南雄市Y580线河南至城门村等5条单车道改双车道改建工程（Y719线叶屋至东门村）Y719</t>
  </si>
  <si>
    <t>Y719440282</t>
  </si>
  <si>
    <t>5.341</t>
  </si>
  <si>
    <t>26年10号</t>
  </si>
  <si>
    <t>旅游公路</t>
  </si>
  <si>
    <t>龙华山旅游公路公路新改建工程（银杏路、三泉路）</t>
  </si>
  <si>
    <t>C087440282
C178440282</t>
  </si>
  <si>
    <t>K3+739</t>
  </si>
  <si>
    <t>雄交工字〔2025〕61号</t>
  </si>
  <si>
    <t>前期工作经费用于灾毁修复工程安排资金20万元，用于危旧桥梁改造工程安排资金20万元，用于四好农村路建设工程安排资金107万元。</t>
  </si>
  <si>
    <t>县道X168线东源县锡场镇K21+216-K27+500段公路扩建工程</t>
  </si>
  <si>
    <t>X168441625</t>
  </si>
  <si>
    <t>东交函〔2025〕102号</t>
  </si>
  <si>
    <t>东源县县道X833线半埔至彰教段公路改建工程（K0+000～ K4+518.613）</t>
  </si>
  <si>
    <t>X833441625</t>
  </si>
  <si>
    <t>东交函〔2025〕350号</t>
  </si>
  <si>
    <t>东源县县道X174线双江镇增坑至新田段改建工程</t>
  </si>
  <si>
    <t>X174441625</t>
  </si>
  <si>
    <t>东交函〔2025〕169号</t>
  </si>
  <si>
    <t>东源县县道X836线骆湖至热水段公路改建工程（K0+000～K1+344.725、K3+800～K7+763.315、K12+801～K20+914.954）</t>
  </si>
  <si>
    <t>X836441625</t>
  </si>
  <si>
    <t>东交函〔2025〕251号</t>
  </si>
  <si>
    <t>县道X168线东源县半江镇K10+831-K17+995段公路扩建工程</t>
  </si>
  <si>
    <t>东交函〔2025〕103号</t>
  </si>
  <si>
    <t>通建制村公路单改双工程</t>
  </si>
  <si>
    <t>东源县黄村镇乡道Y684线黄村街至上七段（K0+000-K0+130、K0+717-K2+239)公路扩建工程</t>
  </si>
  <si>
    <t>Y684441625</t>
  </si>
  <si>
    <t>东交函2025 151号</t>
  </si>
  <si>
    <t>东源县船塘镇Y278线K1+800～K3+660段公路扩建工程</t>
  </si>
  <si>
    <t>Y278441625</t>
  </si>
  <si>
    <t>东交函2025 243号</t>
  </si>
  <si>
    <t>县道X178线东源鹊田至和平梅坝段公路改建工程（K0+000～K5+406、K16+750～K17+925.270、K19+358～K27+627.474）</t>
  </si>
  <si>
    <t>X178441625</t>
  </si>
  <si>
    <t>东交函〔2025〕114号</t>
  </si>
  <si>
    <t>东源县县道X831线蓝口齐坑至花径段改建工程</t>
  </si>
  <si>
    <t>X831441625</t>
  </si>
  <si>
    <t>东交函〔2025〕351号</t>
  </si>
  <si>
    <t>东源县双江镇高陂村公路扩建工程</t>
  </si>
  <si>
    <t>CV13441625</t>
  </si>
  <si>
    <t>东交函〔2025〕 315号</t>
  </si>
  <si>
    <t>CV14441625</t>
  </si>
  <si>
    <t>Y826441625</t>
  </si>
  <si>
    <t>东源县县道X830线曾田蒲田村至黄田清溪村段公路改造工程</t>
  </si>
  <si>
    <t>X830441625</t>
  </si>
  <si>
    <t>东交函〔2024〕430号</t>
  </si>
  <si>
    <t>2e023983-3fb5-11f1-9c1a-0242ac110003</t>
  </si>
  <si>
    <t>县道X167线东源县半江镇K3+215~K10+382段公路扩建工程X167</t>
  </si>
  <si>
    <t>X167441625</t>
  </si>
  <si>
    <t>3.215</t>
  </si>
  <si>
    <t>10.382</t>
  </si>
  <si>
    <t>东交函【2026】87号</t>
  </si>
  <si>
    <t>85229ffb-42ad-11f1-9c1a-0242ac110003</t>
  </si>
  <si>
    <t>东源县蓝口镇C08P线K0+000~K0+790段公路扩建工程C08P</t>
  </si>
  <si>
    <t>C08P441625</t>
  </si>
  <si>
    <t>0.790</t>
  </si>
  <si>
    <t>东交函【2026】106号</t>
  </si>
  <si>
    <t>aca646d2-3fbe-11f1-9c1a-0242ac110003</t>
  </si>
  <si>
    <t>建制村单改双（县道四升三）</t>
  </si>
  <si>
    <t>东源县县道X831线K0+000~K6+915段公路扩建工程X831</t>
  </si>
  <si>
    <t>6.791</t>
  </si>
  <si>
    <t>东交函【2026】92号</t>
  </si>
  <si>
    <t>龙川县廻龙镇东友-黄泥塘段单车道改双车道工程</t>
  </si>
  <si>
    <t>CQ08441622</t>
  </si>
  <si>
    <t>龙交规函〔2025〕143号</t>
  </si>
  <si>
    <t>龙川县“四好农村路”X808线和田至深坑沥段公路改造工程</t>
  </si>
  <si>
    <t>X808441622</t>
  </si>
  <si>
    <t>龙交规函〔2025〕133号</t>
  </si>
  <si>
    <t>龙川县义都镇乡道Y836线通建制村单车道改双车道工程</t>
  </si>
  <si>
    <t>Y836441622</t>
  </si>
  <si>
    <t>龙交规函〔2025〕148号</t>
  </si>
  <si>
    <t>龙川县通衢镇CX75线、CX77线单车道改双车道工程</t>
  </si>
  <si>
    <t>CX77441622</t>
  </si>
  <si>
    <t>龙交规函〔2025〕135号</t>
  </si>
  <si>
    <t>CX75441622</t>
  </si>
  <si>
    <t>龙川县铁场镇CU36线卫东-连塘角段单车道改双车道工程</t>
  </si>
  <si>
    <t>CU36441622</t>
  </si>
  <si>
    <t>龙交规函〔2025〕146号</t>
  </si>
  <si>
    <t>龙川县车田镇CX28线K0+242～K1+513段单车道改双车道工程</t>
  </si>
  <si>
    <t>CX28441622</t>
  </si>
  <si>
    <t>龙交规函〔2025〕136号</t>
  </si>
  <si>
    <t>龙川县佗城镇CB04线渡船头-罗塘单车道改双车道工程</t>
  </si>
  <si>
    <t>CB04441622</t>
  </si>
  <si>
    <t>龙交规函〔2025〕155号</t>
  </si>
  <si>
    <t>龙川县田心镇CP26线K0+000～K1+472段单车道改双车道工程</t>
  </si>
  <si>
    <t>CP26441622</t>
  </si>
  <si>
    <t>龙交规函〔2025〕142号</t>
  </si>
  <si>
    <t>龙川县通衢镇Y711线新桥墟-锦归段单车道改双车道工程</t>
  </si>
  <si>
    <t>Y711441622</t>
  </si>
  <si>
    <t>龙交规函〔2025〕147号</t>
  </si>
  <si>
    <t>龙川县“四好农村路”X810线成塘至排峰段公路改造工程</t>
  </si>
  <si>
    <t>X810441622</t>
  </si>
  <si>
    <t>龙交规函〔2025〕134号</t>
  </si>
  <si>
    <t>龙川县车田镇Y366线胡椒英-武联段单车道改双车道工程</t>
  </si>
  <si>
    <t>Y366441622</t>
  </si>
  <si>
    <t>龙交规函〔2025〕137号</t>
  </si>
  <si>
    <t>龙川县义都镇CW38线新联-山二段单车道改双车道工程</t>
  </si>
  <si>
    <t>CW38441622</t>
  </si>
  <si>
    <t>龙交规函〔2025〕141号</t>
  </si>
  <si>
    <t>龙川县龙母镇C081线水口至上乐汉单车道改双车道工程</t>
  </si>
  <si>
    <t>C081441622</t>
  </si>
  <si>
    <t>龙交规函〔2025〕139号</t>
  </si>
  <si>
    <t>龙川县丰稔镇CV53线水口至洋畲段单车道改双车道工程</t>
  </si>
  <si>
    <t>CV53441622</t>
  </si>
  <si>
    <t>龙交规函〔2025〕138号</t>
  </si>
  <si>
    <t>龙川县铁场镇CW68线半坑-梨树下段单车道改双车道工程</t>
  </si>
  <si>
    <t>CW68441622</t>
  </si>
  <si>
    <t>龙交规函〔2025〕145号</t>
  </si>
  <si>
    <t>龙川县紫市镇Y678线新增路口-东源段单车道改双车道工程</t>
  </si>
  <si>
    <t>Y678441622</t>
  </si>
  <si>
    <t>龙交规函〔2025〕144号</t>
  </si>
  <si>
    <t>龙川县义都镇C870线务礼桥-务礼小学段单车道改双车道工程</t>
  </si>
  <si>
    <t>C870441622</t>
  </si>
  <si>
    <t>龙交规函〔2025〕140号</t>
  </si>
  <si>
    <t>龙川县老隆镇CW82线幸福-群辉单车道改双车道工程</t>
  </si>
  <si>
    <t>CW82441622</t>
  </si>
  <si>
    <t>龙交规函〔2025〕156号</t>
  </si>
  <si>
    <t>前期工作经费用于农村公路新改建、危旧桥梁改造、生命安全防护工程安排76万元。</t>
  </si>
  <si>
    <t>和平县东水镇Y528线上拱桥至老鼠尾（上拱桥至梅花村委会段）公路改造工程</t>
  </si>
  <si>
    <t>Y528441624</t>
  </si>
  <si>
    <t>和交规函〔2025〕101号</t>
  </si>
  <si>
    <t>和平县长塘镇Y332黄沙至龙陂公路改造工程</t>
  </si>
  <si>
    <t>Y332441624</t>
  </si>
  <si>
    <t>和交规函〔2024〕33号</t>
  </si>
  <si>
    <t>和平县长塘镇Y338寨下路口至老园（一期）公路改造工程</t>
  </si>
  <si>
    <t>Y338441624</t>
  </si>
  <si>
    <t>和交规函〔2024〕17号</t>
  </si>
  <si>
    <t>和平县浰源镇CBB8线塘唇至塘尾公路改造工程</t>
  </si>
  <si>
    <t>CBB8441624</t>
  </si>
  <si>
    <t>和交规函〔2025〕5号</t>
  </si>
  <si>
    <t>县道网升级改造</t>
  </si>
  <si>
    <t>和平县X182线青州片田至合水政和段公路改造工程</t>
  </si>
  <si>
    <t>X182441624</t>
  </si>
  <si>
    <t>和交规函〔2025〕123号</t>
  </si>
  <si>
    <t>和平县X821线泮溪至南兴段公路改造工程</t>
  </si>
  <si>
    <t>X821441624</t>
  </si>
  <si>
    <t>和交规函〔2025〕124号</t>
  </si>
  <si>
    <t>和平县大坝镇Y409、 CU32九子岗至沙前桥公路改造工程（拟升级县道）</t>
  </si>
  <si>
    <t>Y409441624</t>
  </si>
  <si>
    <t>和交规函〔2025〕128号</t>
  </si>
  <si>
    <t xml:space="preserve">CU32441624 </t>
  </si>
  <si>
    <t xml:space="preserve">CU32441624  </t>
  </si>
  <si>
    <t>和平县大坝镇Y420线上正至石谷公路改造工程（二期）</t>
  </si>
  <si>
    <t>Y420441624</t>
  </si>
  <si>
    <t>和交规函〔2025〕125号</t>
  </si>
  <si>
    <t>和平县礼士镇Y559礼士至龙塘（龙水村委会至龙水小学段）公路改造工程</t>
  </si>
  <si>
    <t>Y559441624</t>
  </si>
  <si>
    <t>和交规函〔2025〕127号</t>
  </si>
  <si>
    <t>前期工作经费用于新改建项目设计费安排79.76万元，用于危旧桥设计费安排1.24万元。</t>
  </si>
  <si>
    <t>其它路网联结工程</t>
  </si>
  <si>
    <t>连平县溪山镇CA55线公路改造工程</t>
  </si>
  <si>
    <t>CA55441623</t>
  </si>
  <si>
    <t>连交函〔2024〕283号</t>
  </si>
  <si>
    <t>连平县X174线油溪镇至高莞镇段公路改造工程</t>
  </si>
  <si>
    <t>X174441623</t>
  </si>
  <si>
    <t>连交函〔2025〕232号</t>
  </si>
  <si>
    <t>C729441623</t>
  </si>
  <si>
    <t>CD86441623</t>
  </si>
  <si>
    <t>VX41441623</t>
  </si>
  <si>
    <t>VZ67441623</t>
  </si>
  <si>
    <t>VZ94441623</t>
  </si>
  <si>
    <t>Y231441623</t>
  </si>
  <si>
    <t>2026年溪山镇路网提升改造工程</t>
  </si>
  <si>
    <t>CW01441623</t>
  </si>
  <si>
    <t>连交函〔2026〕79号</t>
  </si>
  <si>
    <t>CW02441623</t>
  </si>
  <si>
    <t>CW03441623</t>
  </si>
  <si>
    <t>CW04441623</t>
  </si>
  <si>
    <t>VW03441623</t>
  </si>
  <si>
    <t>连平县上坪镇Y280线公路改造工程</t>
  </si>
  <si>
    <t>Y280441623</t>
  </si>
  <si>
    <t>连交函〔2026〕75号</t>
  </si>
  <si>
    <t>连平县上坪镇Y281线公路改造工程</t>
  </si>
  <si>
    <t>Y281441623</t>
  </si>
  <si>
    <t>连交函〔2025〕235号</t>
  </si>
  <si>
    <t>2026年绣缎镇路网提升改造工程</t>
  </si>
  <si>
    <t>C542441623</t>
  </si>
  <si>
    <t>连交函〔2025〕230号</t>
  </si>
  <si>
    <t>C558441623</t>
  </si>
  <si>
    <t>C973441623</t>
  </si>
  <si>
    <t>CA04441623</t>
  </si>
  <si>
    <t>CF33441623</t>
  </si>
  <si>
    <t>CL47441623</t>
  </si>
  <si>
    <t>CQ84441623</t>
  </si>
  <si>
    <t>县道X160线下坪至麻陂段路面改造工程</t>
  </si>
  <si>
    <t>X160441623</t>
  </si>
  <si>
    <t>连交函〔2025〕234号</t>
  </si>
  <si>
    <t>2026年油溪镇路网提升改造工程</t>
  </si>
  <si>
    <t>CW06441623</t>
  </si>
  <si>
    <t>连交函〔2026〕56号</t>
  </si>
  <si>
    <t>连平县陂头镇Y132线路面改造提升工程</t>
  </si>
  <si>
    <t>Y132441623</t>
  </si>
  <si>
    <t>23b7f590-0665-11f1-a5ed-0242ac110003</t>
  </si>
  <si>
    <t>田源镇Y497、CR22、C138线路网 提升工程CR22</t>
  </si>
  <si>
    <t>CR22441623</t>
  </si>
  <si>
    <t>1.475</t>
  </si>
  <si>
    <t>连交函〔2026〕54号</t>
  </si>
  <si>
    <t>23b7f6cb-0665-11f1-a5ed-0242ac110003</t>
  </si>
  <si>
    <t>田源镇Y497、CR22、C138线路网 提升工程C138</t>
  </si>
  <si>
    <t>C138441623</t>
  </si>
  <si>
    <t>0.776</t>
  </si>
  <si>
    <t>0.960</t>
  </si>
  <si>
    <t>23b7f7a2-0665-11f1-a5ed-0242ac110003</t>
  </si>
  <si>
    <t>田源镇Y497、CR22、C138线路网 提升工程Y497</t>
  </si>
  <si>
    <t>Y497441623</t>
  </si>
  <si>
    <t>0.750</t>
  </si>
  <si>
    <t>1.585</t>
  </si>
  <si>
    <t>72a58d0d-32ea-11f1-9c1a-0242ac110003</t>
  </si>
  <si>
    <t>连平县上坪镇桃源大道新建工程CR88</t>
  </si>
  <si>
    <t>CR88441623</t>
  </si>
  <si>
    <t>0.963</t>
  </si>
  <si>
    <t>连交函〔2026〕27号</t>
  </si>
  <si>
    <t xml:space="preserve">前期工作经费用于连平县溪山镇CA55线公路改造工程安排1.5万元，用于连平县X174线油溪镇至高莞镇段公路改造工程安排16.2万元，用于2026年溪山镇路网提升改造工程安排7.5万元，用于连平县上坪镇Y280线公路改造工程安排4.2万元， 用于连平县上坪镇Y281线公路改造工程安排13.1万元，用于2026年绣缎镇路网提升改造工程安排6.7万元，用于县道X160线下坪至麻陂段路面改造工程安排12.5万元，用于2026年油溪镇路网提升改造工程安排2.4万元，用于连平县陂头镇Y132线路面改造提升工程安排5.08万元。      </t>
  </si>
  <si>
    <t>县道提档升级（四级升三级）</t>
  </si>
  <si>
    <t>紫金县上义镇X169线吉洞段升级改造工程</t>
  </si>
  <si>
    <t>X169441621</t>
  </si>
  <si>
    <t>紫交基[2025]60号</t>
  </si>
  <si>
    <t>紫金县紫城镇X157线龙潭段升级改造工程</t>
  </si>
  <si>
    <t>X157441621</t>
  </si>
  <si>
    <t>紫交基[2025]61号</t>
  </si>
  <si>
    <t>紫金县九和镇X838线鸭公嶂至金光段升级改造工程</t>
  </si>
  <si>
    <t>X838441621</t>
  </si>
  <si>
    <t>紫交基[2025]62号</t>
  </si>
  <si>
    <t>紫金县紫城镇X837线上庄段升级改造工程</t>
  </si>
  <si>
    <t>X837441621</t>
  </si>
  <si>
    <t>紫交基[2025]63号</t>
  </si>
  <si>
    <t>紫金县黄塘镇X838线铁嶂村段升级改造工程</t>
  </si>
  <si>
    <t>紫交基[2025]64号</t>
  </si>
  <si>
    <t>紫金县龙窝镇X158线高坑段升级改造工程</t>
  </si>
  <si>
    <t>X158441621</t>
  </si>
  <si>
    <t>紫交基[2025]54号</t>
  </si>
  <si>
    <t>其他（路网联结工程）</t>
  </si>
  <si>
    <t>紫金县凤安镇Y255线单改双工程</t>
  </si>
  <si>
    <t>Y255441621</t>
  </si>
  <si>
    <t>紫交基[2025]67号</t>
  </si>
  <si>
    <t>紫金县凤安镇Y270线单改双工程</t>
  </si>
  <si>
    <t>Y270441621</t>
  </si>
  <si>
    <t>紫交基[2025]68号</t>
  </si>
  <si>
    <t>紫金县好义镇Y286、C457线单改双工程</t>
  </si>
  <si>
    <t xml:space="preserve">Y286441621 </t>
  </si>
  <si>
    <t>紫交基[2025]69号</t>
  </si>
  <si>
    <t>C457441621</t>
  </si>
  <si>
    <t>紫金县蓝塘镇CBU2线单改双工程</t>
  </si>
  <si>
    <t>CBU2441621</t>
  </si>
  <si>
    <t>紫交基[2025]70号</t>
  </si>
  <si>
    <t>紫金县蓝塘镇Y567线单改双工程</t>
  </si>
  <si>
    <t>Y567441621</t>
  </si>
  <si>
    <t>紫交基[2025]71号</t>
  </si>
  <si>
    <t>紫金县蓝塘镇Y255线单改双工程</t>
  </si>
  <si>
    <t>紫交基[2025]72号</t>
  </si>
  <si>
    <t>紫金县蓝塘镇C059线单改双工程</t>
  </si>
  <si>
    <t>C059441621</t>
  </si>
  <si>
    <t>紫交基[2025]73号</t>
  </si>
  <si>
    <t>紫金县蓝塘镇C082线单改双工程</t>
  </si>
  <si>
    <t>C082441621</t>
  </si>
  <si>
    <t>紫交基[2025]74号</t>
  </si>
  <si>
    <t>紫金县龙窝镇CO27线单改双工程</t>
  </si>
  <si>
    <t>CO27441621</t>
  </si>
  <si>
    <t>紫交基[2025]76号</t>
  </si>
  <si>
    <t>紫金县龙窝镇CDN4线单改双工程</t>
  </si>
  <si>
    <t>CDN4441621</t>
  </si>
  <si>
    <t>紫交基[2025]77号</t>
  </si>
  <si>
    <t>紫金县义容镇Y355线单改双工程</t>
  </si>
  <si>
    <t>Y355441621</t>
  </si>
  <si>
    <t>紫交基[2025]78号</t>
  </si>
  <si>
    <t>紫金县义容镇CDH1、Y552线单改双工程</t>
  </si>
  <si>
    <t xml:space="preserve">CDH1441621 </t>
  </si>
  <si>
    <t>CDH1441621</t>
  </si>
  <si>
    <t>紫交基[2025]79号</t>
  </si>
  <si>
    <t>Y552441621</t>
  </si>
  <si>
    <t>紫金县义容镇Y345线单改双工程</t>
  </si>
  <si>
    <t>Y345441621</t>
  </si>
  <si>
    <t>前期工作经费用于2026年新改建项目施工图设计费用安排114万元。</t>
  </si>
  <si>
    <t>河源江东新区X839县道网（古竹镇至江口段）提升工程</t>
  </si>
  <si>
    <t>X839441621</t>
  </si>
  <si>
    <t>河江东交批〔2025〕8号</t>
  </si>
  <si>
    <t>（江东新区）前期工作经费用于河源江东新区X839县道网（古竹镇至江口段）提升工程安排7.5万元，用于临江镇Y436线上桥桥危桥改造工程安排1.2万元，用于村道C630线江东新区袁屋坑桥危旧桥梁改造工程安排1万元，用于河源江东新区古竹镇CGG3线下洞桥危桥改造工程1.3万元。</t>
  </si>
  <si>
    <t>前期工作经费用于以上新改建项目设计、地勘等费用，安排62万元。</t>
  </si>
  <si>
    <t>景区产业联结工程</t>
  </si>
  <si>
    <t>梅江区西郊街道市人民医院至汉酒路公路改造工程</t>
  </si>
  <si>
    <t>U920441402</t>
  </si>
  <si>
    <t>梅区交函 〔2025〕42号</t>
  </si>
  <si>
    <t>产业路</t>
  </si>
  <si>
    <t>梅江区西阳镇Y203松柏亭至清凉公路改造工程</t>
  </si>
  <si>
    <t>Y203441402</t>
  </si>
  <si>
    <t>梅区交函 〔2025〕44号</t>
  </si>
  <si>
    <t>梅江区城北镇Y132杨梅窝至礤二公路改造工程</t>
  </si>
  <si>
    <t>Y132441402</t>
  </si>
  <si>
    <t>梅区交函 〔2025〕45号</t>
  </si>
  <si>
    <t>梅江区长沙镇罗依水沿线道路新建工程</t>
  </si>
  <si>
    <t>U704441402</t>
  </si>
  <si>
    <t>C825441402</t>
  </si>
  <si>
    <t>梅区交函〔2025〕43号</t>
  </si>
  <si>
    <t>梅江区西阳镇Y993高排至花树下公路改造工程</t>
  </si>
  <si>
    <t>Y993441402</t>
  </si>
  <si>
    <t>梅江区县道X963东山至周塘（K14+655-K18+569）公路改造工程</t>
  </si>
  <si>
    <t>X963441402</t>
  </si>
  <si>
    <t xml:space="preserve">梅区交函〔2025〕41号  </t>
  </si>
  <si>
    <t>梅江区城北镇C096猫公坑至新一公路改造工程</t>
  </si>
  <si>
    <t>C096441402</t>
  </si>
  <si>
    <t>梅江区西阳镇垅子里至祖公墓公路改造工程</t>
  </si>
  <si>
    <t>U701441402</t>
  </si>
  <si>
    <t>Y005441402</t>
  </si>
  <si>
    <t>梅江区县道X950新田至县界公路改造工程</t>
  </si>
  <si>
    <t>X950441402</t>
  </si>
  <si>
    <t>梅区交函 〔2025〕41号</t>
  </si>
  <si>
    <t>梅江区西阳镇钟屋桥至凹下公里路改造工程</t>
  </si>
  <si>
    <t>U705441402</t>
  </si>
  <si>
    <t>C824441402</t>
  </si>
  <si>
    <t>梅江区西阳镇钟屋至三鼎立公路改造工程</t>
  </si>
  <si>
    <t>U706441402</t>
  </si>
  <si>
    <t>C823441402</t>
  </si>
  <si>
    <t>73870df9-42e1-11f1-9c1a-0242ac110003</t>
  </si>
  <si>
    <t>梅江区曾龙岌官坑—碧桂园便道公路 改造工程C826</t>
  </si>
  <si>
    <t>C826441402</t>
  </si>
  <si>
    <t>0.154</t>
  </si>
  <si>
    <t>梅区交字〔2026〕37号</t>
  </si>
  <si>
    <t>0.250</t>
  </si>
  <si>
    <t>0.469</t>
  </si>
  <si>
    <t>bd91820f-4211-11f1-9c1a-0242ac110003</t>
  </si>
  <si>
    <t>梅江区梅州大桥至客都大桥联结工程Y161</t>
  </si>
  <si>
    <t>Y161441402</t>
  </si>
  <si>
    <t>0.950</t>
  </si>
  <si>
    <t>2.506</t>
  </si>
  <si>
    <t xml:space="preserve">梅区交字〔2026〕36号 </t>
  </si>
  <si>
    <t>bd91839b-4211-11f1-9c1a-0242ac110003</t>
  </si>
  <si>
    <t>梅江区梅州大桥至客都大桥联结工程Y162</t>
  </si>
  <si>
    <t>Y162441402</t>
  </si>
  <si>
    <t>2.501</t>
  </si>
  <si>
    <t>2.634</t>
  </si>
  <si>
    <t>bd91843c-4211-11f1-9c1a-0242ac110003</t>
  </si>
  <si>
    <t>梅江区梅州大桥至客都大桥联结工程C495</t>
  </si>
  <si>
    <t>C495441402</t>
  </si>
  <si>
    <t>0.139</t>
  </si>
  <si>
    <t>0.360</t>
  </si>
  <si>
    <t>0.606</t>
  </si>
  <si>
    <t>0.795</t>
  </si>
  <si>
    <t>bd9184bd-4211-11f1-9c1a-0242ac110003</t>
  </si>
  <si>
    <t>梅江区梅州大桥至客都大桥联结工程Y118</t>
  </si>
  <si>
    <t>Y118441402</t>
  </si>
  <si>
    <t>2.935</t>
  </si>
  <si>
    <t>3.152</t>
  </si>
  <si>
    <t>bd9185ab-4211-11f1-9c1a-0242ac110003</t>
  </si>
  <si>
    <t>梅江区梅州大桥至客都大桥联结工程C435</t>
  </si>
  <si>
    <t>C435441402</t>
  </si>
  <si>
    <t>0.196</t>
  </si>
  <si>
    <t>前期工作经费用于以上新改建项目设计、地勘等费用，安排58万元。</t>
  </si>
  <si>
    <t>梅县区桃尧镇余坑至宝四公路“单改双”建设工程</t>
  </si>
  <si>
    <t>Y121441403</t>
  </si>
  <si>
    <t>梅县区交基〔2025〕41号</t>
  </si>
  <si>
    <t>梅县区石坑镇转水潭至岭村县道网提升工程</t>
  </si>
  <si>
    <t>X010441403</t>
  </si>
  <si>
    <t>梅县区交基〔2025〕29号</t>
  </si>
  <si>
    <t>梅县区桃尧镇桃溪至桃源(二期)县道网提升工程</t>
  </si>
  <si>
    <t>X026441403</t>
  </si>
  <si>
    <t>梅县区交基〔2025〕31号</t>
  </si>
  <si>
    <t>梅县区松口镇云车至下坪公路“单改双”建设工程</t>
  </si>
  <si>
    <t>Y288441403</t>
  </si>
  <si>
    <t>梅县区交基〔2025〕39号</t>
  </si>
  <si>
    <t>梅县区扶大高管会铁炉桥至三丰县道网提升工程</t>
  </si>
  <si>
    <t>X023441403</t>
  </si>
  <si>
    <t>梅县区交基〔2025〕30号</t>
  </si>
  <si>
    <t>梅县区松口镇半径至蓬辣县道网提升工程</t>
  </si>
  <si>
    <t>X765441403</t>
  </si>
  <si>
    <t>梅县区交基〔2025〕35号</t>
  </si>
  <si>
    <t>梅县区程江镇东山至周塘县道网提升工程</t>
  </si>
  <si>
    <t>X963441403</t>
  </si>
  <si>
    <t>梅县区交基〔2025〕36号</t>
  </si>
  <si>
    <t>梅县区松源镇径口至黄坑县道网提升工程</t>
  </si>
  <si>
    <t>梅县区交基〔2025〕33号</t>
  </si>
  <si>
    <t>梅县区松口镇松隆公路至黄竹岭公路“单改双”建设工程</t>
  </si>
  <si>
    <t>C551441403</t>
  </si>
  <si>
    <t>梅县区交基〔2025〕32号</t>
  </si>
  <si>
    <t>梅县区畲江镇双龙至中坑公路“单改双”建设工程</t>
  </si>
  <si>
    <t>Y208441403</t>
  </si>
  <si>
    <t>梅县区交基〔2025〕34号</t>
  </si>
  <si>
    <t>梅县区梅南镇龙岗至下村公路改造工程</t>
  </si>
  <si>
    <t>Y226441403</t>
  </si>
  <si>
    <t>梅县区交基〔2025〕42号</t>
  </si>
  <si>
    <t>梅县区南口镇南龙、仙湖主村道公路提升工程</t>
  </si>
  <si>
    <t>Y368441403</t>
  </si>
  <si>
    <t>梅县区交基〔2025〕43号</t>
  </si>
  <si>
    <t>b5385cfd-4208-11f1-9c1a-0242ac110003</t>
  </si>
  <si>
    <t>梅县区南口镇圩镇至益昌主村道改造工程C252</t>
  </si>
  <si>
    <t>C252441403</t>
  </si>
  <si>
    <t>1.485</t>
  </si>
  <si>
    <t xml:space="preserve">梅县区交〔2026〕22号 </t>
  </si>
  <si>
    <t>前期工作经费用于农村公路新改建项目安排100万元</t>
  </si>
  <si>
    <t>大埔县X814线溪上至丰溪林场段改建工程</t>
  </si>
  <si>
    <t>X814441422</t>
  </si>
  <si>
    <t xml:space="preserve">埔交﹝2025﹞186号 </t>
  </si>
  <si>
    <t>大埔县CG52线上陶-新山单车道改双车道工程</t>
  </si>
  <si>
    <t>CG52441422</t>
  </si>
  <si>
    <t>埔交﹝2025﹞191号</t>
  </si>
  <si>
    <t>大埔县X826线红星至桃星段改建工程</t>
  </si>
  <si>
    <t>X826441422</t>
  </si>
  <si>
    <t>埔交（2025）185号</t>
  </si>
  <si>
    <t>大埔县CG55线宫下-石门下单车道改双车道工程</t>
  </si>
  <si>
    <t>CG55441422</t>
  </si>
  <si>
    <t>埔交（2025）192号</t>
  </si>
  <si>
    <t>大埔县Y270线三角-山仔背单车道改双车道工程</t>
  </si>
  <si>
    <t>Y270441422</t>
  </si>
  <si>
    <t xml:space="preserve">埔交﹝2025﹞196号 </t>
  </si>
  <si>
    <t>大埔县Y231线完里-汶头里单车道改双车道工程</t>
  </si>
  <si>
    <t>Y231441422</t>
  </si>
  <si>
    <t>埔交（2025）187号</t>
  </si>
  <si>
    <t>大埔县CF51线村委背—田心背单车道改双车道工程</t>
  </si>
  <si>
    <t>CF51441422</t>
  </si>
  <si>
    <t xml:space="preserve">埔交﹝2025﹞199号 </t>
  </si>
  <si>
    <t>大埔县CG16线同济桥—塘唇卢单车道改双车道工程</t>
  </si>
  <si>
    <t>CG16441422</t>
  </si>
  <si>
    <t xml:space="preserve">埔交﹝2025﹞198号 </t>
  </si>
  <si>
    <t>大埔县C710线弯塘-陶山单车道改双车道工程</t>
  </si>
  <si>
    <t>C710441422</t>
  </si>
  <si>
    <t>埔交（2025）189号</t>
  </si>
  <si>
    <t>大埔县C328线大塘坝—大坪里单车道改双车道工程</t>
  </si>
  <si>
    <t>C328441422</t>
  </si>
  <si>
    <t xml:space="preserve">埔交﹝2025﹞195号 </t>
  </si>
  <si>
    <t>大埔县CG50线杉子完-高权单车道改双车道工程</t>
  </si>
  <si>
    <t>CG50441422</t>
  </si>
  <si>
    <t>埔交（2025）197号</t>
  </si>
  <si>
    <t>大埔县C825线村委-水井窠单车道改双车道工程</t>
  </si>
  <si>
    <t>C825441422</t>
  </si>
  <si>
    <t>埔交（2025）190</t>
  </si>
  <si>
    <t>大埔县C381线杨梅窠-石门下单车道改双车道工程</t>
  </si>
  <si>
    <t>C381441422</t>
  </si>
  <si>
    <t>埔交（2025）188号</t>
  </si>
  <si>
    <t>大埔县Y302线院坑-黄湖塘单车道改双车道工程</t>
  </si>
  <si>
    <t>Y302441422</t>
  </si>
  <si>
    <t xml:space="preserve">埔交﹝2025﹞194号 </t>
  </si>
  <si>
    <t>大埔县Y301线上院坑-上凹单车道改双车道工程</t>
  </si>
  <si>
    <t>Y301441422</t>
  </si>
  <si>
    <t>埔交（2025）193号</t>
  </si>
  <si>
    <t>871bad4b-3ef5-11f1-9c1a-0242ac110003</t>
  </si>
  <si>
    <t>大埔县Y269线溪背坪-鸟子石单车道改双车道工程Y269</t>
  </si>
  <si>
    <t>Y269441422</t>
  </si>
  <si>
    <t>5.008</t>
  </si>
  <si>
    <t>埔交﹝2026﹞79号</t>
  </si>
  <si>
    <t>前期工作经费用于设计文件编制安排40万元。</t>
  </si>
  <si>
    <t>丰顺县丰良镇Y313线兵营至黎足坪升级改造（其他路网联结工程）</t>
  </si>
  <si>
    <t>Y313441423</t>
  </si>
  <si>
    <t>丰交[2025]75号</t>
  </si>
  <si>
    <t>丰顺县汤坑镇Y106线汤坑至吉坪升级改造（其他路网联结工程）</t>
  </si>
  <si>
    <t>Y106441423</t>
  </si>
  <si>
    <t>丰交〔2025〕78号</t>
  </si>
  <si>
    <t>丰顺县X838线汤坑碧桂园至长坑升级改造</t>
  </si>
  <si>
    <t>X838441423</t>
  </si>
  <si>
    <t>丰交(2025)74号</t>
  </si>
  <si>
    <t>丰顺县龙岗镇Y375线马图岭下排至麻竹头下段升级改造（路网联结）</t>
  </si>
  <si>
    <t>Y375441423</t>
  </si>
  <si>
    <t>丰交(2025)8号</t>
  </si>
  <si>
    <t>丰顺县X005线水口至圆湖K33+598-K35+658段升级改造（县道网提升工程）</t>
  </si>
  <si>
    <t>X005441423</t>
  </si>
  <si>
    <t>丰交[2025]73号</t>
  </si>
  <si>
    <t>21ac7fc1-33c2-11f1-9c1a-0242ac110003</t>
  </si>
  <si>
    <t>新安路C959</t>
  </si>
  <si>
    <t>C959441423</t>
  </si>
  <si>
    <t>1.996</t>
  </si>
  <si>
    <t>丰交〔2025〕26号</t>
  </si>
  <si>
    <t>前期工作经费用于农村公路新改建施工图设计费，安排71万元。</t>
  </si>
  <si>
    <t>五华县Y320丁畲至吉祥单车道改双车道工程</t>
  </si>
  <si>
    <t>Y320441424</t>
  </si>
  <si>
    <t>华交字（2025）78号</t>
  </si>
  <si>
    <t>五华县C589甘茶小学至林角队单车道改双车道工程</t>
  </si>
  <si>
    <t>C589441424</t>
  </si>
  <si>
    <t>五华县Y461塘湖至石溪单车道改双车道工程</t>
  </si>
  <si>
    <t>Y461441424</t>
  </si>
  <si>
    <t>华路字（2025）78号</t>
  </si>
  <si>
    <t>五华县Y214增华河唇至兴华单车道改双车道工程</t>
  </si>
  <si>
    <t>Y214441424</t>
  </si>
  <si>
    <t>五华县C357叶南至中寨单车道改双车道工程</t>
  </si>
  <si>
    <t>C357441424</t>
  </si>
  <si>
    <t>五华县C055甘茶至龙虎门单车道改双车道工程</t>
  </si>
  <si>
    <t>C055441424</t>
  </si>
  <si>
    <t>五华县Y183青岗至水坑村单车道改双车道工程</t>
  </si>
  <si>
    <t>Y183441424</t>
  </si>
  <si>
    <t>五华县Y712兴中至兴中单车道改双车道工程</t>
  </si>
  <si>
    <t>Y712441424</t>
  </si>
  <si>
    <t>五华县Y303潭溪至大径单车道改双车道工程</t>
  </si>
  <si>
    <t>Y303441424</t>
  </si>
  <si>
    <t>五华县Y317水北至大径单车道改双车道工程</t>
  </si>
  <si>
    <t>Y317441424</t>
  </si>
  <si>
    <t>五华县Y246桂岭至合完单车道改双车道工程</t>
  </si>
  <si>
    <t>Y246441424</t>
  </si>
  <si>
    <t>五华县Y719大风岗至小径单车道改双车道工程</t>
  </si>
  <si>
    <t>Y719441424</t>
  </si>
  <si>
    <t>五华县Y174长布至金华单车道改双车道工程</t>
  </si>
  <si>
    <t>Y174441424</t>
  </si>
  <si>
    <t>五华县CI94先河桥至曹石线单车道改双车道工程</t>
  </si>
  <si>
    <t>CI94441424</t>
  </si>
  <si>
    <t>五华县Y137华西至三多齐单车道改双车道工程</t>
  </si>
  <si>
    <t>Y137441424</t>
  </si>
  <si>
    <t>五华县Y309观洞口至陂坑单车道改双车道工程</t>
  </si>
  <si>
    <t>Y309441424</t>
  </si>
  <si>
    <t>5f16c247-420d-11f1-9c1a-0242ac110003</t>
  </si>
  <si>
    <t>五华县C023高竹至水库单车道改双车道工程C023</t>
  </si>
  <si>
    <t>C023441424</t>
  </si>
  <si>
    <t>1.886</t>
  </si>
  <si>
    <t>华交字（2026）15号文</t>
  </si>
  <si>
    <t>c822030e-42e1-11f1-9c1a-0242ac110003</t>
  </si>
  <si>
    <t>五华县华城镇河亨村单车道改双车道工程项目C533</t>
  </si>
  <si>
    <t>C533441424</t>
  </si>
  <si>
    <t>0.257</t>
  </si>
  <si>
    <t>1.369</t>
  </si>
  <si>
    <t>华交字（2026）15号</t>
  </si>
  <si>
    <t>c82203f3-42e1-11f1-9c1a-0242ac110003</t>
  </si>
  <si>
    <t>五华县华城镇河亨村单车道改双车道工程项目Y330</t>
  </si>
  <si>
    <t>Y330441424</t>
  </si>
  <si>
    <t>1.569</t>
  </si>
  <si>
    <t>1.850</t>
  </si>
  <si>
    <t>前期工作经费用于新改建安排24.78万元，用于危旧桥梁桥改造安排9.22万元。</t>
  </si>
  <si>
    <t>平远县Y142线茶亭至咸水电站路网联结工程</t>
  </si>
  <si>
    <t>Y142441426</t>
  </si>
  <si>
    <t>平交审字[2025]40号</t>
  </si>
  <si>
    <t>平远县Y371线水口至志承桥路网联结工程</t>
  </si>
  <si>
    <t>Y371441426</t>
  </si>
  <si>
    <t>平交审字[2025]39号</t>
  </si>
  <si>
    <t>平远县Y198线大新小学至李坑路网联结工程</t>
  </si>
  <si>
    <t>Y198441426</t>
  </si>
  <si>
    <t>平交审字[2025]38号</t>
  </si>
  <si>
    <t>平远县Y121线猪麻坝至石角里路网联结工程</t>
  </si>
  <si>
    <t>Y121441426</t>
  </si>
  <si>
    <t>平交审字[2025]41号</t>
  </si>
  <si>
    <t>平远县Y175线黄华坡至楼下路网联结工程</t>
  </si>
  <si>
    <t>Y175441426</t>
  </si>
  <si>
    <t>平交审字[2025]42号</t>
  </si>
  <si>
    <t>前期工作经费用于蕉岭县2026年“四好农村路”建设项目施工图设计费安排40万元。</t>
  </si>
  <si>
    <t>蕉岭县2026年“四好农村路”建设项目（C113山下桥至河堤）</t>
  </si>
  <si>
    <t>C113441427</t>
  </si>
  <si>
    <t>蕉交基〔2025〕97号</t>
  </si>
  <si>
    <t>蕉岭县2026年“四好农村路”建设项目（C326南坑至程坑）</t>
  </si>
  <si>
    <t>C326441427</t>
  </si>
  <si>
    <t>蕉交基〔2026〕23号</t>
  </si>
  <si>
    <t>蕉岭县2026“四好农村路”建设项目（C241新新饭店至矮岭村）</t>
  </si>
  <si>
    <t>C241441427</t>
  </si>
  <si>
    <t>蕉交基〔2026〕22号</t>
  </si>
  <si>
    <t>蕉岭县2026“四好农村路”建设项目（X026桃尧至黄竹坪）</t>
  </si>
  <si>
    <t>X026441427</t>
  </si>
  <si>
    <t>蕉交基〔2026〕25号</t>
  </si>
  <si>
    <t>蕉岭县2026“四好农村路”建设项目（X800溪屋桥至郊塘）</t>
  </si>
  <si>
    <t>X800441427</t>
  </si>
  <si>
    <t>蕉交基〔2026〕26号</t>
  </si>
  <si>
    <t>蕉岭县2026“四好农村路”建设项目（C793肖屋至电站）</t>
  </si>
  <si>
    <t>C793441427</t>
  </si>
  <si>
    <t>蕉交基〔2026〕24号</t>
  </si>
  <si>
    <t>蕉岭县2026“四好农村路”建设项目（C097彭屋至北方木检站）</t>
  </si>
  <si>
    <t>C097441427</t>
  </si>
  <si>
    <t>蕉交基〔2025〕103号</t>
  </si>
  <si>
    <t>a34020a0-420f-11f1-9c1a-0242ac110003</t>
  </si>
  <si>
    <t>蕉岭县2026“四好农村路”建设项目（Y176顺岭至上油坑）Y176</t>
  </si>
  <si>
    <t>Y176441427</t>
  </si>
  <si>
    <t>3.266</t>
  </si>
  <si>
    <t>7.611</t>
  </si>
  <si>
    <t>蕉交基﹝2026﹞28号</t>
  </si>
  <si>
    <t>前期工作经费用于农村公路新改建工程、危旧桥梁改造工程和村道安防工程等工程共82万元。</t>
  </si>
  <si>
    <t>兴宁市Y339线五号台至陂丰建制村单改双（乡村道四级单改双）工程</t>
  </si>
  <si>
    <t>Y339441481</t>
  </si>
  <si>
    <t>兴交字〔2025〕77号</t>
  </si>
  <si>
    <t>兴宁市C467线九队至鸳塘建制村单改双（乡村道四级单改双）工程</t>
  </si>
  <si>
    <t>C467441481</t>
  </si>
  <si>
    <t>兴宁市C021线流洞正里至新建建制村单改双（乡村道四级单改双）工程</t>
  </si>
  <si>
    <t>C021441481</t>
  </si>
  <si>
    <t>兴宁市Y423线水口至达新建制村单改双（乡村道四级单改双）工程</t>
  </si>
  <si>
    <t>Y423441481</t>
  </si>
  <si>
    <t>兴宁市Y186线叶塘至群星建制村单改双（乡村道四级单改双）工程</t>
  </si>
  <si>
    <t>Y186441481</t>
  </si>
  <si>
    <t>兴宁市Y178线下河岭至上河岭建制村单改双（乡村道四级单改双）工程</t>
  </si>
  <si>
    <t>Y178441481</t>
  </si>
  <si>
    <t>兴宁市Y218线汤湖至河西建制村单改双（乡村道四级单改双）工程</t>
  </si>
  <si>
    <t>Y218441481</t>
  </si>
  <si>
    <t>兴宁市Y111线勤光至浮圹建制村单改双（乡村道四级单改双）工程</t>
  </si>
  <si>
    <t>Y111441481</t>
  </si>
  <si>
    <t>兴宁市Y134线罗岗至回龙建制村单改双（乡村道四级单改双）工程</t>
  </si>
  <si>
    <t>Y134441481</t>
  </si>
  <si>
    <t>兴宁市Y409线新北至新丰建制村单改双（乡村道四级单改双）工程</t>
  </si>
  <si>
    <t>Y409441481</t>
  </si>
  <si>
    <t>兴宁市Y275线径心至董田建制村单改双（乡村道四级单改双）工程</t>
  </si>
  <si>
    <t>Y275441481</t>
  </si>
  <si>
    <t>兴宁市X844线永和至曹田县道网提升工程</t>
  </si>
  <si>
    <t>X844441481</t>
  </si>
  <si>
    <t>兴宁市Y565线龙田圩至石膏矿建制村单改双（乡村道四级单改双）工程</t>
  </si>
  <si>
    <t>Y565441481</t>
  </si>
  <si>
    <t>兴宁市Y191线新生至胜青建制村单改双（乡村道四级单改双）工程</t>
  </si>
  <si>
    <t>Y191441481</t>
  </si>
  <si>
    <t>兴宁市X842线永和至马山县道网提升工程</t>
  </si>
  <si>
    <t>X842441481</t>
  </si>
  <si>
    <t>兴宁市Y169线水口至坪中建制村单改双（乡村道四级单改双）工程</t>
  </si>
  <si>
    <t>Y169441481</t>
  </si>
  <si>
    <t>兴宁市Y193线彭陂至华新建制村单改双（乡村道四级单改双）工程</t>
  </si>
  <si>
    <t>Y193441481</t>
  </si>
  <si>
    <t>兴宁市Y239线白泡至五联建制村单改双（乡村道四级单改双）工程</t>
  </si>
  <si>
    <t>Y239441481</t>
  </si>
  <si>
    <t>兴宁市Y176线中心屋至将军塘建制村单改双（乡村道四级单改双）工程</t>
  </si>
  <si>
    <t>Y176441481</t>
  </si>
  <si>
    <t>兴宁市Y185线金坑至长坑建制村单改双（乡村道四级单改双）工程</t>
  </si>
  <si>
    <t>Y185441481</t>
  </si>
  <si>
    <t>2e7fe5bd-2c20-11f1-8e77-0242ac110003</t>
  </si>
  <si>
    <t>兴宁市X948大柘至罗浮县道网提升工程X948</t>
  </si>
  <si>
    <t>X948441481</t>
  </si>
  <si>
    <t>63.512</t>
  </si>
  <si>
    <t>67.787</t>
  </si>
  <si>
    <t>兴交字[2026]22号</t>
  </si>
  <si>
    <t>68.274</t>
  </si>
  <si>
    <t>69.660</t>
  </si>
  <si>
    <t>2e7ff357-2c20-11f1-8e77-0242ac110003</t>
  </si>
  <si>
    <t>兴宁市Y123线煤矿至齐坑里其他路网联结工程Y123</t>
  </si>
  <si>
    <t>Y123441481</t>
  </si>
  <si>
    <t>1.239</t>
  </si>
  <si>
    <t>2e801274-2c20-11f1-8e77-0242ac110003</t>
  </si>
  <si>
    <t>兴宁市Y419线高桥至黄垌坑其他路网联结工程Y419</t>
  </si>
  <si>
    <t>Y419441481</t>
  </si>
  <si>
    <t>1.740</t>
  </si>
  <si>
    <t>4.617</t>
  </si>
  <si>
    <t>a578de21-2c9c-11f1-8e77-0242ac110003</t>
  </si>
  <si>
    <t>兴宁市Y136线霞岚至红旗其他路网联结工程Y136</t>
  </si>
  <si>
    <t>Y136441481</t>
  </si>
  <si>
    <t>2.550</t>
  </si>
  <si>
    <t>4.926</t>
  </si>
  <si>
    <t>兴交字〔2026〕22号</t>
  </si>
  <si>
    <t>马安中学围墙边路</t>
  </si>
  <si>
    <t>CE21441302</t>
  </si>
  <si>
    <t>惠城交路[2025]27号</t>
  </si>
  <si>
    <t>省道S259旁至横江村</t>
  </si>
  <si>
    <t>C824441302</t>
  </si>
  <si>
    <t>石头坳-大坑水库</t>
  </si>
  <si>
    <t>YG97441302</t>
  </si>
  <si>
    <t>马安中学门口一路</t>
  </si>
  <si>
    <t>CI58441302</t>
  </si>
  <si>
    <t>冷水小组至高新区路</t>
  </si>
  <si>
    <t>CI71441302</t>
  </si>
  <si>
    <t>2026年水口片区拓宽工程</t>
  </si>
  <si>
    <t>C934441302</t>
  </si>
  <si>
    <t>C935441302</t>
  </si>
  <si>
    <t>CB23441302</t>
  </si>
  <si>
    <t>CC09441302</t>
  </si>
  <si>
    <t>围顶村道</t>
  </si>
  <si>
    <t>C042441302</t>
  </si>
  <si>
    <t>2026年横沥片区拓宽工程</t>
  </si>
  <si>
    <t>C789441302</t>
  </si>
  <si>
    <t>CC30441302</t>
  </si>
  <si>
    <t>CE63441302</t>
  </si>
  <si>
    <t>CI50441302</t>
  </si>
  <si>
    <t>YF25441302</t>
  </si>
  <si>
    <t>YG73441302</t>
  </si>
  <si>
    <t>YH27441302</t>
  </si>
  <si>
    <t>县道提升工程</t>
  </si>
  <si>
    <t>卫生学院-福地村</t>
  </si>
  <si>
    <t>X811441302</t>
  </si>
  <si>
    <t>惠城交路[2025]28号</t>
  </si>
  <si>
    <t>惠城区县道提档省级工程（马安镇）</t>
  </si>
  <si>
    <t>X823441302</t>
  </si>
  <si>
    <t>前期工作经费用于惠阳区2025年新增农村公路建设工程（可行性研究报告、勘察设计、水土保持方案、防洪评价等前期工作）安排84万元。</t>
  </si>
  <si>
    <t>三和街道象岭村CH10线单改双改建工程</t>
  </si>
  <si>
    <t>CH10441303</t>
  </si>
  <si>
    <t>惠阳交纪〔2025〕32号</t>
  </si>
  <si>
    <t>平潭镇光辉村YE07线单改双改建工程</t>
  </si>
  <si>
    <t>YE07441303</t>
  </si>
  <si>
    <t>平潭镇光辉村CA82线单改双改建工程</t>
  </si>
  <si>
    <t>CA82441303</t>
  </si>
  <si>
    <t>永湖镇稻园村YA47线单改双改建工程</t>
  </si>
  <si>
    <t>YA47441303</t>
  </si>
  <si>
    <t>惠阳交字〔2025〕141号</t>
  </si>
  <si>
    <t>镇隆镇山顶村YA69线单改双改建工程1</t>
  </si>
  <si>
    <t>YA69441303</t>
  </si>
  <si>
    <t>永湖镇元岭村CH13线单改双改建工程</t>
  </si>
  <si>
    <t>CH13441303</t>
  </si>
  <si>
    <t>镇隆镇井龙村C166线单改双改建工程</t>
  </si>
  <si>
    <t>C166441303</t>
  </si>
  <si>
    <t>镇隆镇井龙村CD43线单改双改建工程</t>
  </si>
  <si>
    <t>CD43441303</t>
  </si>
  <si>
    <t>镇隆镇井龙村YA81线单改双改建工程</t>
  </si>
  <si>
    <t>YA81441303</t>
  </si>
  <si>
    <t>淡水街道新桥村CH11线单改双改建工程</t>
  </si>
  <si>
    <t>CH11441303</t>
  </si>
  <si>
    <t>镇隆镇井龙村CH14线单改双改建工程</t>
  </si>
  <si>
    <t>CH14441303</t>
  </si>
  <si>
    <t>惠阳区X831线县道提档升级工程</t>
  </si>
  <si>
    <t>X831441303</t>
  </si>
  <si>
    <t>永湖镇虎爪村C616线单改双改建工程</t>
  </si>
  <si>
    <t>C616441303</t>
  </si>
  <si>
    <t>新圩镇长布村CF90线单改双改建工程</t>
  </si>
  <si>
    <t>CF90441303</t>
  </si>
  <si>
    <t>淡水街道新桥村CH15线单改双改建工程</t>
  </si>
  <si>
    <t>CH15441303</t>
  </si>
  <si>
    <t>惠阳区X833线县道提档升级工程</t>
  </si>
  <si>
    <t>X833441303</t>
  </si>
  <si>
    <t>镇隆镇山顶村CD48线单改双改建工程</t>
  </si>
  <si>
    <t>CD48441303</t>
  </si>
  <si>
    <t>惠阳区X823线县道提档升级工程</t>
  </si>
  <si>
    <t>X823441303</t>
  </si>
  <si>
    <t>永湖镇福地村CF62线单改双改建工程</t>
  </si>
  <si>
    <t>CF62441303</t>
  </si>
  <si>
    <t>永湖镇元岭村CA24线单改双改建工程</t>
  </si>
  <si>
    <t>CA24441303</t>
  </si>
  <si>
    <t>惠阳区X830线县道提档升级工</t>
  </si>
  <si>
    <t>X830441303</t>
  </si>
  <si>
    <t>惠阳区X834线县道提档升级工程</t>
  </si>
  <si>
    <t>X834441303</t>
  </si>
  <si>
    <t>镇隆镇黄洞村YA62线单改双改建工程</t>
  </si>
  <si>
    <t>YA62441303</t>
  </si>
  <si>
    <t>镇隆镇井龙村CA69线单改双改建工程</t>
  </si>
  <si>
    <t>CA69441303</t>
  </si>
  <si>
    <t>惠阳区X822线县道提 档升级工程</t>
  </si>
  <si>
    <t>X822441303</t>
  </si>
  <si>
    <t>惠阳区X828线县道提档升级工程</t>
  </si>
  <si>
    <t>X828441303</t>
  </si>
  <si>
    <t>镇隆镇山顶村YA69线单改双改建工程2</t>
  </si>
  <si>
    <t>淡水街道新桥村CH12线单改双改建工程</t>
  </si>
  <si>
    <t>CH12441303</t>
  </si>
  <si>
    <t>大亚湾开发区乡村振兴基础设施建设项目</t>
  </si>
  <si>
    <t>C927441303</t>
  </si>
  <si>
    <t>惠湾交字〔2025〕176号</t>
  </si>
  <si>
    <t>C950441303</t>
  </si>
  <si>
    <t>C955441303</t>
  </si>
  <si>
    <t>YV11441303</t>
  </si>
  <si>
    <t>YV56441303</t>
  </si>
  <si>
    <t>前期工作经费用于施工设计图编制工作安排78万元。</t>
  </si>
  <si>
    <t>泰美镇路网联结工程</t>
  </si>
  <si>
    <t>CB48441322</t>
  </si>
  <si>
    <t>博交发[2025]93号</t>
  </si>
  <si>
    <t>Y432441322</t>
  </si>
  <si>
    <t>YZ75441322</t>
  </si>
  <si>
    <t>麻陂镇路网联结工程</t>
  </si>
  <si>
    <t>C719441322</t>
  </si>
  <si>
    <t>博交发[2025]92号</t>
  </si>
  <si>
    <t>C802441322</t>
  </si>
  <si>
    <t>CG47441322</t>
  </si>
  <si>
    <t>Y375441322</t>
  </si>
  <si>
    <t>石湾镇路网联结工程</t>
  </si>
  <si>
    <t>Y584441322</t>
  </si>
  <si>
    <t>博交发[2025]82号</t>
  </si>
  <si>
    <t>石坝镇路网联结工程</t>
  </si>
  <si>
    <t>Y351441322</t>
  </si>
  <si>
    <t>博交发[2025]91号</t>
  </si>
  <si>
    <t>Y363441322</t>
  </si>
  <si>
    <t>Y365441322</t>
  </si>
  <si>
    <t>公庄镇路网联结工程</t>
  </si>
  <si>
    <t>C336441322</t>
  </si>
  <si>
    <t>博交发[2025]87号</t>
  </si>
  <si>
    <t>C360441322</t>
  </si>
  <si>
    <t>C364441322</t>
  </si>
  <si>
    <t>C735441322</t>
  </si>
  <si>
    <t>Y418441322</t>
  </si>
  <si>
    <t>Y550441322</t>
  </si>
  <si>
    <t>罗阳街道路网联结工程</t>
  </si>
  <si>
    <t>YZ05441322</t>
  </si>
  <si>
    <t>博交发[2025]80号</t>
  </si>
  <si>
    <t>长宁镇路网联结工程</t>
  </si>
  <si>
    <t>C214441322</t>
  </si>
  <si>
    <t>博交发[2025]86号</t>
  </si>
  <si>
    <t>C2A6441322</t>
  </si>
  <si>
    <t>CZ03441322</t>
  </si>
  <si>
    <t>Y540441322</t>
  </si>
  <si>
    <t>YA09441322</t>
  </si>
  <si>
    <t>横河镇路网联结工程</t>
  </si>
  <si>
    <t>Y0A5441322</t>
  </si>
  <si>
    <t>博交发[2025]89号</t>
  </si>
  <si>
    <t>Y499441322</t>
  </si>
  <si>
    <t>观音阁镇路网联结工程</t>
  </si>
  <si>
    <t>C1A3441322</t>
  </si>
  <si>
    <t>博交发[2025]90号</t>
  </si>
  <si>
    <t>CE36441322</t>
  </si>
  <si>
    <t>园洲镇路网联结工程</t>
  </si>
  <si>
    <t>Y504441322</t>
  </si>
  <si>
    <t>博交发[2025]79号</t>
  </si>
  <si>
    <t>Y582441322</t>
  </si>
  <si>
    <t>YZ19441322</t>
  </si>
  <si>
    <t>龙华镇路网联结工程</t>
  </si>
  <si>
    <t>CM55441322</t>
  </si>
  <si>
    <t>博交发[2025]84号</t>
  </si>
  <si>
    <t>杨村镇路网联结工程</t>
  </si>
  <si>
    <t>C610441322</t>
  </si>
  <si>
    <t>博交发[2025]83号</t>
  </si>
  <si>
    <t>CE39441322</t>
  </si>
  <si>
    <t>CY01441322</t>
  </si>
  <si>
    <t>CZ77441322</t>
  </si>
  <si>
    <t>CZ78441322</t>
  </si>
  <si>
    <t>Y387441322</t>
  </si>
  <si>
    <t>湖镇镇路网联结工程</t>
  </si>
  <si>
    <t>C1C6441322</t>
  </si>
  <si>
    <t>博交发[2025]81号</t>
  </si>
  <si>
    <t>C5B2441322</t>
  </si>
  <si>
    <t>CC22441322</t>
  </si>
  <si>
    <t>CC48441322</t>
  </si>
  <si>
    <t>CD42441322</t>
  </si>
  <si>
    <t>CG65441322</t>
  </si>
  <si>
    <t>CK87441322</t>
  </si>
  <si>
    <t>Y468441322</t>
  </si>
  <si>
    <t>Y470441322</t>
  </si>
  <si>
    <t>YA66441322</t>
  </si>
  <si>
    <t>杨侨镇路网联结工程</t>
  </si>
  <si>
    <t>C409441322</t>
  </si>
  <si>
    <t>博交发[2025]88号</t>
  </si>
  <si>
    <t>C434441322</t>
  </si>
  <si>
    <t>CE76441322</t>
  </si>
  <si>
    <t>CF52441322</t>
  </si>
  <si>
    <t>Y380441322</t>
  </si>
  <si>
    <t>CA74441322</t>
  </si>
  <si>
    <t>博交发[2025]85号</t>
  </si>
  <si>
    <t>CB74441322</t>
  </si>
  <si>
    <t>YZ22441322</t>
  </si>
  <si>
    <t>前期工作经费用于设计、监理、检测及其他相关费用安排276万元。</t>
  </si>
  <si>
    <t>白花镇石陂村村道路单改双拓宽工程</t>
  </si>
  <si>
    <t>C986441323</t>
  </si>
  <si>
    <t>惠东交〔2025〕226号</t>
  </si>
  <si>
    <t>多祝镇永和村YN11线单改双建设工程</t>
  </si>
  <si>
    <t>YN11441323</t>
  </si>
  <si>
    <t>惠东交〔2025〕218号</t>
  </si>
  <si>
    <t>安墩镇下洞村村道单车道改双车道工程</t>
  </si>
  <si>
    <t>CA40441323</t>
  </si>
  <si>
    <t>惠东交〔2025〕227号</t>
  </si>
  <si>
    <t>CD66441323</t>
  </si>
  <si>
    <t>U978441323</t>
  </si>
  <si>
    <t>CJ43441323</t>
  </si>
  <si>
    <t>稔山镇YM51线单改双改扩建工程</t>
  </si>
  <si>
    <t>YM51441323</t>
  </si>
  <si>
    <t>惠东交〔2025〕204号</t>
  </si>
  <si>
    <t>"惠东县X817线县道提档升级工程 （大岭街道澄溪村、多祝镇石溪村)"</t>
  </si>
  <si>
    <t>X817441323</t>
  </si>
  <si>
    <t>惠东交〔2025〕222号</t>
  </si>
  <si>
    <t>铁涌镇C467线官田村-下地凹村道单改双工程</t>
  </si>
  <si>
    <t>C467441323</t>
  </si>
  <si>
    <t>惠东交〔2025〕196号</t>
  </si>
  <si>
    <t>大岭街道池竹村村道单车道改双车道工程</t>
  </si>
  <si>
    <t>YM80441323</t>
  </si>
  <si>
    <t>惠东交〔2025〕223号</t>
  </si>
  <si>
    <t>铁涌镇好招楼村村道单车道改双车道工程</t>
  </si>
  <si>
    <t>C470441323</t>
  </si>
  <si>
    <t>惠东交〔2025〕200号</t>
  </si>
  <si>
    <t>CC01441323</t>
  </si>
  <si>
    <t>铁涌镇大村村村道单车道改双车道工程</t>
  </si>
  <si>
    <t>VP15441323</t>
  </si>
  <si>
    <t>CJ46441323</t>
  </si>
  <si>
    <t>惠东交〔2025〕199号</t>
  </si>
  <si>
    <t>YM40441323</t>
  </si>
  <si>
    <t>稔山镇X202线单改双改扩建工程</t>
  </si>
  <si>
    <t>X202441323</t>
  </si>
  <si>
    <t>惠东交（2025）237号</t>
  </si>
  <si>
    <t>YM35441323</t>
  </si>
  <si>
    <t>惠东县X213线县道提档升级工程 （铁涌黄坑、沙桥、好招楼村）</t>
  </si>
  <si>
    <t>X213441323</t>
  </si>
  <si>
    <t>惠东交〔2025〕195号</t>
  </si>
  <si>
    <t>盐灶背村VK53线提升工程</t>
  </si>
  <si>
    <t>VK53441323</t>
  </si>
  <si>
    <t>惠东交（2025）240号</t>
  </si>
  <si>
    <t>吉隆镇平政村Y723乡道单车道改双车道工程</t>
  </si>
  <si>
    <t>Y723441323</t>
  </si>
  <si>
    <t>惠东交〔2025〕210号</t>
  </si>
  <si>
    <t>铁涌镇溪美村村道单车道改双车道工程</t>
  </si>
  <si>
    <t>C517441323</t>
  </si>
  <si>
    <t>惠东交〔2025〕202号</t>
  </si>
  <si>
    <t>惠东县X213线县道提档升级工程 （铁涌官田村）</t>
  </si>
  <si>
    <t>惠东交〔2025〕194号</t>
  </si>
  <si>
    <t>吉隆镇平政村C333村道单车道改双车道工程</t>
  </si>
  <si>
    <t>C333441323</t>
  </si>
  <si>
    <t>惠东交〔2025〕206号</t>
  </si>
  <si>
    <t>吉隆镇平政村C334村道单车道改双车道工程</t>
  </si>
  <si>
    <t>C334441323</t>
  </si>
  <si>
    <t>惠东交〔2025〕207号</t>
  </si>
  <si>
    <t>YN59单车道路改双车道工程</t>
  </si>
  <si>
    <t>YN59441323</t>
  </si>
  <si>
    <t>惠东交（2025）238号</t>
  </si>
  <si>
    <t>梁化镇四眉山村村道单车道改双车道工程</t>
  </si>
  <si>
    <t>Y754441323</t>
  </si>
  <si>
    <t>惠东交〔2025〕216号</t>
  </si>
  <si>
    <t>梁化镇黎光村十二队-平潭交界处道路拓宽工程</t>
  </si>
  <si>
    <t>CA82441323</t>
  </si>
  <si>
    <t>惠东交〔2025〕214号</t>
  </si>
  <si>
    <t>黄埠镇望斗村CI87线村道路单改双拓宽工程</t>
  </si>
  <si>
    <t>C372441323</t>
  </si>
  <si>
    <t>惠东交〔2025〕213号</t>
  </si>
  <si>
    <t>CI87441323</t>
  </si>
  <si>
    <t>"惠东县X814线县道提档升级工程 （白盆珠镇坑屯村）"</t>
  </si>
  <si>
    <t>X814441323</t>
  </si>
  <si>
    <t>惠东交〔2025〕225号</t>
  </si>
  <si>
    <t>Y846单车道路改双车道工程</t>
  </si>
  <si>
    <t>Y846441323</t>
  </si>
  <si>
    <t/>
  </si>
  <si>
    <t>惠东交（2025）239号</t>
  </si>
  <si>
    <t>盐灶背村VK44线提升工程</t>
  </si>
  <si>
    <t>VK44441323</t>
  </si>
  <si>
    <t>惠东交（2025）241号</t>
  </si>
  <si>
    <t>吉隆镇平政村C335村道单车道改双车道工程</t>
  </si>
  <si>
    <t>C335441323</t>
  </si>
  <si>
    <t>惠东交〔2025〕208号</t>
  </si>
  <si>
    <t>吉隆镇平政村C329村道单车道改双车道工程</t>
  </si>
  <si>
    <t>C329441323</t>
  </si>
  <si>
    <t>惠东交〔2025〕205号</t>
  </si>
  <si>
    <t>铁涌镇Y952线鸭笏-油麻地村道单改双工程</t>
  </si>
  <si>
    <t>Y952441323</t>
  </si>
  <si>
    <t>惠东交〔2025〕197号</t>
  </si>
  <si>
    <t>铁涌镇赤岸村村道单车道改双车道工程</t>
  </si>
  <si>
    <t>Y735441323</t>
  </si>
  <si>
    <t>惠东交〔2025〕198号</t>
  </si>
  <si>
    <t>"惠东县X815线县道提档升级工程 （安墩镇石塘、大布村）"</t>
  </si>
  <si>
    <t>X815441323</t>
  </si>
  <si>
    <t>惠东交〔2025〕230号</t>
  </si>
  <si>
    <t>大岭街道桥星村村道单车道改双车道工程</t>
  </si>
  <si>
    <t>C644441323</t>
  </si>
  <si>
    <t>惠东交〔2025〕224号</t>
  </si>
  <si>
    <t>稔山镇联山村C404线拓宽工程</t>
  </si>
  <si>
    <t>C404441323</t>
  </si>
  <si>
    <t>惠东交（2025）244号</t>
  </si>
  <si>
    <t>"惠东县X212线县道提档升级工程 （多祝镇下松坑村）"</t>
  </si>
  <si>
    <t>X212441323</t>
  </si>
  <si>
    <t>惠东交〔2025〕220号</t>
  </si>
  <si>
    <t>黄埠镇沙埔村CI54线村道路单改双拓宽工程</t>
  </si>
  <si>
    <t>CI54441323</t>
  </si>
  <si>
    <t>惠东交〔2025〕212号</t>
  </si>
  <si>
    <t>梁化镇梁化屯村村道单车道改双车道工程</t>
  </si>
  <si>
    <t>YN63441323</t>
  </si>
  <si>
    <t>惠东交〔2025〕215号</t>
  </si>
  <si>
    <t>黄埠镇联新村CB31线村道路单改双拓宽工程</t>
  </si>
  <si>
    <t>CB31441323</t>
  </si>
  <si>
    <t>惠东交〔2025〕211号</t>
  </si>
  <si>
    <t>CI32441323</t>
  </si>
  <si>
    <t>CI33441323</t>
  </si>
  <si>
    <t>Y725单车道路改双车道工程</t>
  </si>
  <si>
    <t>Y725441323</t>
  </si>
  <si>
    <t>惠东交（2025）243号</t>
  </si>
  <si>
    <t>安墩镇左华村村道单车道改双车道工程</t>
  </si>
  <si>
    <t>Y875441323</t>
  </si>
  <si>
    <t>惠东交〔2025〕228号</t>
  </si>
  <si>
    <t>铁涌镇三多村-小屯村村道提升工程</t>
  </si>
  <si>
    <t>CF14441323</t>
  </si>
  <si>
    <t>惠东交〔2025〕201号</t>
  </si>
  <si>
    <t>Y709441323</t>
  </si>
  <si>
    <t>多祝镇丰年村村道单改双建设工程</t>
  </si>
  <si>
    <t>Y909441323</t>
  </si>
  <si>
    <t>惠东交〔2025〕217号</t>
  </si>
  <si>
    <t>铁涌镇新寮村-观音山村道单改双工程</t>
  </si>
  <si>
    <t>C475441323</t>
  </si>
  <si>
    <t>惠东交〔2025〕203号</t>
  </si>
  <si>
    <t>VL59441323</t>
  </si>
  <si>
    <t>CJ47441323</t>
  </si>
  <si>
    <t>国家石油储备三期工程广东惠州扩建项目公路配套设施周边道路维修维护工程</t>
  </si>
  <si>
    <t>惠东交（2025）15号</t>
  </si>
  <si>
    <t>UE73柯村至山子下新建工程</t>
  </si>
  <si>
    <t>UE73441323</t>
  </si>
  <si>
    <t>惠东交（2025）242号</t>
  </si>
  <si>
    <t>23b79789-0665-11f1-a5ed-0242ac110003</t>
  </si>
  <si>
    <t>巽寮管委会CZ19、CZ20、CZ21线道路硬底化工程CZ21</t>
  </si>
  <si>
    <t>CZ21441323</t>
  </si>
  <si>
    <t>0.172</t>
  </si>
  <si>
    <t>惠东交（2026）89号/惠东交（2026）91号/惠东交（2026）92号</t>
  </si>
  <si>
    <t>23b79897-0665-11f1-a5ed-0242ac110003</t>
  </si>
  <si>
    <t>巽寮管委会CZ19、CZ20、CZ21线道路硬底化工程CZ20</t>
  </si>
  <si>
    <t>CZ20441323</t>
  </si>
  <si>
    <t>0.769</t>
  </si>
  <si>
    <t>23b79957-0665-11f1-a5ed-0242ac110003</t>
  </si>
  <si>
    <t>巽寮管委会CZ19、CZ20、CZ21线道路硬底化工程CZ19</t>
  </si>
  <si>
    <t>CZ19441323</t>
  </si>
  <si>
    <t>0.200</t>
  </si>
  <si>
    <t>23b79af9-0665-11f1-a5ed-0242ac110003</t>
  </si>
  <si>
    <t>平海镇CZ22、CZ34、CZ35、CZ37路网联结工程CZ37</t>
  </si>
  <si>
    <t>CZ37441323</t>
  </si>
  <si>
    <t>1.000</t>
  </si>
  <si>
    <t>惠东交〔2026〕99号/惠东交〔2026〕98号/惠东交〔2026〕96号</t>
  </si>
  <si>
    <t>23b79c4c-0665-11f1-a5ed-0242ac110003</t>
  </si>
  <si>
    <t>平海镇CZ22、CZ34、CZ35、CZ37路网联结工程CZ22</t>
  </si>
  <si>
    <t>CZ22441323</t>
  </si>
  <si>
    <t>0.600</t>
  </si>
  <si>
    <t>23b79cfa-0665-11f1-a5ed-0242ac110003</t>
  </si>
  <si>
    <t>平海镇CZ22、CZ34、CZ35、CZ37路网联结工程CZ35</t>
  </si>
  <si>
    <t>CZ35441323</t>
  </si>
  <si>
    <t>23b79e3f-0665-11f1-a5ed-0242ac110003</t>
  </si>
  <si>
    <t>平海镇CZ22、CZ34、CZ35、CZ37路网联结工程CZ34</t>
  </si>
  <si>
    <t>CZ34441323</t>
  </si>
  <si>
    <t>23b7ab75-0665-11f1-a5ed-0242ac110003</t>
  </si>
  <si>
    <t>港口管委会大园村村道单改双工程CZ10</t>
  </si>
  <si>
    <t>CZ10441323</t>
  </si>
  <si>
    <t>0.284</t>
  </si>
  <si>
    <t>惠东交〔2026〕101号</t>
  </si>
  <si>
    <t>23b7ac8b-0665-11f1-a5ed-0242ac110003</t>
  </si>
  <si>
    <t>港口管委会大园村村道单改双工程CC43</t>
  </si>
  <si>
    <t>CC43441323</t>
  </si>
  <si>
    <t>1.033</t>
  </si>
  <si>
    <t>23b7ad94-0665-11f1-a5ed-0242ac110003</t>
  </si>
  <si>
    <t>港口管委会大园村村道单改双工程CZ18</t>
  </si>
  <si>
    <t>CZ18441323</t>
  </si>
  <si>
    <t>0.126</t>
  </si>
  <si>
    <t>23b7ae52-0665-11f1-a5ed-0242ac110003</t>
  </si>
  <si>
    <t>港口管委会大园村村道单改双工程CZ12</t>
  </si>
  <si>
    <t>CZ12441323</t>
  </si>
  <si>
    <t>0.327</t>
  </si>
  <si>
    <t>23b7af24-0665-11f1-a5ed-0242ac110003</t>
  </si>
  <si>
    <t>港口管委会大园村村道单改双工程CZ09</t>
  </si>
  <si>
    <t>CZ09441323</t>
  </si>
  <si>
    <t>0.436</t>
  </si>
  <si>
    <t>23b7afc9-0665-11f1-a5ed-0242ac110003</t>
  </si>
  <si>
    <t>港口管委会大园村村道单改双工程CZ11</t>
  </si>
  <si>
    <t>CZ11441323</t>
  </si>
  <si>
    <t>0.145</t>
  </si>
  <si>
    <t>23b7b07c-0665-11f1-a5ed-0242ac110003</t>
  </si>
  <si>
    <t>港口管委会大园村村道单改双工程C264</t>
  </si>
  <si>
    <t>C264441323</t>
  </si>
  <si>
    <t>23b7b12c-0665-11f1-a5ed-0242ac110003</t>
  </si>
  <si>
    <t>港口管委会大园村村道单改双工程CZ17</t>
  </si>
  <si>
    <t>CZ17441323</t>
  </si>
  <si>
    <t>0.424</t>
  </si>
  <si>
    <t>23b7b282-0665-11f1-a5ed-0242ac110003</t>
  </si>
  <si>
    <t>港口管委会大园村村道单改双工程CZ13</t>
  </si>
  <si>
    <t>CZ13441323</t>
  </si>
  <si>
    <t>0.504</t>
  </si>
  <si>
    <t>23b7b3c1-0665-11f1-a5ed-0242ac110003</t>
  </si>
  <si>
    <t>港口管委会大园村村道单改双工程CZ16</t>
  </si>
  <si>
    <t>CZ16441323</t>
  </si>
  <si>
    <t>0.086</t>
  </si>
  <si>
    <t>0.141</t>
  </si>
  <si>
    <t>23b7b68c-0665-11f1-a5ed-0242ac110003</t>
  </si>
  <si>
    <t>港口管委会大园村村道单改双工程C263</t>
  </si>
  <si>
    <t>C263441323</t>
  </si>
  <si>
    <t>1.317</t>
  </si>
  <si>
    <t>23b7b789-0665-11f1-a5ed-0242ac110003</t>
  </si>
  <si>
    <t>港口管委会大园村村道单改双工程CZ08</t>
  </si>
  <si>
    <t>CZ08441323</t>
  </si>
  <si>
    <t>0.148</t>
  </si>
  <si>
    <t>23b7b92b-0665-11f1-a5ed-0242ac110003</t>
  </si>
  <si>
    <t>港口管委会大园村村道单改双工程CZ15</t>
  </si>
  <si>
    <t>CZ15441323</t>
  </si>
  <si>
    <t>0.226</t>
  </si>
  <si>
    <t>23b7d085-0665-11f1-a5ed-0242ac110003</t>
  </si>
  <si>
    <t>吉隆镇平政村、石屋村、CZ04线单改双拓宽工程CZ02</t>
  </si>
  <si>
    <t>CZ02441323</t>
  </si>
  <si>
    <t>1.080</t>
  </si>
  <si>
    <t>惠东交〔2026〕100号、惠东交〔2026〕55号、</t>
  </si>
  <si>
    <t>23b7d140-0665-11f1-a5ed-0242ac110003</t>
  </si>
  <si>
    <t>吉隆镇平政村、石屋村、CZ04线单改双拓宽工程CB06</t>
  </si>
  <si>
    <t>CB06441323</t>
  </si>
  <si>
    <t>0.667</t>
  </si>
  <si>
    <t>23b7d1e7-0665-11f1-a5ed-0242ac110003</t>
  </si>
  <si>
    <t>吉隆镇平政村、石屋村、CZ04线单改双拓宽工程CZ04</t>
  </si>
  <si>
    <t>CZ04441323</t>
  </si>
  <si>
    <t>0.128</t>
  </si>
  <si>
    <t>5B0D72766B84C724DB13E93EB589D49C</t>
  </si>
  <si>
    <t>白花镇明星村C744线道路单改双拓宽工程C744</t>
  </si>
  <si>
    <t>C744441323</t>
  </si>
  <si>
    <t>2.219</t>
  </si>
  <si>
    <t>惠东交〔2026〕105号</t>
  </si>
  <si>
    <t>7C4DE212C38818130DF52D5A6CBA6B1D</t>
  </si>
  <si>
    <t>白花镇联丰村村道单改双拓宽工程Y693</t>
  </si>
  <si>
    <t>Y693441323</t>
  </si>
  <si>
    <t>1.372</t>
  </si>
  <si>
    <t>惠东交〔2026〕103号</t>
  </si>
  <si>
    <t>龙门县县道X800线水口至坑头段改建工程</t>
  </si>
  <si>
    <t>X800441324</t>
  </si>
  <si>
    <t>龙交函〔2025〕349号</t>
  </si>
  <si>
    <t>龙门县县道X230线黄竹沥至溪口段改建工程</t>
  </si>
  <si>
    <t>X230441324</t>
  </si>
  <si>
    <t xml:space="preserve">龙交函〔2025〕289号 </t>
  </si>
  <si>
    <t>龙门县县道X191线大坑至英洞段改建工程</t>
  </si>
  <si>
    <t>X191441324</t>
  </si>
  <si>
    <t xml:space="preserve">龙交函〔2025〕288号 </t>
  </si>
  <si>
    <t>龙门县县道X196线虎头坪至何大塘段改建工程</t>
  </si>
  <si>
    <t>X196441324</t>
  </si>
  <si>
    <t>龙交函〔2025〕293号</t>
  </si>
  <si>
    <t>县道X223线埔心至禾洞段改建工程（K27+513-K32+533段）</t>
  </si>
  <si>
    <t>X223441324</t>
  </si>
  <si>
    <t>龙交函〔2025〕304号</t>
  </si>
  <si>
    <t>县道X210线龙华至莲塘段改建工程（K12+160-K25+034段）</t>
  </si>
  <si>
    <t>X210441324</t>
  </si>
  <si>
    <t>惠市交发〔2025〕528号</t>
  </si>
  <si>
    <t>2026年海丰县黄羌镇Y300线农村公路单车道改双车道工程</t>
  </si>
  <si>
    <t>Y300441581</t>
  </si>
  <si>
    <t>海交行〔2025〕24号</t>
  </si>
  <si>
    <t>2026年海丰县赤坑镇CE87线农村公路单车道改双车道工程</t>
  </si>
  <si>
    <t>CE87441581</t>
  </si>
  <si>
    <t>海交行〔2025〕25号</t>
  </si>
  <si>
    <t>2026年海丰县平东镇CG13线坑口村普通省道联结工程</t>
  </si>
  <si>
    <t>CG13441581</t>
  </si>
  <si>
    <t>海交行〔2025〕27号</t>
  </si>
  <si>
    <t>2026年海丰县联安镇Y204线农村公路单车道改双车道工程</t>
  </si>
  <si>
    <t>Y204441581</t>
  </si>
  <si>
    <t>海交行〔2025〕28号</t>
  </si>
  <si>
    <t>2026年海丰县公平镇农村公路单车道改双车道工程</t>
  </si>
  <si>
    <t>C373441581</t>
  </si>
  <si>
    <t>海交行〔2025〕29号</t>
  </si>
  <si>
    <t>Y433441581</t>
  </si>
  <si>
    <t>CC85441581</t>
  </si>
  <si>
    <t>C231441581</t>
  </si>
  <si>
    <t>23b6cb70-0665-11f1-a5ed-0242ac110003</t>
  </si>
  <si>
    <t>2026年海丰县公平镇农村公路单车道改双车道工程Y433</t>
  </si>
  <si>
    <t>Y433441521</t>
  </si>
  <si>
    <t>3.561</t>
  </si>
  <si>
    <t>海交行【2025】29号</t>
  </si>
  <si>
    <t>23b6cc7c-0665-11f1-a5ed-0242ac110003</t>
  </si>
  <si>
    <t>2026年海丰县公平镇农村公路单车道改双车道工程C231</t>
  </si>
  <si>
    <t>C231441521</t>
  </si>
  <si>
    <t>0.640</t>
  </si>
  <si>
    <t>23b6cd16-0665-11f1-a5ed-0242ac110003</t>
  </si>
  <si>
    <t>2026年海丰县公平镇农村公路单车道改双车道工程C373</t>
  </si>
  <si>
    <t>C373441521</t>
  </si>
  <si>
    <t>1.025</t>
  </si>
  <si>
    <t>23b6ce1e-0665-11f1-a5ed-0242ac110003</t>
  </si>
  <si>
    <t>较大人口规模自然村通双车道（乡村道四级单改双）</t>
  </si>
  <si>
    <t>2026年海丰县公平镇农村公路单车道改双车道工程CC85</t>
  </si>
  <si>
    <t>CC85441521</t>
  </si>
  <si>
    <t>0.731</t>
  </si>
  <si>
    <t>23b77f79-0665-11f1-a5ed-0242ac110003</t>
  </si>
  <si>
    <t>2026年海丰县梅陇镇农村公路单车道改双车道工程CD07</t>
  </si>
  <si>
    <t>CD07441521</t>
  </si>
  <si>
    <t>0.985</t>
  </si>
  <si>
    <t>海交行【2026】7号</t>
  </si>
  <si>
    <t>储备项目</t>
  </si>
  <si>
    <t>23b7802f-0665-11f1-a5ed-0242ac110003</t>
  </si>
  <si>
    <t>2026年海丰县梅陇镇农村公路单车道改双车道工程CD11</t>
  </si>
  <si>
    <t>CD11441521</t>
  </si>
  <si>
    <t>1.108</t>
  </si>
  <si>
    <t>3DA1D08FA1F769DA7CA3338A7192BC09</t>
  </si>
  <si>
    <t>2026年海丰县赤坑镇CE87线农村公路单车道改双车道工程CE87</t>
  </si>
  <si>
    <t>CE87441521</t>
  </si>
  <si>
    <t>海交行【2025】25号</t>
  </si>
  <si>
    <t>5D8CE6257FC1C786436FCE33CEB6DE4A</t>
  </si>
  <si>
    <t>2026年海丰县黄羌镇Y300线农村公路单车道改双车道工程Y300</t>
  </si>
  <si>
    <t>Y300441521</t>
  </si>
  <si>
    <t>2.697</t>
  </si>
  <si>
    <t>海交行【2025】24号</t>
  </si>
  <si>
    <t>6087467B28216ACA7D52DDBDB5FF9975</t>
  </si>
  <si>
    <t>2026年海丰县可塘镇C220线农村公路单车道改双车道工程C220</t>
  </si>
  <si>
    <t>C220441521</t>
  </si>
  <si>
    <t>0.575</t>
  </si>
  <si>
    <t>海交行【2026】6号</t>
  </si>
  <si>
    <t>99845D10B3DB8A61AAFDA7A137D0F352</t>
  </si>
  <si>
    <t>2026年海丰县平东镇CG13线坑口村普通省道联结工程CG13</t>
  </si>
  <si>
    <t>CG13441521</t>
  </si>
  <si>
    <t>0.351</t>
  </si>
  <si>
    <t>海交行【2025】27号</t>
  </si>
  <si>
    <t>9E872FB9ACABB3C35E19EDF2C7A17BD8</t>
  </si>
  <si>
    <t>2026年海丰县联安镇Y204线农村公路单车道改双车道工程Y204</t>
  </si>
  <si>
    <t>Y204441521</t>
  </si>
  <si>
    <t>1.468</t>
  </si>
  <si>
    <t>海交行【2025】28号</t>
  </si>
  <si>
    <t>K3+915</t>
  </si>
  <si>
    <t>K2+975</t>
  </si>
  <si>
    <t>K2+176</t>
  </si>
  <si>
    <t>K0+557</t>
  </si>
  <si>
    <t>K0+998</t>
  </si>
  <si>
    <t>K1+201</t>
  </si>
  <si>
    <t>K3+066</t>
  </si>
  <si>
    <t>K1+196</t>
  </si>
  <si>
    <t xml:space="preserve"> 陆丰市河西街道新陆村农村公路单车道改双车道工程</t>
  </si>
  <si>
    <t>K1+819</t>
  </si>
  <si>
    <t>K0+689</t>
  </si>
  <si>
    <t>K0+512</t>
  </si>
  <si>
    <t>前期工作经费用于陆丰市2026年农村公路单改双工程安排40万元。</t>
  </si>
  <si>
    <t>南万镇YA81线白石岗至长坑村单改双工程</t>
  </si>
  <si>
    <t>YA81441523</t>
  </si>
  <si>
    <t>陆交发〔2025〕79号</t>
  </si>
  <si>
    <t>水唇镇下社村外环线道路新建工程（C858、C859）</t>
  </si>
  <si>
    <t>C858441523</t>
  </si>
  <si>
    <t>陆交发〔2025〕163号</t>
  </si>
  <si>
    <t>C859441523</t>
  </si>
  <si>
    <t>水唇镇墩塘村墩塘桥头至博背尾单车道改双车道改建工程（C696）</t>
  </si>
  <si>
    <t>C696441523</t>
  </si>
  <si>
    <t>陆交发〔2025〕170号</t>
  </si>
  <si>
    <t>河田镇河田中学至六斗湖防火巡护道升级改造工程项目（路网联结）</t>
  </si>
  <si>
    <t>Y857441523</t>
  </si>
  <si>
    <t>陆交发〔2025〕171号</t>
  </si>
  <si>
    <t>C283441523</t>
  </si>
  <si>
    <t>C854441523</t>
  </si>
  <si>
    <t>新田镇联新村竹山凹至深巷单车道改双车道改建工程（C120）</t>
  </si>
  <si>
    <t>C120441523</t>
  </si>
  <si>
    <t>陆交发〔2025〕164号</t>
  </si>
  <si>
    <t>河口镇北二村径口岗至后径单车道改双车道改建工程（C080）</t>
  </si>
  <si>
    <t>C080441523</t>
  </si>
  <si>
    <t>陆交发〔2025〕161号</t>
  </si>
  <si>
    <t>河口镇昂塘村米西岭路口至昂二村路口新建工程（C860）</t>
  </si>
  <si>
    <t>C860441523</t>
  </si>
  <si>
    <t>陆交发〔2025〕160号</t>
  </si>
  <si>
    <t>前期工作经费用于新田镇单改双项目前期安排0.7万元，用于水唇镇单改双项目前期安排3.2万元，用于南万镇单改双项目前期安排3.6万元，用于河口镇单改双项目前期安排6.1万元，用于河田镇单改双项目前期安排3.4万元。</t>
  </si>
  <si>
    <t>厚街镇环湖路(科技大道-大迳大道)升级改造工程</t>
  </si>
  <si>
    <t>X236441900</t>
  </si>
  <si>
    <t>东交复〔2025〕31 号</t>
  </si>
  <si>
    <t>环莞快速路三期莞深高速至东部快速路段工程（环莞东段工程）</t>
  </si>
  <si>
    <t>Y972441900</t>
  </si>
  <si>
    <t>东交建【2024】0001</t>
  </si>
  <si>
    <t>Y758441900</t>
  </si>
  <si>
    <t>Y757441900</t>
  </si>
  <si>
    <t>环莞三期东段常平岗梓片区新增路网完善工程</t>
  </si>
  <si>
    <t>东交建【2024】0029</t>
  </si>
  <si>
    <t>1e6d267a-36dd-11f1-9c1a-0242ac110003</t>
  </si>
  <si>
    <t>建设路延长线工程CD75</t>
  </si>
  <si>
    <t>CD75441900</t>
  </si>
  <si>
    <t>2.047</t>
  </si>
  <si>
    <t>2101-441900-04-01-331230-5002</t>
  </si>
  <si>
    <t>35f0cd1f-37da-11f1-9c1a-0242ac110003</t>
  </si>
  <si>
    <t>横沥镇从莞高速连接线工程CH52</t>
  </si>
  <si>
    <t>CH52441900</t>
  </si>
  <si>
    <t>0.319</t>
  </si>
  <si>
    <t>0.548</t>
  </si>
  <si>
    <t>2205-441900-04-01-386816-5001</t>
  </si>
  <si>
    <t>35f0cecc-37da-11f1-9c1a-0242ac110003</t>
  </si>
  <si>
    <t>横沥镇从莞高速连接线工程CH65</t>
  </si>
  <si>
    <t>CH65441900</t>
  </si>
  <si>
    <t>1.659</t>
  </si>
  <si>
    <t>中山市民古路一期工程</t>
  </si>
  <si>
    <t>X739442000</t>
  </si>
  <si>
    <t>中交[2022]166号</t>
  </si>
  <si>
    <t>X496442000</t>
  </si>
  <si>
    <t>前期工作经费用于农村公路勘察设计、监理、检测安排49万元。</t>
  </si>
  <si>
    <t>台山市冲蒌镇C127达材至达材小学道路升级改造工程</t>
  </si>
  <si>
    <t>C127440781</t>
  </si>
  <si>
    <t>台交〔2025〕143</t>
  </si>
  <si>
    <t>台山市大江镇CD18龙江村-麦巷路村道路升级改造工程</t>
  </si>
  <si>
    <t>CD18440781</t>
  </si>
  <si>
    <t>台交（2025）151</t>
  </si>
  <si>
    <t>台山市斗山镇CG78田稠村委会龙塘村至火龙果场道路改建工程</t>
  </si>
  <si>
    <t>CG78440781</t>
  </si>
  <si>
    <t>台交（2025-144）</t>
  </si>
  <si>
    <t>台山市大江镇乡道Y512线改建工程</t>
  </si>
  <si>
    <t>Y512440781</t>
  </si>
  <si>
    <t>台交（2025）141</t>
  </si>
  <si>
    <t>台山市赤溪镇Y349田头至长安段路面修补工程</t>
  </si>
  <si>
    <t>Y349440781</t>
  </si>
  <si>
    <t>台交（2025-154）</t>
  </si>
  <si>
    <t>台山市水步镇C044罗边-陈宜禧道路升级改造工程</t>
  </si>
  <si>
    <t>C044440781</t>
  </si>
  <si>
    <t>台交（2025-142）</t>
  </si>
  <si>
    <t>台山市广海镇C997麻阳线至大坑村道路升级改造工程</t>
  </si>
  <si>
    <t>C997440781</t>
  </si>
  <si>
    <t>台交〔2025〕146号</t>
  </si>
  <si>
    <t>台山市汶村镇Y412凤村-高朗道路修复工程</t>
  </si>
  <si>
    <t>Y412440781</t>
  </si>
  <si>
    <t>台交〔2025〕149</t>
  </si>
  <si>
    <t>台山市三合镇C578东联李坑美村升级改造工程</t>
  </si>
  <si>
    <t>C578440781</t>
  </si>
  <si>
    <t>台交〔2025〕153</t>
  </si>
  <si>
    <t>台山市海宴镇乡道YE59升平小学至横岗圩段路面改造工程</t>
  </si>
  <si>
    <t>YE59440781</t>
  </si>
  <si>
    <t>台交（2025-147）</t>
  </si>
  <si>
    <t>台山市北陡镇乡道YE92腰那线-平山蓢升级改造工程</t>
  </si>
  <si>
    <t>YE92440781</t>
  </si>
  <si>
    <t>台交（2025-150）</t>
  </si>
  <si>
    <t>台山市广海镇CF84冲塘至坑口道路升级改造工程</t>
  </si>
  <si>
    <t>CF84440781</t>
  </si>
  <si>
    <t>台交（2025-146）</t>
  </si>
  <si>
    <t>台山市大江镇C744开基-良村道路升级改造工程</t>
  </si>
  <si>
    <t>C744440781</t>
  </si>
  <si>
    <t>台山市三合镇C896线新一月山分叉口至月山道路升级改造工程</t>
  </si>
  <si>
    <t>C896440781</t>
  </si>
  <si>
    <t>台交（2025-153）</t>
  </si>
  <si>
    <t>台山市都斛镇YE65线下莘村段改建工程</t>
  </si>
  <si>
    <t>YE65440781</t>
  </si>
  <si>
    <t>台交（2025-148）</t>
  </si>
  <si>
    <t>台山市水步镇Y455下洞至甘边公路升级改造工程</t>
  </si>
  <si>
    <t>Y455440781</t>
  </si>
  <si>
    <t>台山市白沙镇YE62新三八-南里村道路升级改造工程</t>
  </si>
  <si>
    <t>YE62440781</t>
  </si>
  <si>
    <t>台交（2024-218）</t>
  </si>
  <si>
    <t>台山市广海镇Y432靖安村口至围星村口段道路升级改造工程</t>
  </si>
  <si>
    <t>Y432440781</t>
  </si>
  <si>
    <t>台交2025 156号</t>
  </si>
  <si>
    <t>台山市广海镇Y432双龙段道路升级改造工程</t>
  </si>
  <si>
    <t>台山市冲蒌镇YJ16稔坪至月明道路升级改造工程</t>
  </si>
  <si>
    <t>YJ16440781</t>
  </si>
  <si>
    <t>台交〔2025〕143号</t>
  </si>
  <si>
    <t>台山市广海镇CH38奇石至横龙道路升级改造工程</t>
  </si>
  <si>
    <t>CH38440781</t>
  </si>
  <si>
    <t>台山市三合镇YJ09西华双迳村升级改造工程</t>
  </si>
  <si>
    <t>YJ09440781</t>
  </si>
  <si>
    <t>台山市汶村镇C245沙奇西昌村村道改造工程</t>
  </si>
  <si>
    <t>C245440781</t>
  </si>
  <si>
    <t>台交〔2025〕149号</t>
  </si>
  <si>
    <t>台山市汶村镇YE59高围村段旧麻阳线修复工程</t>
  </si>
  <si>
    <t>2.100</t>
  </si>
  <si>
    <t>2.786</t>
  </si>
  <si>
    <t>台交[2025]149号</t>
  </si>
  <si>
    <t>台山市汶村镇CG85省道S275至五乡白沙新村段改建工程</t>
  </si>
  <si>
    <t>CG85440781</t>
  </si>
  <si>
    <t>台山市县道X805汶村镇陶瓷厂至工业区段道路改造工程</t>
  </si>
  <si>
    <t>X805440781</t>
  </si>
  <si>
    <t>台交（2025-149）</t>
  </si>
  <si>
    <t>台山市海宴镇C210麻阳线至海通村道路升级改造工程</t>
  </si>
  <si>
    <t>C210440781</t>
  </si>
  <si>
    <t>台交（2025-127）</t>
  </si>
  <si>
    <t>台山市县道X531三社至芦霞段大修工程</t>
  </si>
  <si>
    <t>X531440781</t>
  </si>
  <si>
    <t>台交（2022-353）</t>
  </si>
  <si>
    <t>台山市广海镇C198团村至洋渡村道路升级改造工程</t>
  </si>
  <si>
    <t>C198440781</t>
  </si>
  <si>
    <t>台交〔2025〕146</t>
  </si>
  <si>
    <t>台山市四九镇CG84东冠村至芦荟庄园道路升级改造工程</t>
  </si>
  <si>
    <t>CG84440781</t>
  </si>
  <si>
    <t>台交〔2025〕141</t>
  </si>
  <si>
    <t>台山市端芬镇Y357墩寨-凤联道路升级改造工程</t>
  </si>
  <si>
    <t>Y357440781</t>
  </si>
  <si>
    <t>台交（2025-145）</t>
  </si>
  <si>
    <t>开平市百合镇乡道Y062齐三线路面改造工程</t>
  </si>
  <si>
    <t>Y062440783</t>
  </si>
  <si>
    <t>开交规划〔2025〕76号</t>
  </si>
  <si>
    <t>苍城镇村道CG80新村线、CG77螺山水库线单改双工程</t>
  </si>
  <si>
    <t>CG77440783</t>
  </si>
  <si>
    <t>开交规划字〔2025〕4号；开交规划字〔2025〕5号</t>
  </si>
  <si>
    <t>CG80440783</t>
  </si>
  <si>
    <t>开平市马冈镇村道C195丽溪二线单改双工程</t>
  </si>
  <si>
    <t>C195440783</t>
  </si>
  <si>
    <t>开交规划字〔2025〕2号</t>
  </si>
  <si>
    <t>开平市龙胜镇乡道Y758石桃线单改双工程</t>
  </si>
  <si>
    <t>Y758440783</t>
  </si>
  <si>
    <t>开交规划字〔2025〕6号</t>
  </si>
  <si>
    <t>开平市县道X543横东线华兴桥至大津段路面改造工程</t>
  </si>
  <si>
    <t>X543440783</t>
  </si>
  <si>
    <t>开交规划字〔2025〕10号</t>
  </si>
  <si>
    <t>开平市县道X818龙胜圩至马冈圩路段路面改造工程</t>
  </si>
  <si>
    <t>X818440783</t>
  </si>
  <si>
    <t>开交规划字〔2025〕13号</t>
  </si>
  <si>
    <t>开平市县道X465稔村-水仲蟠龙至黄茅间段路面改造工程</t>
  </si>
  <si>
    <t>X465440783</t>
  </si>
  <si>
    <t>开交规划字〔2025〕12号</t>
  </si>
  <si>
    <t>开平市县道X539东山-联和路面改造工程</t>
  </si>
  <si>
    <t>X539440783</t>
  </si>
  <si>
    <t>开交规划字〔2025〕14号</t>
  </si>
  <si>
    <t>开平市龙胜镇乡道Y971乌斗线、村道CG23桥石线路面改造工程</t>
  </si>
  <si>
    <t>CG23440783</t>
  </si>
  <si>
    <t>开交规划字〔2025〕7号、开交规划字〔2025〕9号</t>
  </si>
  <si>
    <t>Y971440783</t>
  </si>
  <si>
    <t>开平市苍城镇乡道Y757黑弯线路面改造工程</t>
  </si>
  <si>
    <t>Y757440783</t>
  </si>
  <si>
    <t>开交规划字〔2025〕8号</t>
  </si>
  <si>
    <t>开平市县道X556月沙线二七至丽洞段路面改造工程</t>
  </si>
  <si>
    <t>X556440783</t>
  </si>
  <si>
    <t>开交规划字〔2025〕11号</t>
  </si>
  <si>
    <t>开平市蚬冈镇村道CA24蚬北线单改双工程</t>
  </si>
  <si>
    <t>CA24440783</t>
  </si>
  <si>
    <t>开交规划字〔2025〕3号</t>
  </si>
  <si>
    <t>81F93F5FBF5879BAE54C3FE960CAA1B8</t>
  </si>
  <si>
    <t>梁金山服务区北区连接线（连接G325）工程C438</t>
  </si>
  <si>
    <t>C438440783</t>
  </si>
  <si>
    <t>1.351</t>
  </si>
  <si>
    <t>1.645</t>
  </si>
  <si>
    <t>开交规划〔2025〕71号</t>
  </si>
  <si>
    <t>前期工作经费用于鹤山市县道X558林科所-甘棠升级改造工程设计费安排12万元</t>
  </si>
  <si>
    <t>鹤山市县道 X558 林科所-甘棠升级改造工程</t>
  </si>
  <si>
    <t>X558440784</t>
  </si>
  <si>
    <t>鹤交字〔2024〕49 号</t>
  </si>
  <si>
    <t>前期工作经费用于农村公路建设任务安排52万元。</t>
  </si>
  <si>
    <t>县道X831石横线良东村至横眉村段改扩建工程</t>
  </si>
  <si>
    <t>X831440785</t>
  </si>
  <si>
    <t xml:space="preserve">恩交基建〔2025〕28号 </t>
  </si>
  <si>
    <t>乡道Y614线华南村委会至华南毛坪段改扩建工程</t>
  </si>
  <si>
    <t>Y614440785</t>
  </si>
  <si>
    <t>恩交基建〔2025〕15号</t>
  </si>
  <si>
    <t>县道X835平连线歇马村至国道G325段改扩建工程</t>
  </si>
  <si>
    <t>X835440785</t>
  </si>
  <si>
    <t>恩交基建〔2025〕12号</t>
  </si>
  <si>
    <t>乡道YF11线朗芯路口至朗心村改扩建工程</t>
  </si>
  <si>
    <t>YF11440785</t>
  </si>
  <si>
    <t>恩交基建〔2025〕17号</t>
  </si>
  <si>
    <t>县道X842横元线清湖头桥至横西村段改扩建工程</t>
  </si>
  <si>
    <t>X842440785</t>
  </si>
  <si>
    <t>恩交基建〔2025〕14号</t>
  </si>
  <si>
    <t>乡道Y663线长安至南坑段改扩建工程</t>
  </si>
  <si>
    <t>Y663440785</t>
  </si>
  <si>
    <t>恩交基建〔2025〕16号</t>
  </si>
  <si>
    <t>县道X836东莲线东安变电站至长龙路口段改扩建工程</t>
  </si>
  <si>
    <t>X836440785</t>
  </si>
  <si>
    <t>恩交基建〔2025〕13号</t>
  </si>
  <si>
    <t>阳春市春城街道C941线单改双工程</t>
  </si>
  <si>
    <t>C941441781</t>
  </si>
  <si>
    <t>春交复〔2025〕182号</t>
  </si>
  <si>
    <t>阳春市河口镇CE10线单改双工程</t>
  </si>
  <si>
    <t>CE10441781</t>
  </si>
  <si>
    <t>春交复〔2025〕204号</t>
  </si>
  <si>
    <t>阳春市河口镇CE09线单改双工程</t>
  </si>
  <si>
    <t>CE09441781</t>
  </si>
  <si>
    <t>春交复〔2025〕203号</t>
  </si>
  <si>
    <t>阳春市河口镇CE22线单改双工程</t>
  </si>
  <si>
    <t>CE22441781</t>
  </si>
  <si>
    <t>春交复〔2025〕206号</t>
  </si>
  <si>
    <t>阳春市河口镇CE23线单改双工程</t>
  </si>
  <si>
    <t>CE23441781</t>
  </si>
  <si>
    <t>春交复〔2025〕207号</t>
  </si>
  <si>
    <t>阳春市河口镇CE13线单改双工程</t>
  </si>
  <si>
    <t>CE13441781</t>
  </si>
  <si>
    <t>春交复〔2025〕205号</t>
  </si>
  <si>
    <t>阳春市河口镇YM01线单改双工程</t>
  </si>
  <si>
    <t>YM01441781</t>
  </si>
  <si>
    <t>春交复〔2025〕208号</t>
  </si>
  <si>
    <t>阳春市八甲镇Y379线单改双工程</t>
  </si>
  <si>
    <t>Y379441781</t>
  </si>
  <si>
    <t>春交复〔2025〕212号</t>
  </si>
  <si>
    <t>阳春市八甲镇CK01线单改双工程</t>
  </si>
  <si>
    <t>CK01441781</t>
  </si>
  <si>
    <t>春交复〔2025〕213 号</t>
  </si>
  <si>
    <t>阳春市八甲镇CL05线单改双工程</t>
  </si>
  <si>
    <t>CL05441781</t>
  </si>
  <si>
    <t>春交复〔2025〕214 号</t>
  </si>
  <si>
    <t>阳春市八甲镇CL06线单改双工程</t>
  </si>
  <si>
    <t>CL06441781</t>
  </si>
  <si>
    <t>春交复〔2025〕215 号</t>
  </si>
  <si>
    <t>阳春市八甲镇CL62线单改双工程</t>
  </si>
  <si>
    <t>CL62441781</t>
  </si>
  <si>
    <t>春交复〔2025〕216 号</t>
  </si>
  <si>
    <t>阳春市三甲镇C00H线单改双工程</t>
  </si>
  <si>
    <t>C00H441781</t>
  </si>
  <si>
    <t>春交复〔2025〕217 号</t>
  </si>
  <si>
    <t>阳春市松柏镇C124线单改双工程</t>
  </si>
  <si>
    <t>C124441781</t>
  </si>
  <si>
    <t>春交复〔2025〕184号</t>
  </si>
  <si>
    <t>阳春市松柏镇C126线单改双工程</t>
  </si>
  <si>
    <t>C126441781</t>
  </si>
  <si>
    <t>春交复〔2025〕183号</t>
  </si>
  <si>
    <t>阳春市松柏镇Y118线单改双工程</t>
  </si>
  <si>
    <t>Y118441781</t>
  </si>
  <si>
    <t>春交复〔2025〕185号</t>
  </si>
  <si>
    <t>阳春市永宁镇Y392线单改双工程</t>
  </si>
  <si>
    <t>Y392441781</t>
  </si>
  <si>
    <t>春交复〔2025〕240 号</t>
  </si>
  <si>
    <t>阳春市永宁镇CA09线单改双工程</t>
  </si>
  <si>
    <t>CA09441781</t>
  </si>
  <si>
    <t>春交复〔2025〕246 号</t>
  </si>
  <si>
    <t>阳春市永宁镇CW33线单改双工程</t>
  </si>
  <si>
    <t>CW33441781</t>
  </si>
  <si>
    <t>春交复〔2025〕244 号</t>
  </si>
  <si>
    <t>阳春市永宁镇CW55线单改双工程</t>
  </si>
  <si>
    <t>CW55441781</t>
  </si>
  <si>
    <t>春交复〔2025〕243 号</t>
  </si>
  <si>
    <t>阳春市永宁镇CA61线单改双工程</t>
  </si>
  <si>
    <t>CA61441781</t>
  </si>
  <si>
    <t>春交复〔2025〕245 号</t>
  </si>
  <si>
    <t>阳春市永宁镇Y246线单改双工程</t>
  </si>
  <si>
    <t>Y246441781</t>
  </si>
  <si>
    <t>春交复〔2025〕242 号</t>
  </si>
  <si>
    <t>阳春市永宁镇Y256线单改双工程</t>
  </si>
  <si>
    <t>Y256441781</t>
  </si>
  <si>
    <t>春交复〔2025〕241 号</t>
  </si>
  <si>
    <t>阳春市石望镇C231线单改双工程</t>
  </si>
  <si>
    <t>C231441781</t>
  </si>
  <si>
    <t>春交复〔2025〕189号</t>
  </si>
  <si>
    <t>阳春市潭水镇CG56线单改双工程</t>
  </si>
  <si>
    <t>CG56441781</t>
  </si>
  <si>
    <t>春交复〔2025〕222 号</t>
  </si>
  <si>
    <t>阳春市潭水镇CG06线单改双工程</t>
  </si>
  <si>
    <t>CG06441781</t>
  </si>
  <si>
    <t>春交复〔2025〕227 号</t>
  </si>
  <si>
    <t>阳春市潭水镇CG07线单改双工程</t>
  </si>
  <si>
    <t>CG07441781</t>
  </si>
  <si>
    <t>春交复〔2025〕226 号</t>
  </si>
  <si>
    <t>阳春市潭水镇CF75线单改双工程</t>
  </si>
  <si>
    <t>CF75441781</t>
  </si>
  <si>
    <t>春交复〔2025〕228 号</t>
  </si>
  <si>
    <t>阳春市潭水镇CF63线单改双工程</t>
  </si>
  <si>
    <t>CF63441781</t>
  </si>
  <si>
    <t>春交复〔2025〕229 号</t>
  </si>
  <si>
    <t>阳春市潭水镇CF62线单改双工程</t>
  </si>
  <si>
    <t>CF62441781</t>
  </si>
  <si>
    <t>春交复〔2025〕230 号</t>
  </si>
  <si>
    <t>阳春市潭水镇CG79线单改双工程</t>
  </si>
  <si>
    <t>CG79441781</t>
  </si>
  <si>
    <t>春交复〔2025〕221 号</t>
  </si>
  <si>
    <t>阳春市潭水镇CY10线单改双工程</t>
  </si>
  <si>
    <t>CY10441781</t>
  </si>
  <si>
    <t>春交复〔2025〕220 号</t>
  </si>
  <si>
    <t>阳春市潭水镇CG49线单改双工程</t>
  </si>
  <si>
    <t>CG49441781</t>
  </si>
  <si>
    <t>春交复〔2025〕223 号</t>
  </si>
  <si>
    <t>阳春市潭水镇CG43线单改双工程</t>
  </si>
  <si>
    <t>CG43441781</t>
  </si>
  <si>
    <t>春交复〔2025〕224 号</t>
  </si>
  <si>
    <t>阳春市潭水镇CG32线单改双工程</t>
  </si>
  <si>
    <t>CG32441781</t>
  </si>
  <si>
    <t>春交复〔2025〕225 号</t>
  </si>
  <si>
    <t>阳春市潭水镇CG34线单改双工程</t>
  </si>
  <si>
    <t>CG34441781</t>
  </si>
  <si>
    <t>春交复〔2025〕218 号</t>
  </si>
  <si>
    <t>阳春市潭水镇CF23线单改双工程</t>
  </si>
  <si>
    <t>CF23441781</t>
  </si>
  <si>
    <t>春交复〔2025〕231 号</t>
  </si>
  <si>
    <t>阳春市潭水镇CY64线单改双工程</t>
  </si>
  <si>
    <t>CY64441781</t>
  </si>
  <si>
    <t>春交复〔2025〕219 号</t>
  </si>
  <si>
    <t>阳春市合水镇Y177线单改双工程</t>
  </si>
  <si>
    <t>Y177441781</t>
  </si>
  <si>
    <t>春交复〔2025〕239 号</t>
  </si>
  <si>
    <t>阳春市合水镇YE01线单改双工程</t>
  </si>
  <si>
    <t>YE01441781</t>
  </si>
  <si>
    <t>春交复〔2025〕233 号</t>
  </si>
  <si>
    <t>阳春市合水镇C463线单改双工程</t>
  </si>
  <si>
    <t>C463441781</t>
  </si>
  <si>
    <t>春交复〔2025〕238 号</t>
  </si>
  <si>
    <t>阳春市合水镇C513线单改双工程</t>
  </si>
  <si>
    <t>C513441781</t>
  </si>
  <si>
    <t>春交复〔2025〕237 号</t>
  </si>
  <si>
    <t>阳春市合水镇CU03线单改双工程</t>
  </si>
  <si>
    <t>CU03441781</t>
  </si>
  <si>
    <t>春交复〔2025〕235 号</t>
  </si>
  <si>
    <t>阳春市合水镇Y170线单改双工程</t>
  </si>
  <si>
    <t>Y170441781</t>
  </si>
  <si>
    <t>春交复〔2025〕234 号</t>
  </si>
  <si>
    <t>阳春市陂面镇C683线单改双工程</t>
  </si>
  <si>
    <t>C683441781</t>
  </si>
  <si>
    <t>春交复〔2025〕232 号</t>
  </si>
  <si>
    <t>阳春市春湾镇CT31线单改双工程</t>
  </si>
  <si>
    <t>CT31441781</t>
  </si>
  <si>
    <t>春交复〔2025〕191号</t>
  </si>
  <si>
    <t>阳春市春湾镇C405线单改双工程</t>
  </si>
  <si>
    <t>C405441781</t>
  </si>
  <si>
    <t>春交复〔2025〕192号</t>
  </si>
  <si>
    <t>阳春市春湾镇C394线单改双工程</t>
  </si>
  <si>
    <t>C394441781</t>
  </si>
  <si>
    <t>春交复〔2025〕193号</t>
  </si>
  <si>
    <t>阳春市春湾镇C288线单改双工程</t>
  </si>
  <si>
    <t>C288441781</t>
  </si>
  <si>
    <t>春交复〔2025〕196号</t>
  </si>
  <si>
    <t>阳春市春湾镇C298线单改双工程</t>
  </si>
  <si>
    <t>C298441781</t>
  </si>
  <si>
    <t>春交复〔2025〕194号</t>
  </si>
  <si>
    <t>阳春市春湾镇C297线单改双工程</t>
  </si>
  <si>
    <t>C297441781</t>
  </si>
  <si>
    <t>春交复〔2025〕195号</t>
  </si>
  <si>
    <t>阳春市春湾镇YD02线单改双工程</t>
  </si>
  <si>
    <t>YD02441781</t>
  </si>
  <si>
    <t>春交复〔2025〕190号</t>
  </si>
  <si>
    <t>阳春市岗美镇Y281线单改双工程</t>
  </si>
  <si>
    <t>Y281441781</t>
  </si>
  <si>
    <t>春交复〔2025〕199号</t>
  </si>
  <si>
    <t>阳春市岗美镇CS46线单改双工程</t>
  </si>
  <si>
    <t>CS46441781</t>
  </si>
  <si>
    <t>春交复〔2025〕200号</t>
  </si>
  <si>
    <t>阳春市岗美镇C42S线单改双工程</t>
  </si>
  <si>
    <t>C42S441781</t>
  </si>
  <si>
    <t>春交复〔2025〕202号</t>
  </si>
  <si>
    <t>阳春市岗美镇CS19线单改双工程</t>
  </si>
  <si>
    <t>CS19441781</t>
  </si>
  <si>
    <t>春交复〔2025〕201号</t>
  </si>
  <si>
    <t>阳春市双滘镇Y355线单改双工程</t>
  </si>
  <si>
    <t>Y355441781</t>
  </si>
  <si>
    <t>春交复〔2025〕209 号</t>
  </si>
  <si>
    <t>阳春市双滘镇CJ46线单改双工程</t>
  </si>
  <si>
    <t>CJ46441781</t>
  </si>
  <si>
    <t>春交复〔2025〕210 号</t>
  </si>
  <si>
    <t>阳春市双滘镇C36J线单改双工程</t>
  </si>
  <si>
    <t>C36J441781</t>
  </si>
  <si>
    <t>春交复〔2025〕211 号</t>
  </si>
  <si>
    <t>304209C2367D4F4778A27FDA21B991F8</t>
  </si>
  <si>
    <t>阳春市马水镇CB31线单改双工程（K0+000-K1+164）CB31</t>
  </si>
  <si>
    <t>CB31441781</t>
  </si>
  <si>
    <t>1.164</t>
  </si>
  <si>
    <t>春交复【2025】187号</t>
  </si>
  <si>
    <t>AC20AA65088525FC08F83BC40FBE79B5</t>
  </si>
  <si>
    <t>阳春市马水镇CB56线单改双工程（K0+000-K1+801）CB56</t>
  </si>
  <si>
    <t>CB56441781</t>
  </si>
  <si>
    <t>1.801</t>
  </si>
  <si>
    <t>春交复【2025】186号</t>
  </si>
  <si>
    <t>E801B28F805051213F7CEF2B73E917A2</t>
  </si>
  <si>
    <t>阳春市马水镇CB75线单改双工程（K0+336-K1+356）CB75</t>
  </si>
  <si>
    <t>CB75441781</t>
  </si>
  <si>
    <t>0.336</t>
  </si>
  <si>
    <t>1.356</t>
  </si>
  <si>
    <t>春交复【2025】198号</t>
  </si>
  <si>
    <t>前期工作经费用于完成前期工作里程（84.393公里）安排98万元</t>
  </si>
  <si>
    <t>湛江市县道X671路面改造工程</t>
  </si>
  <si>
    <t>X671440802</t>
  </si>
  <si>
    <t>湛交基〔2025〕84号</t>
  </si>
  <si>
    <t>前期工作经费用于完成前期工作</t>
  </si>
  <si>
    <t>安排前期工作资金3万元。</t>
  </si>
  <si>
    <t>湛江市县道X667线升级改造工程</t>
  </si>
  <si>
    <t>X667440811</t>
  </si>
  <si>
    <t>湛开住交城综〔2025〕298号</t>
  </si>
  <si>
    <t>湛江市县道X670路面改造工程</t>
  </si>
  <si>
    <t>X670440811</t>
  </si>
  <si>
    <t>湛麻交函〔2025〕96号</t>
  </si>
  <si>
    <t>湛江市县道X279线路面改造工程</t>
  </si>
  <si>
    <t>X279440811</t>
  </si>
  <si>
    <t>湛开住交城综〔2025〕299号</t>
  </si>
  <si>
    <t>湛江市县道X668路面改造工程</t>
  </si>
  <si>
    <t>X668440811</t>
  </si>
  <si>
    <t>湛麻交函〔2025〕95号</t>
  </si>
  <si>
    <t>2026年硇洲镇县道X810提档升级四改三工程</t>
  </si>
  <si>
    <t>X810440811</t>
  </si>
  <si>
    <t>湛开住交城综〔2025〕297号</t>
  </si>
  <si>
    <t>市公路事务中心统一组织设计的前期工作经费33万元。</t>
  </si>
  <si>
    <t>杨柑镇CB99线老何村委至姓李村段通双车道工程</t>
  </si>
  <si>
    <t>CB99440823</t>
  </si>
  <si>
    <t>遂交函〔2025〕214号</t>
  </si>
  <si>
    <t>X818上江线吾良至干塘段县道网提升工程</t>
  </si>
  <si>
    <t>X818440823</t>
  </si>
  <si>
    <t>遂交函〔2025〕221号</t>
  </si>
  <si>
    <t>乐民镇Y669线埠头村委会至调神村段通双车道工程</t>
  </si>
  <si>
    <t>Y669440823</t>
  </si>
  <si>
    <t>遂交函〔2025〕234号</t>
  </si>
  <si>
    <t>X682线省道290至芒溪村委会段县道网提升工程</t>
  </si>
  <si>
    <t>X682440823</t>
  </si>
  <si>
    <t>遂交函〔2025〕232号</t>
  </si>
  <si>
    <t>城月镇Y128线县道687至官田水库段通双车道工程</t>
  </si>
  <si>
    <t>Y128440823</t>
  </si>
  <si>
    <t>遂交函〔2025〕238号</t>
  </si>
  <si>
    <t>洋青镇X682线省道374线至西寮桥段县道网提升工程</t>
  </si>
  <si>
    <t>遂交函〔2025〕227号</t>
  </si>
  <si>
    <t>城月镇CE22线内村至下村段通双车道工程</t>
  </si>
  <si>
    <t>CE22440823</t>
  </si>
  <si>
    <t>遂交函〔2025〕241号</t>
  </si>
  <si>
    <t>X666遂良线乌蛇岭至牛墟仔段县道网提升工程</t>
  </si>
  <si>
    <t>X666440823</t>
  </si>
  <si>
    <t>遂交函〔2025〕242号</t>
  </si>
  <si>
    <t>乌塘镇CA24线X685至金屋村段通双车道工程</t>
  </si>
  <si>
    <t>CA24440823</t>
  </si>
  <si>
    <t>遂交函〔2025〕218号</t>
  </si>
  <si>
    <t>江洪镇CZ22线S375至柴埠村段通双车道工程</t>
  </si>
  <si>
    <t>CZ22440823</t>
  </si>
  <si>
    <t>遂交函〔2025〕226号</t>
  </si>
  <si>
    <t>乌塘镇Y820线扫手塘村委至罗屋村委段通双车道工程</t>
  </si>
  <si>
    <t>Y820440823</t>
  </si>
  <si>
    <t>遂交函〔2025〕216号</t>
  </si>
  <si>
    <t>江洪镇S375至天水之恋通段双车道工程</t>
  </si>
  <si>
    <t>Y881440823</t>
  </si>
  <si>
    <t>遂交函〔2025〕225号</t>
  </si>
  <si>
    <t>CE05440823</t>
  </si>
  <si>
    <t>X821线乌蛇岭至国道207普通国道联结工程</t>
  </si>
  <si>
    <t>X821440823</t>
  </si>
  <si>
    <t>遂交函〔2025〕220号</t>
  </si>
  <si>
    <t>城月镇Y876线县道676至仙来村段通双车道工程</t>
  </si>
  <si>
    <t>Y876440823</t>
  </si>
  <si>
    <t>遂交函〔2025〕222号</t>
  </si>
  <si>
    <t>乌塘镇CA25线冷水村委至安至塘村委段通双车道工程</t>
  </si>
  <si>
    <t>CA25440823</t>
  </si>
  <si>
    <t>遂交函〔2025〕217号</t>
  </si>
  <si>
    <t>草潭镇Y604线麻公至草潭段通双车道工程</t>
  </si>
  <si>
    <t>Y604440823</t>
  </si>
  <si>
    <t>遂交函〔2025〕228号</t>
  </si>
  <si>
    <t>杨柑镇CG08线S374至河图仔村段通双车道工程</t>
  </si>
  <si>
    <t>CG08440823</t>
  </si>
  <si>
    <t>遂交函〔2025〕219号</t>
  </si>
  <si>
    <t>黄略镇Y557线蚕村至县道666段通双车道工程</t>
  </si>
  <si>
    <t>Y557440823</t>
  </si>
  <si>
    <t>遂交函〔2025〕243号</t>
  </si>
  <si>
    <t>遂城街道C230线G228至陈纯村段通双车道工程</t>
  </si>
  <si>
    <t>C230440823</t>
  </si>
  <si>
    <t>遂交函〔2025〕229号</t>
  </si>
  <si>
    <t>遂城街道Y646沙坭坡上村至风朗村段通双车道工程</t>
  </si>
  <si>
    <t>Y646440823</t>
  </si>
  <si>
    <t>遂交函〔2025〕236号</t>
  </si>
  <si>
    <t>杨柑镇Y120线S290至清水村段通双车道工程</t>
  </si>
  <si>
    <t>Y120440823</t>
  </si>
  <si>
    <t>遂交函〔2025〕245号</t>
  </si>
  <si>
    <t>江洪镇Y914线中心小学至水堀村段通双车道工程</t>
  </si>
  <si>
    <t>Y914440823</t>
  </si>
  <si>
    <t>遂交函〔2025〕244号</t>
  </si>
  <si>
    <t>杨柑镇C798线老何村委至北罗村段通双车道工程</t>
  </si>
  <si>
    <t>C798440823</t>
  </si>
  <si>
    <t>遂交函〔2025〕215号</t>
  </si>
  <si>
    <t>界炮镇C700线坡禾地至县道682线段通双车道工程</t>
  </si>
  <si>
    <t>C700440823</t>
  </si>
  <si>
    <t>遂交函〔2025〕235号</t>
  </si>
  <si>
    <t>X830河锦线河头至塘墩段县道网提升工程</t>
  </si>
  <si>
    <t>X830440823</t>
  </si>
  <si>
    <t>遂交函〔2025〕224号</t>
  </si>
  <si>
    <t>X825江北线北关至北草河段县道网提升工程</t>
  </si>
  <si>
    <t>X825440823</t>
  </si>
  <si>
    <t>遂交函〔2025〕213号</t>
  </si>
  <si>
    <t>草潭镇Y606线红莳棚村至红莳地村段通双车道工程</t>
  </si>
  <si>
    <t>Y606440823</t>
  </si>
  <si>
    <t>遂交函〔2025〕233号</t>
  </si>
  <si>
    <t>城月镇Y813线林队至铺仔段普通省道联结工程</t>
  </si>
  <si>
    <t>Y813440823</t>
  </si>
  <si>
    <t>遂交函〔2025〕240号</t>
  </si>
  <si>
    <t>江洪镇S375至新村段通双车道工程</t>
  </si>
  <si>
    <t>CX99440823</t>
  </si>
  <si>
    <t>遂交函〔2025〕223号</t>
  </si>
  <si>
    <t>CA12440823</t>
  </si>
  <si>
    <t>北坡镇CY38线北塘村委至仕华仔村段段通双车道工程</t>
  </si>
  <si>
    <t>CY38440823</t>
  </si>
  <si>
    <t>遂交函〔2025〕230号</t>
  </si>
  <si>
    <t>遂城街道C259线国道207至新和村段通双车道工程</t>
  </si>
  <si>
    <t>C259440823</t>
  </si>
  <si>
    <t>遂交函〔2025〕239号</t>
  </si>
  <si>
    <t>洋青镇Y689芝兰至东相塘村普通省道联结工程</t>
  </si>
  <si>
    <t>Y689440823</t>
  </si>
  <si>
    <t>遂交函〔2025〕237号</t>
  </si>
  <si>
    <t>乐民镇乐民圩至黄宅村段通双车道工程</t>
  </si>
  <si>
    <t>CG90440823</t>
  </si>
  <si>
    <t>遂交函〔2025〕231号</t>
  </si>
  <si>
    <t>C948440823</t>
  </si>
  <si>
    <t>徐闻县2026年农村公路升级改造工程</t>
  </si>
  <si>
    <t>CM45440825</t>
  </si>
  <si>
    <t>徐交规划审〔2025〕3号</t>
  </si>
  <si>
    <t>Y307440825</t>
  </si>
  <si>
    <t>CM55440825</t>
  </si>
  <si>
    <t>Y312440825</t>
  </si>
  <si>
    <t>CB83440825</t>
  </si>
  <si>
    <t>Y476440825</t>
  </si>
  <si>
    <t>CH82440825</t>
  </si>
  <si>
    <t>C735440825</t>
  </si>
  <si>
    <t>Y393440825</t>
  </si>
  <si>
    <t>CL31440825</t>
  </si>
  <si>
    <t>C731440825</t>
  </si>
  <si>
    <t>Y436440825</t>
  </si>
  <si>
    <t>CJ95440825</t>
  </si>
  <si>
    <t>C126440825</t>
  </si>
  <si>
    <t>CL85440825</t>
  </si>
  <si>
    <t>Y403440825</t>
  </si>
  <si>
    <t>7cdabdf4-42aa-11f1-9c1a-0242ac110003</t>
  </si>
  <si>
    <t>徐闻县2026年农村公路升级改造工程Y256</t>
  </si>
  <si>
    <t>Y256440825</t>
  </si>
  <si>
    <t>2.642</t>
  </si>
  <si>
    <t>4.145</t>
  </si>
  <si>
    <t>徐交规划(2026)5号</t>
  </si>
  <si>
    <t>7cdabe72-42aa-11f1-9c1a-0242ac110003</t>
  </si>
  <si>
    <t>徐闻县2026年农村公路升级改造工程CA12</t>
  </si>
  <si>
    <t>CA12440825</t>
  </si>
  <si>
    <t>0.634</t>
  </si>
  <si>
    <t>0.713</t>
  </si>
  <si>
    <t>1.147</t>
  </si>
  <si>
    <t>1.322</t>
  </si>
  <si>
    <t>1.689</t>
  </si>
  <si>
    <t>7cdac1b9-42aa-11f1-9c1a-0242ac110003</t>
  </si>
  <si>
    <t>徐闻县2026年农村公路升级改造工程CK68</t>
  </si>
  <si>
    <t>CK68440825</t>
  </si>
  <si>
    <t>1.192</t>
  </si>
  <si>
    <t>1.824</t>
  </si>
  <si>
    <t>1.860</t>
  </si>
  <si>
    <t>2.030</t>
  </si>
  <si>
    <t>7cdac2da-42aa-11f1-9c1a-0242ac110003</t>
  </si>
  <si>
    <t>徐闻县2026年农村公路升级改造工程C719</t>
  </si>
  <si>
    <t>C719440825</t>
  </si>
  <si>
    <t>1.166</t>
  </si>
  <si>
    <t>7cdac78c-42aa-11f1-9c1a-0242ac110003</t>
  </si>
  <si>
    <t>徐闻县2026年农村公路升级改造工程CG74</t>
  </si>
  <si>
    <t>CG74440825</t>
  </si>
  <si>
    <t>1.074</t>
  </si>
  <si>
    <t>前期工作经费用于徐闻县2026年农村公路升级改造工程安排45万元。</t>
  </si>
  <si>
    <t>廉江市乡道Y879线木岭水闸至碑头段公路改造工程</t>
  </si>
  <si>
    <t>Y879440881</t>
  </si>
  <si>
    <t>廉交规〔2025〕104 号</t>
  </si>
  <si>
    <t>廉江市县道X718牛岭村委至两头塘段公路改造工程</t>
  </si>
  <si>
    <t>X718440881</t>
  </si>
  <si>
    <t>廉交规〔2025〕69 号</t>
  </si>
  <si>
    <t>廉江市乡道Y870线佳场至榄排村委段公路改造工程</t>
  </si>
  <si>
    <t>Y870440881</t>
  </si>
  <si>
    <t>廉交规〔2025〕101 号</t>
  </si>
  <si>
    <t>廉江市县道X711线南圩至白砂糖村段公路改造工程</t>
  </si>
  <si>
    <t>X711440881</t>
  </si>
  <si>
    <t>廉交规〔2025〕86 号</t>
  </si>
  <si>
    <t>廉江市县道X711线龙角塘村委至蔡屋箔路口公路改造工程</t>
  </si>
  <si>
    <t>廉交规〔2025〕85 号</t>
  </si>
  <si>
    <t>廉江市乡道Y956线菜冲桥至屋地尾段公路改造工程</t>
  </si>
  <si>
    <t>Y956440881</t>
  </si>
  <si>
    <t>廉交规〔2025〕102 号</t>
  </si>
  <si>
    <t>廉江市河唇镇乡道Y519线公路改造工程</t>
  </si>
  <si>
    <t>Y519440881</t>
  </si>
  <si>
    <t>廉交规〔2025〕115 号</t>
  </si>
  <si>
    <t>廉江市乡道Y158线石圭坡至石头墩路口段公路改造工程</t>
  </si>
  <si>
    <t>Y158440881</t>
  </si>
  <si>
    <t>廉交规〔2025〕96 号</t>
  </si>
  <si>
    <t>廉江市县道X712线天窝坝至蒙村路口段公路改造工程</t>
  </si>
  <si>
    <t>X712440881</t>
  </si>
  <si>
    <t>廉交规〔2025〕70 号</t>
  </si>
  <si>
    <t>廉江市县道X718线塘蓬至园山段公路改造工程</t>
  </si>
  <si>
    <t>廉交规〔2025〕68 号</t>
  </si>
  <si>
    <t>廉江市车板镇乡道Y447线公路改造工程</t>
  </si>
  <si>
    <t>Y447440881</t>
  </si>
  <si>
    <t>廉交规〔2025〕114 号</t>
  </si>
  <si>
    <t>廉江市县道X722线湍流渡口至那梭路口段公路改造工程</t>
  </si>
  <si>
    <t>X722440881</t>
  </si>
  <si>
    <t>廉交规〔2025〕87 号</t>
  </si>
  <si>
    <t>廉江市乡道Y879线合江至船埠段公路改造工程</t>
  </si>
  <si>
    <t>廉江市雅塘镇乡道Y752线良仔下至九头塘段公路改造工程</t>
  </si>
  <si>
    <t>Y752440881</t>
  </si>
  <si>
    <t>廉交规〔2025〕122 号</t>
  </si>
  <si>
    <t>廉江市营仔镇乡道Y739线公路改造工程</t>
  </si>
  <si>
    <t>Y739440881</t>
  </si>
  <si>
    <t>廉交规〔2025〕117 号</t>
  </si>
  <si>
    <t>乡道Y343石城镇酱油厂至坡仔公路改造工程</t>
  </si>
  <si>
    <t>Y343440881</t>
  </si>
  <si>
    <t>廉交规〔2025〕120号</t>
  </si>
  <si>
    <t>廉江市长山镇乡道Y176线公路改造工程</t>
  </si>
  <si>
    <t>Y176440881</t>
  </si>
  <si>
    <t>廉交规〔2025〕95 号</t>
  </si>
  <si>
    <t>廉江市良垌镇乡道Y136线公路改造工程</t>
  </si>
  <si>
    <t>Y136440881</t>
  </si>
  <si>
    <t>廉交规〔2025〕103 号</t>
  </si>
  <si>
    <t>廉江市乡道Y158线瓦屋山至县道X674路口公路改造工程</t>
  </si>
  <si>
    <t>廉交规〔2025〕97 号</t>
  </si>
  <si>
    <t>廉江市长山镇乡道Y889线公路改造工程</t>
  </si>
  <si>
    <t>Y889440881</t>
  </si>
  <si>
    <t>廉交规〔2025〕110 号</t>
  </si>
  <si>
    <t>廉江市石角镇乡道Y513线公路改造工程</t>
  </si>
  <si>
    <t>Y513440881</t>
  </si>
  <si>
    <t>廉交规〔2025〕109 号</t>
  </si>
  <si>
    <t>廉江市新民镇乡道Y508线公路改造工程</t>
  </si>
  <si>
    <t>Y508440881</t>
  </si>
  <si>
    <t>廉交规〔2025〕108 号</t>
  </si>
  <si>
    <t>廉江市石颈镇Y333线公路改造工程</t>
  </si>
  <si>
    <t>Y333440881</t>
  </si>
  <si>
    <t>廉交规〔2025〕111 号</t>
  </si>
  <si>
    <t>建制村单改双（单改双）</t>
  </si>
  <si>
    <t>廉江市塘蓬镇乡道Y507线公路改造工程</t>
  </si>
  <si>
    <t>Y507440881</t>
  </si>
  <si>
    <t>廉交规〔2025〕116 号</t>
  </si>
  <si>
    <t>廉江市石岭镇乡道Y761线公路改造工程</t>
  </si>
  <si>
    <t>Y761440881</t>
  </si>
  <si>
    <t>廉交规〔2025〕112 号</t>
  </si>
  <si>
    <t>前期工作经费用于项目设计费安排123万元。</t>
  </si>
  <si>
    <t>雷州市纪家镇Y799线锦盘仔-纪家升级改造工程</t>
  </si>
  <si>
    <t>Y799440882</t>
  </si>
  <si>
    <t>雷交〔2025〕405号</t>
  </si>
  <si>
    <t>雷州市东里镇CQ44线南头桥-北排路口升级改造工程</t>
  </si>
  <si>
    <t>CQ44440882</t>
  </si>
  <si>
    <t>雷交〔2025〕412号</t>
  </si>
  <si>
    <t>雷州市英利镇Y487线红湖-英良村委升级改造工程</t>
  </si>
  <si>
    <t>Y487440882</t>
  </si>
  <si>
    <t>雷交〔2025〕421号</t>
  </si>
  <si>
    <t>雷州市客路镇Cp35线客路旧村道路升级改造工程</t>
  </si>
  <si>
    <t>Cp35440882</t>
  </si>
  <si>
    <t>雷交〔2025〕417号</t>
  </si>
  <si>
    <t>雷州市调风镇Y465线课堂上-横山村委升级改造工程</t>
  </si>
  <si>
    <t>Y465440882</t>
  </si>
  <si>
    <t>雷交〔2025〕429号</t>
  </si>
  <si>
    <t>雷州市白沙镇Y397线陈家-合兴升级改造工程</t>
  </si>
  <si>
    <t>Y397440882</t>
  </si>
  <si>
    <t>雷交〔2025〕409号</t>
  </si>
  <si>
    <t>雷州市客路镇C135线内村路口-内村升级改造工程</t>
  </si>
  <si>
    <t>C135440882</t>
  </si>
  <si>
    <t>雷交〔2025〕418号</t>
  </si>
  <si>
    <t>雷州市东里镇Y256线东里-新港升级改造工程</t>
  </si>
  <si>
    <t>Y256440882</t>
  </si>
  <si>
    <t>雷交〔2025〕430号</t>
  </si>
  <si>
    <t>雷州市南兴镇CN59线溪头村-边溪升级改造工程</t>
  </si>
  <si>
    <t>CN59440882</t>
  </si>
  <si>
    <t>雷交〔2025〕414号</t>
  </si>
  <si>
    <t>雷州市客路镇X831下奋线(K25+965～K26+481)县道升级改造工程</t>
  </si>
  <si>
    <t>X831440882</t>
  </si>
  <si>
    <t>雷交〔2025〕388号</t>
  </si>
  <si>
    <t>雷州市北和镇C981线金竹路口-金竹升级改造工程</t>
  </si>
  <si>
    <t>C981440882</t>
  </si>
  <si>
    <t>雷交〔2025〕396号</t>
  </si>
  <si>
    <t>雷州市唐家镇Y578线墨坑-曲溪升级改造工程</t>
  </si>
  <si>
    <t>Y578440882</t>
  </si>
  <si>
    <t>雷交〔2025〕404号</t>
  </si>
  <si>
    <t>雷州市英利镇Y490线红湖-下海升级改造工程</t>
  </si>
  <si>
    <t>Y490440882</t>
  </si>
  <si>
    <t>雷交〔2025〕422号</t>
  </si>
  <si>
    <t>雷州市东里镇C405线三吉上-三吉下升级改造工程</t>
  </si>
  <si>
    <t>C405440882</t>
  </si>
  <si>
    <t>雷交〔2025〕427号</t>
  </si>
  <si>
    <t>雷州市北和镇CK84线南边岭-格内子升级改造工程</t>
  </si>
  <si>
    <t>CK84440882</t>
  </si>
  <si>
    <t>雷交〔2025〕408号</t>
  </si>
  <si>
    <t>雷州市客路镇X820港塘线县道升级改造工程</t>
  </si>
  <si>
    <t>X820440882</t>
  </si>
  <si>
    <t>雷交〔2025〕383号</t>
  </si>
  <si>
    <t>雷州市东里镇C424线东塘路口-沟口东村升级改造工程</t>
  </si>
  <si>
    <t>C424440882</t>
  </si>
  <si>
    <t>雷交〔2025〕413号</t>
  </si>
  <si>
    <t>雷州市纪家镇X827东北线县道升级改造工程</t>
  </si>
  <si>
    <t>X827440882</t>
  </si>
  <si>
    <t>雷交〔2025〕384号</t>
  </si>
  <si>
    <t>雷州市乌石镇C936线虾场-房参升级改造工程</t>
  </si>
  <si>
    <t>C936440882</t>
  </si>
  <si>
    <t>雷交〔2025〕394号</t>
  </si>
  <si>
    <t>雷州市白沙镇Cq64线北坑-北坡升级改造工程</t>
  </si>
  <si>
    <t>Cq64440882</t>
  </si>
  <si>
    <t>雷交〔2025〕415号</t>
  </si>
  <si>
    <t>雷州市唐家镇X826龙恬线县道升级改造工程</t>
  </si>
  <si>
    <t>X826440882</t>
  </si>
  <si>
    <t>雷交〔2025〕381号</t>
  </si>
  <si>
    <t>雷州市白沙镇CP97线陈家-东洋尾升级改造工程</t>
  </si>
  <si>
    <t>CP97440882</t>
  </si>
  <si>
    <t>雷交〔2025〕399号</t>
  </si>
  <si>
    <t>CC53440882</t>
  </si>
  <si>
    <t>雷州市纪家镇CF76线阳和-房高（K0+000-K2+165）升级改造工程</t>
  </si>
  <si>
    <t>CF76440882</t>
  </si>
  <si>
    <t>雷交〔2025〕391号</t>
  </si>
  <si>
    <t>雷州市白沙镇CC33线慈里-官塘升级改造工程</t>
  </si>
  <si>
    <t>CC33440882</t>
  </si>
  <si>
    <t>雷交〔2025〕402号</t>
  </si>
  <si>
    <t>雷州市白沙镇CC79线官茂市场-雷南大道升级改造工程</t>
  </si>
  <si>
    <t>CC79440882</t>
  </si>
  <si>
    <t>雷交〔2025〕403号</t>
  </si>
  <si>
    <t>雷州市杨家镇CG66线乃家路口-乃家升级改造工程</t>
  </si>
  <si>
    <t>CG66440882</t>
  </si>
  <si>
    <t>雷交〔2025〕426号</t>
  </si>
  <si>
    <t>雷州市北和镇Y520线新兴-调罗升级改造工程</t>
  </si>
  <si>
    <t>Y520440882</t>
  </si>
  <si>
    <t>雷交〔2025〕397号</t>
  </si>
  <si>
    <t>雷州市白沙镇CC23线合兴-水美升级改造工程</t>
  </si>
  <si>
    <t>CC23440882</t>
  </si>
  <si>
    <t>雷交〔2025〕401号</t>
  </si>
  <si>
    <t>雷州市北和镇X707北康延长线县道升级改造工程</t>
  </si>
  <si>
    <t>X707440882</t>
  </si>
  <si>
    <t>雷交〔2025〕382号</t>
  </si>
  <si>
    <t>雷州市雷高镇Cq77线山前路口-山前升级改造工程</t>
  </si>
  <si>
    <t>Cq77440882</t>
  </si>
  <si>
    <t>雷交〔2025〕431号</t>
  </si>
  <si>
    <t>雷州市纪家镇CE99线曲港村委-石井东村升级改造工程</t>
  </si>
  <si>
    <t>CE99440882</t>
  </si>
  <si>
    <t>雷交〔2025〕406号</t>
  </si>
  <si>
    <t>雷州市唐家镇CD24线三坑路口-土亩升级改造工程</t>
  </si>
  <si>
    <t>CD24440882</t>
  </si>
  <si>
    <t>雷交〔2025〕424号</t>
  </si>
  <si>
    <t>雷州市纪家镇Y796线上郎村委-上郎村升级改造工程</t>
  </si>
  <si>
    <t>Y796440882</t>
  </si>
  <si>
    <t>雷交〔2025〕407号</t>
  </si>
  <si>
    <t>雷州市附城镇C320线堤坝-南田升级改造工程</t>
  </si>
  <si>
    <t>C320440882</t>
  </si>
  <si>
    <t>雷交〔2025〕392号</t>
  </si>
  <si>
    <t>雷州市唐家镇CF00线石井东村-合城村升级改造工程</t>
  </si>
  <si>
    <t>CF00440882</t>
  </si>
  <si>
    <t>雷交〔2025〕390号</t>
  </si>
  <si>
    <t>雷州市白沙镇X831下奋线（K7+355～K11+710）县道升级改造工程</t>
  </si>
  <si>
    <t>雷交〔2025〕386号</t>
  </si>
  <si>
    <t>雷州市南兴镇Y555线宋村-大桥(K3+865～K5+464)升级改造工程</t>
  </si>
  <si>
    <t>Y555440882</t>
  </si>
  <si>
    <t>雷交〔2025〕420号</t>
  </si>
  <si>
    <t>雷州市纪家镇Y434线后坑-官长升级改造工程</t>
  </si>
  <si>
    <t>Y434440882</t>
  </si>
  <si>
    <t>雷交〔2025〕428号</t>
  </si>
  <si>
    <t>雷州市东里镇C486线淡水路口-淡水升级改造工程</t>
  </si>
  <si>
    <t>C486440882</t>
  </si>
  <si>
    <t>雷交〔2025〕411号</t>
  </si>
  <si>
    <t>雷州市客路镇X831下奋线（K22+524~K24+697）县道升级改造工程</t>
  </si>
  <si>
    <t>雷交〔2025〕387号</t>
  </si>
  <si>
    <t>雷州市北和镇C968线新家路口-新家升级改造工程</t>
  </si>
  <si>
    <t>C968440882</t>
  </si>
  <si>
    <t>雷交〔2025〕423号</t>
  </si>
  <si>
    <t>雷州市杨家镇CG54线宅湾-双六升级改造工程</t>
  </si>
  <si>
    <t>CG54440882</t>
  </si>
  <si>
    <t>雷交〔2025〕410号</t>
  </si>
  <si>
    <t>雷州市英利镇X834三新线（K4+872~5+484）县道升级改造工程</t>
  </si>
  <si>
    <t>X834440882</t>
  </si>
  <si>
    <t>雷交〔2025〕389号</t>
  </si>
  <si>
    <t>雷州市白沙镇X831下奋线(K11+880～K13+627)县道升级改造工程</t>
  </si>
  <si>
    <t>雷交〔2025〕425号</t>
  </si>
  <si>
    <t>雷州市松竹镇Y566线松竹-南坑升级改造工程</t>
  </si>
  <si>
    <t>Y566440882</t>
  </si>
  <si>
    <t>雷交〔2025〕432号</t>
  </si>
  <si>
    <t>雷州市客路镇CM80线林排路口-林排村委升级改造工程</t>
  </si>
  <si>
    <t>CM80440882</t>
  </si>
  <si>
    <t>雷交〔2025〕416号</t>
  </si>
  <si>
    <t>雷州市乌石镇C939线房参路口-房参升级改造工程</t>
  </si>
  <si>
    <t>C939440882</t>
  </si>
  <si>
    <t>雷交〔2025〕393号</t>
  </si>
  <si>
    <t>雷州市南兴镇Y555线宋村-大桥(K0+200～K2+014)升级改造工程</t>
  </si>
  <si>
    <t>雷交〔2025〕419号</t>
  </si>
  <si>
    <t>雷州市客路镇X828奋恒线县道升级改造工程</t>
  </si>
  <si>
    <t>X828440882</t>
  </si>
  <si>
    <t>雷交〔2025〕385号</t>
  </si>
  <si>
    <t>雷州市乌石镇Y611线盐务所-娘达升级改造工程</t>
  </si>
  <si>
    <t>Y611440882</t>
  </si>
  <si>
    <t>雷交〔2025〕395号</t>
  </si>
  <si>
    <t>前期工作经费用于设计费、监理费安排137万元。</t>
  </si>
  <si>
    <t>吴川市塘缀镇杨屋村公路改造工程</t>
  </si>
  <si>
    <t>CL99440883</t>
  </si>
  <si>
    <t>吴交运函【2025】253号</t>
  </si>
  <si>
    <t>Y250440883</t>
  </si>
  <si>
    <t>C426440883</t>
  </si>
  <si>
    <t>CU72440883</t>
  </si>
  <si>
    <t>C428440883</t>
  </si>
  <si>
    <t>CR05440883</t>
  </si>
  <si>
    <t>吴川市浅水镇杨梅村公路改造工程</t>
  </si>
  <si>
    <t>C100440883</t>
  </si>
  <si>
    <t>吴交运函（2025）249号</t>
  </si>
  <si>
    <t>Y216440883</t>
  </si>
  <si>
    <t>Y201440883</t>
  </si>
  <si>
    <t>5.690</t>
  </si>
  <si>
    <t>6.759</t>
  </si>
  <si>
    <t>吴川市2026年县道次差路面改造工程</t>
  </si>
  <si>
    <t>X723440883</t>
  </si>
  <si>
    <t>吴交运函【2025】258号</t>
  </si>
  <si>
    <t>X727440883</t>
  </si>
  <si>
    <t>X700440883</t>
  </si>
  <si>
    <t>羊角镇Y991线路网联结工程</t>
  </si>
  <si>
    <t>Y991440902</t>
  </si>
  <si>
    <t>茂南交基〔2025〕24号</t>
  </si>
  <si>
    <t>U991440902</t>
  </si>
  <si>
    <t>前期工作经费用于全部用于新改建前期费用安排68万元。</t>
  </si>
  <si>
    <t>C067路网联结工程</t>
  </si>
  <si>
    <t>C067440904</t>
  </si>
  <si>
    <t>电交审（2025）27号</t>
  </si>
  <si>
    <t>Y169路网联结工程</t>
  </si>
  <si>
    <t>Y169440904</t>
  </si>
  <si>
    <t>Y128路网联结工程</t>
  </si>
  <si>
    <t>Y128440904</t>
  </si>
  <si>
    <t>Y324路网联结工程</t>
  </si>
  <si>
    <t>Y324440904</t>
  </si>
  <si>
    <t>Y326路网联结工程</t>
  </si>
  <si>
    <t>Y326440904</t>
  </si>
  <si>
    <t>X852县道提档升级项目</t>
  </si>
  <si>
    <t>X852440904</t>
  </si>
  <si>
    <t>X838县道提档升级项目</t>
  </si>
  <si>
    <t>X838440904</t>
  </si>
  <si>
    <t>X847县道提档升级项目</t>
  </si>
  <si>
    <t>X847440904</t>
  </si>
  <si>
    <t>X841县道提档升级项目</t>
  </si>
  <si>
    <t>X841440904</t>
  </si>
  <si>
    <t>X635县道提档升级项目</t>
  </si>
  <si>
    <t>X635440904</t>
  </si>
  <si>
    <t>Y209产业路改造</t>
  </si>
  <si>
    <t>Y209440904</t>
  </si>
  <si>
    <t>X854县道提档升级项目</t>
  </si>
  <si>
    <t>X854440904</t>
  </si>
  <si>
    <t>前期工作经费用于信宜市2026年农村公路改造工程勘察设计费安排140万元</t>
  </si>
  <si>
    <t>朱砂镇安莪村上塘里Y655线单改双工程（信宜市2026年农村公路改造工程）</t>
  </si>
  <si>
    <t>Y655440983</t>
  </si>
  <si>
    <t>信交审批〔2025〕3号</t>
  </si>
  <si>
    <t>丁堡镇双旺坑水鸦至秀景坪Y526线单改双工程（信宜市2026年农村公路改造工程）</t>
  </si>
  <si>
    <t>Y526440983</t>
  </si>
  <si>
    <t>信交审批[2025]3号</t>
  </si>
  <si>
    <t>大成镇大樟根村Y350单改双工程（信宜市2026年农村公路改造工程）</t>
  </si>
  <si>
    <t>Y350440983</t>
  </si>
  <si>
    <t>平塘镇林垌至北南Y503线路网联结工程（信宜市2026年农村公路改造工程）</t>
  </si>
  <si>
    <t>Y503440983</t>
  </si>
  <si>
    <t>金垌镇CL93线路网联结工程（信宜市2026年农村公路改造工程）</t>
  </si>
  <si>
    <t>CL93440983</t>
  </si>
  <si>
    <t>县道X659线旺埇至栗木段路面改造工程（信宜市2026年农村公路改造工程）</t>
  </si>
  <si>
    <t>X659440983</t>
  </si>
  <si>
    <t>北界镇文冲C467线路网联结工程（信宜市2026年农村公路改造工程）</t>
  </si>
  <si>
    <t>C467440983</t>
  </si>
  <si>
    <t>朱砂镇安莪村塘里C580线路网联结工程（信宜市2026年农村公路改造工程）</t>
  </si>
  <si>
    <t>C580440983</t>
  </si>
  <si>
    <t>白石镇根竹埇至芹菜塘CQ51线路网联结工程（信宜市2026年农村公路改造工程）</t>
  </si>
  <si>
    <t>CQ51440983</t>
  </si>
  <si>
    <t>北界镇六云至良垌CZ60线路网联结工程（信宜市2026年农村公路改造工程）</t>
  </si>
  <si>
    <t>CZ60440983</t>
  </si>
  <si>
    <t>金垌镇C819线路网联结工程（信宜市2026年农村公路改造工程）</t>
  </si>
  <si>
    <t>C819440983</t>
  </si>
  <si>
    <t>金垌镇C723线路网联结工程（信宜市2026年农村公路改造工程）</t>
  </si>
  <si>
    <t>C723440983</t>
  </si>
  <si>
    <t>金垌镇C41J线路网联结工程（信宜市2026年农村公路改造工程）</t>
  </si>
  <si>
    <t>C41J440983</t>
  </si>
  <si>
    <t>朱砂镇埠头至沙田垌路网联结工程（信宜市2026年农村公路改造工程）</t>
  </si>
  <si>
    <t>Y313440983</t>
  </si>
  <si>
    <t>洪冠镇扶曹村Y725-Y449路网联结工程（信宜市2026年农村公路改造工程）</t>
  </si>
  <si>
    <t>Y449440983</t>
  </si>
  <si>
    <t>朱砂镇中学路口至文华Y319线路网联结工程（信宜市2026年农村公路改造工程）</t>
  </si>
  <si>
    <t>Y319440983</t>
  </si>
  <si>
    <t>朱砂镇平寨芒埇CN80线路网联结工程（信宜市2026年农村公路改造工程）</t>
  </si>
  <si>
    <t>CN80440983</t>
  </si>
  <si>
    <t>钱排镇竹垌大水坑Y362线路网联结工程（信宜市2026年农村公路改造工程）</t>
  </si>
  <si>
    <t>Y362440983</t>
  </si>
  <si>
    <t>金垌镇C764线路网联结工程（信宜市2026年农村公路改造工程）</t>
  </si>
  <si>
    <t>C764440983</t>
  </si>
  <si>
    <t>白石镇利试至铁炉Y424线路网联结工程（信宜市2026年农村公路改造工程）</t>
  </si>
  <si>
    <t>Y424440983</t>
  </si>
  <si>
    <t>朱砂镇双砥六宵Y315线路网联结工程（信宜市2026年农村公路改造工程）</t>
  </si>
  <si>
    <t>Y315440983</t>
  </si>
  <si>
    <t>北界镇塘村CI14线路网联结工程（信宜市2026年农村公路改造工程）</t>
  </si>
  <si>
    <t>CI14440983</t>
  </si>
  <si>
    <t>玉都街道高城良必冲Y378线路网联结工程（信宜市2026年农村公路改造工程）</t>
  </si>
  <si>
    <t>Y378440983</t>
  </si>
  <si>
    <t>朱砂镇Y512线路网联结工程（信宜市2026年农村公路改造工程）</t>
  </si>
  <si>
    <t>Y512440983</t>
  </si>
  <si>
    <t>朱砂镇溪兰至白土Y316线路网联结工程（信宜市2026年农村公路改造工程）</t>
  </si>
  <si>
    <t>Y316440983</t>
  </si>
  <si>
    <t>钱排镇竹云楼闸村CA74路网联结工程（信宜市2026年农村公路改造工程）</t>
  </si>
  <si>
    <t>CA74440983</t>
  </si>
  <si>
    <t>金垌镇C793线路网联结工程（信宜市2026年农村公路改造工程）</t>
  </si>
  <si>
    <t>C793440983</t>
  </si>
  <si>
    <t>大成镇大成村C99K线路网联结工程（信宜市2026年农村公路改造工程）</t>
  </si>
  <si>
    <t>C99K440983</t>
  </si>
  <si>
    <t>朱砂镇黑石塘至河口CG29线路网联结工程（信宜市2026年农村公路改造工程）</t>
  </si>
  <si>
    <t>CG29440983</t>
  </si>
  <si>
    <t>朱砂镇彭屋至罗林C549线路网联结工程（信宜市2026年农村公路改造工程）</t>
  </si>
  <si>
    <t>C549440983</t>
  </si>
  <si>
    <t>白石镇官山至富贵埇Y723线路网联结工程（信宜市2026年农村公路改造工程）</t>
  </si>
  <si>
    <t>Y723440983</t>
  </si>
  <si>
    <t>新宝镇茂门村至桂垌Y427线路网联结工程（信宜市2026年农村公路改造工程）</t>
  </si>
  <si>
    <t>Y427440983</t>
  </si>
  <si>
    <t>朱砂镇安莪村下塘里Y565线路网联结工程（信宜市2026年农村公路改造工程）</t>
  </si>
  <si>
    <t>Y565440983</t>
  </si>
  <si>
    <t>县道X613线礼垌至蒲垌段提升工程（信宜市2026年农村公路改造工程）</t>
  </si>
  <si>
    <t>X613440983</t>
  </si>
  <si>
    <t>Y725440983</t>
  </si>
  <si>
    <t>金垌镇马辣村C822线路网联结工程（信宜市2026年农村公路改造工程）</t>
  </si>
  <si>
    <t>C822440983</t>
  </si>
  <si>
    <t>大成镇城垌村Y477线路网联结工程（信宜市2026年农村公路改造工程）</t>
  </si>
  <si>
    <t>Y477440983</t>
  </si>
  <si>
    <t>大成镇大樟根木西埚Y635线路网联结工程（信宜市2026年农村公路改造工程）</t>
  </si>
  <si>
    <t>Y635440983</t>
  </si>
  <si>
    <t>白石镇三角至相和埇CF59线路网联结工程（信宜市2026年农村公路改造工程）</t>
  </si>
  <si>
    <t>CF59440983</t>
  </si>
  <si>
    <t>朱砂镇朱砂村Y533线路网联结工程（信宜市2026年农村公路改造工程）</t>
  </si>
  <si>
    <t>Y533440983</t>
  </si>
  <si>
    <t>怀乡镇永隆至坡岗Y437线路网联结工程（信宜市2026年农村公路改造工程）</t>
  </si>
  <si>
    <t>Y437440983</t>
  </si>
  <si>
    <t>县道X613线北界镇桃子村段提升工程（信宜市2026年农村公路改造工程）</t>
  </si>
  <si>
    <t>玉都街道高城村C381线路网联结工程（信宜市2026年农村公路改造工程）</t>
  </si>
  <si>
    <t>C381440983</t>
  </si>
  <si>
    <t>金垌镇上磨村至广西六胜Y303线路网联结工程（信宜市2026年农村公路改造工程）</t>
  </si>
  <si>
    <t>Y303440983</t>
  </si>
  <si>
    <t>白石镇陆垌至茶根窝CP90线路网联结工程（信宜市2026年农村公路改造工程）</t>
  </si>
  <si>
    <t>CP90440983</t>
  </si>
  <si>
    <t>大成镇埇尾村C06线路网联结工程（信宜市2026年农村公路改造工程）</t>
  </si>
  <si>
    <t>C062440983</t>
  </si>
  <si>
    <t>大成镇城垌村Y617线路网联结工程（信宜市2026年农村公路改造工程）</t>
  </si>
  <si>
    <t>Y617440983</t>
  </si>
  <si>
    <t>金垌镇C817线路网联结工程（信宜市2026年农村公路改造工程）</t>
  </si>
  <si>
    <t>C817440983</t>
  </si>
  <si>
    <t>北界镇丰月村C526线路网联结工程（信宜市2026年农村公路改造工程）</t>
  </si>
  <si>
    <t>C526440983</t>
  </si>
  <si>
    <t>前期工作经费安排资金193万元用于高州市2026年农村公路建设。</t>
  </si>
  <si>
    <t>高州市谢鸡镇CL56线农村公路改造工程</t>
  </si>
  <si>
    <t>CL56440981</t>
  </si>
  <si>
    <t>高交审批〔2025〕6号</t>
  </si>
  <si>
    <t>高州市荷花镇CB08线农村公路改造工程</t>
  </si>
  <si>
    <t>CB08440981</t>
  </si>
  <si>
    <t>高交审批〔2025〕7号</t>
  </si>
  <si>
    <t>高州市沙田镇Y742线农村公路改造工程</t>
  </si>
  <si>
    <t>Y742440981</t>
  </si>
  <si>
    <t>高州市沙田镇CC16线农村公路改造工程</t>
  </si>
  <si>
    <t>CC16440981</t>
  </si>
  <si>
    <t>高州市长坡镇C443线农村公路改造工程</t>
  </si>
  <si>
    <t>C443440981</t>
  </si>
  <si>
    <t>高州市长坡镇Y671线农村公路改造工程</t>
  </si>
  <si>
    <t>Y671440981</t>
  </si>
  <si>
    <t>高州市石鼓镇Y619线南方至祥山农村公路改造工程</t>
  </si>
  <si>
    <t>Y619440981</t>
  </si>
  <si>
    <t>高州市大井镇CT41线农村公路改造工程</t>
  </si>
  <si>
    <t>CT41440981</t>
  </si>
  <si>
    <t>高州市曹江镇X808线农村公路改造工程</t>
  </si>
  <si>
    <t>X808440981</t>
  </si>
  <si>
    <t>高交审批〔2025〕8号</t>
  </si>
  <si>
    <t>高州市南塘镇C826线农村公路改造工程</t>
  </si>
  <si>
    <t>C826440981</t>
  </si>
  <si>
    <t>高交审批 [ 2025 ] 7号</t>
  </si>
  <si>
    <t>高州市新垌镇Y924线农村公路改造工程</t>
  </si>
  <si>
    <t>Y924440981</t>
  </si>
  <si>
    <t>高州市泗水镇C734线农村公路改造工程</t>
  </si>
  <si>
    <t>C734440981</t>
  </si>
  <si>
    <t>高州市古丁镇CH49线农村公路改造工程</t>
  </si>
  <si>
    <t>CH49440981</t>
  </si>
  <si>
    <t>高州市山美街道C486线农村公路改造工程</t>
  </si>
  <si>
    <t>C486440981</t>
  </si>
  <si>
    <t>高州市大井镇CT32线农村公路改造工程</t>
  </si>
  <si>
    <t>CT32440981</t>
  </si>
  <si>
    <t>高州市云潭镇C073线河琅至黄坑农村公路改造工程</t>
  </si>
  <si>
    <t>C073440981</t>
  </si>
  <si>
    <t>高州市大坡镇Y859线农村公路改造工程</t>
  </si>
  <si>
    <t>Y859440981</t>
  </si>
  <si>
    <t>高州市荷塘镇YA57线农村公路改造工程</t>
  </si>
  <si>
    <t>YA57440981</t>
  </si>
  <si>
    <t>高州市深镇镇Y802线农村公路改造工程</t>
  </si>
  <si>
    <t>Y802440981</t>
  </si>
  <si>
    <t>高州市马贵镇CW39线农村公路改造工程</t>
  </si>
  <si>
    <t>CW39440981</t>
  </si>
  <si>
    <t>高州市山美街道Y537线农村公路改造工程</t>
  </si>
  <si>
    <t>Y537440981</t>
  </si>
  <si>
    <t>高州市荷花镇C057线农村公路改造工程</t>
  </si>
  <si>
    <t>C057440981</t>
  </si>
  <si>
    <t>高州市分界镇CL41线农村公路改造工程</t>
  </si>
  <si>
    <t>CL41440981</t>
  </si>
  <si>
    <t>高州市石板镇Y512线农村公路改造工程</t>
  </si>
  <si>
    <t>Y512440981</t>
  </si>
  <si>
    <t>高州市云潭镇C072线河琅至高坡农村公路改造工程</t>
  </si>
  <si>
    <t>C072440981</t>
  </si>
  <si>
    <t>高州市南塘镇CV69线黄竹塘至新塘农村公路改造工程</t>
  </si>
  <si>
    <t>CV69440981</t>
  </si>
  <si>
    <t>高州市新垌镇CO02线农村公路改造工程</t>
  </si>
  <si>
    <t>CO02440981</t>
  </si>
  <si>
    <t>高州市荷花镇C059线农村公路改造工程</t>
  </si>
  <si>
    <t>C059440981</t>
  </si>
  <si>
    <t>高州市镇江镇Y605线农村公路改造工程</t>
  </si>
  <si>
    <t>Y605440981</t>
  </si>
  <si>
    <t>高州市镇江镇Y604线农村公路改造工程</t>
  </si>
  <si>
    <t>Y604440981</t>
  </si>
  <si>
    <t>高州市深镇镇Y726线农村公路改造工程</t>
  </si>
  <si>
    <t>Y726440981</t>
  </si>
  <si>
    <t>高州市大井镇X809线申坑至化州龙埚改造工程</t>
  </si>
  <si>
    <t>X809440981</t>
  </si>
  <si>
    <t>高州市镇江镇CF56线农村公路改造工程</t>
  </si>
  <si>
    <t>CF56440981</t>
  </si>
  <si>
    <t>高州市新垌镇C582线农村公路改造工程</t>
  </si>
  <si>
    <t>C582440981</t>
  </si>
  <si>
    <t>高州市宝光街道YA61线农村公路改造工程</t>
  </si>
  <si>
    <t>YA61440981</t>
  </si>
  <si>
    <t>高州市荷花镇C994线农村公路改造工程</t>
  </si>
  <si>
    <t>C994440981</t>
  </si>
  <si>
    <t>高州市宝光街道Y559线农村公路改造工程</t>
  </si>
  <si>
    <t>Y559440981</t>
  </si>
  <si>
    <t>高州市谢鸡镇CO28线农村公路改造工程</t>
  </si>
  <si>
    <t>CO28440981</t>
  </si>
  <si>
    <t>高州市荷花镇C058线农村公路改造工程</t>
  </si>
  <si>
    <t>C058440981</t>
  </si>
  <si>
    <t>高州市大井镇Y951线农村公路改造工程</t>
  </si>
  <si>
    <t>Y951440981</t>
  </si>
  <si>
    <t>高州市荷塘镇Y587线农村公路改造工程</t>
  </si>
  <si>
    <t>Y587440981</t>
  </si>
  <si>
    <t>高州市沙田镇Y916线农村公路改造工程</t>
  </si>
  <si>
    <t>Y916440981</t>
  </si>
  <si>
    <t>高州市金山街道Y639线陈垌村至红粉村农村公路改造工程</t>
  </si>
  <si>
    <t>Y639440981</t>
  </si>
  <si>
    <t>高州市荷塘镇CB55线农村公路改造工程</t>
  </si>
  <si>
    <t>CB55440981</t>
  </si>
  <si>
    <t>高州市泗水镇C735线农村公路改造工程</t>
  </si>
  <si>
    <t>C735440981</t>
  </si>
  <si>
    <t>高州市山美街道Y732线农村公路改造工程</t>
  </si>
  <si>
    <t>Y732440981</t>
  </si>
  <si>
    <t>高州市宝光街道Y579线农村公路改造工程</t>
  </si>
  <si>
    <t>Y579440981</t>
  </si>
  <si>
    <t>高州市潭头镇Y532线农村公路改造工程</t>
  </si>
  <si>
    <t>Y532440981</t>
  </si>
  <si>
    <t>高州市深镇镇Y931线农村公路改造工程</t>
  </si>
  <si>
    <t>Y931440981</t>
  </si>
  <si>
    <t>高州市潭头镇Y784线农村公路改造工程</t>
  </si>
  <si>
    <t>Y784440981</t>
  </si>
  <si>
    <t>高州市沙田镇Y595线农村公路改造工程</t>
  </si>
  <si>
    <t>Y595440981</t>
  </si>
  <si>
    <t>高州市石鼓镇Y795线农村公路改造工程</t>
  </si>
  <si>
    <t>Y795440981</t>
  </si>
  <si>
    <t>高州市马贵镇Y828线农村公路改造工程</t>
  </si>
  <si>
    <t>Y828440981</t>
  </si>
  <si>
    <t>高州市南塘镇X821线南塘至长坡改造工程</t>
  </si>
  <si>
    <t>X821440981</t>
  </si>
  <si>
    <t>高州市大井镇X621线信宜镇隆至林坑改造工程</t>
  </si>
  <si>
    <t>X621440981</t>
  </si>
  <si>
    <t>高州市大井镇Y522线农村公路改造工程</t>
  </si>
  <si>
    <t>Y522440981</t>
  </si>
  <si>
    <t>高州市根子镇X815线大路坡至根子改造工程</t>
  </si>
  <si>
    <t>X815440981</t>
  </si>
  <si>
    <t>高州市谢鸡镇CM20线农村公路改造工程</t>
  </si>
  <si>
    <t>CM20440981</t>
  </si>
  <si>
    <t>高州市平山镇YA60线农村公路改造工程</t>
  </si>
  <si>
    <t>YA60440981</t>
  </si>
  <si>
    <t>高州市古丁镇Y724线石码头电站至大朋旺村农村公路改造工程</t>
  </si>
  <si>
    <t>Y724440981</t>
  </si>
  <si>
    <t>高州市长坡镇C311线农村公路改造工程</t>
  </si>
  <si>
    <t>C311440981</t>
  </si>
  <si>
    <t>高州市南塘镇Y743线农村公路改造工程</t>
  </si>
  <si>
    <t>Y743440981</t>
  </si>
  <si>
    <t>高州市荷塘镇C896线农村公路改造工程</t>
  </si>
  <si>
    <t>C896440981</t>
  </si>
  <si>
    <t>高州市分界镇Y870线农村公路改造工程</t>
  </si>
  <si>
    <t>Y870440981</t>
  </si>
  <si>
    <t>高州市石板镇X809线申坑至化州龙埚改造工程</t>
  </si>
  <si>
    <t>高州市根子镇官垌村委会浮山岭森林农村公路建设工程</t>
  </si>
  <si>
    <t>CY22440981</t>
  </si>
  <si>
    <t>高交审〔2025〕25号</t>
  </si>
  <si>
    <t>化州市2025年“四好农村路”提档升级改造工程（Y368）</t>
  </si>
  <si>
    <t>Y368440982</t>
  </si>
  <si>
    <t>化交复〔2025〕20号</t>
  </si>
  <si>
    <t>化州市2025年“四好农村路”提档升级改造工程（CY73）</t>
  </si>
  <si>
    <t>CY73440982</t>
  </si>
  <si>
    <t>化州市2025年“四好农村路”提档升级改造工程（Y680）</t>
  </si>
  <si>
    <t>Y680440982</t>
  </si>
  <si>
    <t>化州市2025年“四好农村路”提档升级改造工程（CA20）</t>
  </si>
  <si>
    <t>CA20440982</t>
  </si>
  <si>
    <t>化州市2025年“四好农村路”提档升级改造工程（Y473）</t>
  </si>
  <si>
    <t>Y473440982</t>
  </si>
  <si>
    <t>化州市2025年“四好农村路”提档升级改造工程（X872）</t>
  </si>
  <si>
    <t>X872440982</t>
  </si>
  <si>
    <t>化州市2025年“四好农村路”提档升级改造工程（Y737）</t>
  </si>
  <si>
    <t>Y737440982</t>
  </si>
  <si>
    <t>化州市2025年“四好农村路”提档升级改造工程（Y474）</t>
  </si>
  <si>
    <t>Y474440982</t>
  </si>
  <si>
    <t>用于新改建工程、养护工程、危桥改造项目勘察设计费</t>
  </si>
  <si>
    <t>高要区乡道Y150线公路提升工程</t>
  </si>
  <si>
    <t>Y150441204</t>
  </si>
  <si>
    <t>高交基〔2025〕12号</t>
  </si>
  <si>
    <t>高要区白土镇CD08线九山茶亭至九山公路提升工程</t>
  </si>
  <si>
    <t>CD08441204</t>
  </si>
  <si>
    <t>高交基〔2025〕7号</t>
  </si>
  <si>
    <t>高要区禄步镇 Y411线冠千桥至迳心公路提升工程</t>
  </si>
  <si>
    <t>Y411441204</t>
  </si>
  <si>
    <t>高交基〔2025〕13号</t>
  </si>
  <si>
    <t>乡道Y277线高要区金利镇东围至振星公路提升工程</t>
  </si>
  <si>
    <t>Y277441204</t>
  </si>
  <si>
    <t>高交基〔2025〕10号</t>
  </si>
  <si>
    <t>村道CD04线高要区金利镇金利牌坊至西坝单改双工程</t>
  </si>
  <si>
    <t>CD04441204</t>
  </si>
  <si>
    <t>高交基〔2025〕8号</t>
  </si>
  <si>
    <t>高要区禄步镇X414线铁坑塘至枫木坪路面改造工程</t>
  </si>
  <si>
    <t>X414441204</t>
  </si>
  <si>
    <t>高交基〔2025〕16号</t>
  </si>
  <si>
    <t>高要区大湾镇Y319线龙冲至棠华公路提升工程</t>
  </si>
  <si>
    <t>Y319441204</t>
  </si>
  <si>
    <t>高交基〔2025〕14号</t>
  </si>
  <si>
    <t>乡道Y277线高要区金利镇金三至东围公路提升工程</t>
  </si>
  <si>
    <t>高交基〔2025〕9号</t>
  </si>
  <si>
    <t>高要区南岸街道Y376线金象山景区至金库公路提升工程</t>
  </si>
  <si>
    <t>Y376441204</t>
  </si>
  <si>
    <t>高交基〔2025〕11号</t>
  </si>
  <si>
    <t>高要区县道X804线禄步车站至新洲公路提升工程</t>
  </si>
  <si>
    <t>X804441204</t>
  </si>
  <si>
    <t>高交基〔2025〕15号</t>
  </si>
  <si>
    <t>前期工作经费用于设计费安排74万元，用于交竣工检测费用20万元。</t>
  </si>
  <si>
    <t>广宁县县道X418线木坪至北市拓宽改造工程</t>
  </si>
  <si>
    <t>X418441223</t>
  </si>
  <si>
    <t>宁交[2025]135号</t>
  </si>
  <si>
    <t>广宁县县道X812线木源至潭布段拓宽改造工程</t>
  </si>
  <si>
    <t>X812441223</t>
  </si>
  <si>
    <t>宁交[2025]130号</t>
  </si>
  <si>
    <t>广宁县乡道Y532线广宁大罗至上龙段路面拓宽改造工程</t>
  </si>
  <si>
    <t>Y532441223</t>
  </si>
  <si>
    <t>宁交〔2025〕138号</t>
  </si>
  <si>
    <t>广宁县县道X812线K4+428-K10+283宜洞至南石咀段拓宽改造工程</t>
  </si>
  <si>
    <t>宁交[2025]133号</t>
  </si>
  <si>
    <t>广宁县县道X418线贝洞至螺岗社区居委会入口段拓宽改造工程</t>
  </si>
  <si>
    <t>宁交[2025]131号</t>
  </si>
  <si>
    <t>广宁县古水镇乡道Y488线、Y812线油仔坪-梨溪拓宽改造工程</t>
  </si>
  <si>
    <t>Y488441223</t>
  </si>
  <si>
    <t>宁交[2025]136号</t>
  </si>
  <si>
    <t>Y812441223</t>
  </si>
  <si>
    <t>广宁县县道X812线古灶至带心段拓宽改造工程</t>
  </si>
  <si>
    <t>宁交[2025]132号</t>
  </si>
  <si>
    <t>广宁县县道X432线洲仔金场至古水蒲塘段拓宽改造工程</t>
  </si>
  <si>
    <t>X432441223</t>
  </si>
  <si>
    <t>宁交[2025]134号</t>
  </si>
  <si>
    <t>前期工作经费用于新改建、危久桥梁改造、生命安全防护工程</t>
  </si>
  <si>
    <t>C963线何屋至白云庄通自然村公路单改双工程</t>
  </si>
  <si>
    <t>C963441224</t>
  </si>
  <si>
    <t>怀交基〔2025〕38号</t>
  </si>
  <si>
    <t>怀集县Y609线鱼北至农兴通自然村公路单改双工程</t>
  </si>
  <si>
    <t>Y609441224</t>
  </si>
  <si>
    <t>怀集县Y606线下浪口至黄岗通自然村公路单改双工程</t>
  </si>
  <si>
    <t>Y606441224</t>
  </si>
  <si>
    <t>怀集县Y814线鸭仔塘至黄坭塘通自然村公路单改双工程</t>
  </si>
  <si>
    <t>Y814441224</t>
  </si>
  <si>
    <t>怀集县C981线龙西至何屋通自然村公路单改双工程</t>
  </si>
  <si>
    <t>C981441224</t>
  </si>
  <si>
    <t>怀集县Y665线水汶至西州通自然村公路单改双工程</t>
  </si>
  <si>
    <t>Y665441224</t>
  </si>
  <si>
    <t>怀集县X437线苍龙至加德县道升级改造工程</t>
  </si>
  <si>
    <t>X437441224</t>
  </si>
  <si>
    <t>怀集县X420线办坑至县道升级改造工程</t>
  </si>
  <si>
    <t>X420441224</t>
  </si>
  <si>
    <t>怀集县X447线社口至罗爱县道改造工程</t>
  </si>
  <si>
    <t>X447441224</t>
  </si>
  <si>
    <t>怀集县Y604线石龙至杨明通自然村公路单改双工程</t>
  </si>
  <si>
    <t>Y604441224</t>
  </si>
  <si>
    <t>X817寺村至五星（K9+094-K10+613）县道四升三工程</t>
  </si>
  <si>
    <t>X817441225</t>
  </si>
  <si>
    <t>封交函〔2024〕81号</t>
  </si>
  <si>
    <t>X817寺村至五星（K0+000-K6+886）县道四升三工程</t>
  </si>
  <si>
    <t>Y853岐岭至大敢尾(K0+000-K9+406)公路提升工程</t>
  </si>
  <si>
    <t>Y853441225</t>
  </si>
  <si>
    <t>封交函〔2025〕66号</t>
  </si>
  <si>
    <t>C960红坭埠至桂洞(K0+000-K1+000)公路提升工程</t>
  </si>
  <si>
    <t>C960441225</t>
  </si>
  <si>
    <t>Y833泗科至高枧（K6+572-K11+312）公路提升工程</t>
  </si>
  <si>
    <t>Y833441225</t>
  </si>
  <si>
    <t>Y784荷塘桥头至广西铺务(K0+000-K3+608)公路提升工程</t>
  </si>
  <si>
    <t>Y784441225</t>
  </si>
  <si>
    <t>X827大水至兴荐（K0+000-K8+822）县道四升三工程</t>
  </si>
  <si>
    <t>X827441225</t>
  </si>
  <si>
    <t>封交函〔2025〕65号</t>
  </si>
  <si>
    <t>X431古石至白梅（K5+236-K6+39）公路提升工程</t>
  </si>
  <si>
    <t>X431441225</t>
  </si>
  <si>
    <t>C736高舍至龙虎尾(K0+000-K1+600)公路提升工程</t>
  </si>
  <si>
    <t>C736441225</t>
  </si>
  <si>
    <t>X809木什洞至金装（K59+861-K63+921）县道四升三工程</t>
  </si>
  <si>
    <t>X809441225</t>
  </si>
  <si>
    <t>C708大和至木双(K0+000-K0+300)公路提升工程</t>
  </si>
  <si>
    <t>C708441225</t>
  </si>
  <si>
    <t>C964上飘至茶洞(K0+000-K1+400)公路提升工程</t>
  </si>
  <si>
    <t>C964441225</t>
  </si>
  <si>
    <t>C205力根至林冲口(K1+8-K2+101)公路提升工程</t>
  </si>
  <si>
    <t>C205441225</t>
  </si>
  <si>
    <t>Y818上律至护弟公路提升工程</t>
  </si>
  <si>
    <t>Y818441225</t>
  </si>
  <si>
    <t>C032真竹至万安(k0+000-K1+021)公路提升工程</t>
  </si>
  <si>
    <t>C032441225</t>
  </si>
  <si>
    <t>Y752白梅至广西龙圩(K0+000-K4+638)公路提升工程</t>
  </si>
  <si>
    <t>Y752441225</t>
  </si>
  <si>
    <t>X450群星至广西界（K88+122-K93+69）县道四升三工程</t>
  </si>
  <si>
    <t>X450441225</t>
  </si>
  <si>
    <t>X817罗董至长岗（K15+076-K24+083）县道四升三工程</t>
  </si>
  <si>
    <t>X809木什洞至金装（K85+907-K92+595）县道四升三工程</t>
  </si>
  <si>
    <t>X450高浪至长群（K66+937—K74+138）县道四升三工程</t>
  </si>
  <si>
    <t>C028其滩至万安(K0+000-K0+494)公路提升工程</t>
  </si>
  <si>
    <t>C028441225</t>
  </si>
  <si>
    <t xml:space="preserve">该笔资金73万元将用于建设项目的勘察、编制建设方案，设计、预算等费用
</t>
  </si>
  <si>
    <t>德庆县乡道Y962线升平至大石自然村通双车道工程</t>
  </si>
  <si>
    <t>Y962441226</t>
  </si>
  <si>
    <t>德交[2025]37号</t>
  </si>
  <si>
    <t>德庆县乡道Y452线宾村至大伍村自然村通双车道工程</t>
  </si>
  <si>
    <t>Y452441226</t>
  </si>
  <si>
    <t>德交[2025]35号</t>
  </si>
  <si>
    <t>德庆县X825线江南至沙水县道提档升级（四升三）工程</t>
  </si>
  <si>
    <t>X825441226</t>
  </si>
  <si>
    <t>德交[2025]33号</t>
  </si>
  <si>
    <t>较大人口规模自然村通双车道（县道四升三）</t>
  </si>
  <si>
    <t>德庆县X823线桃村至双象县道提档升级（四升三）工程</t>
  </si>
  <si>
    <t>X823441226</t>
  </si>
  <si>
    <t>德交[2025]32号</t>
  </si>
  <si>
    <t>德庆县C106线扶赖至太宪自然村通双车道工程</t>
  </si>
  <si>
    <t>C106441226</t>
  </si>
  <si>
    <t>德交[2025]30号</t>
  </si>
  <si>
    <t>德庆县乡道Y936线播植至粟村自然村通双车道工程</t>
  </si>
  <si>
    <t>Y936441226</t>
  </si>
  <si>
    <t>德交[2025]36号</t>
  </si>
  <si>
    <t>德庆县乡道Y436线格塘至坑根自然村通双车道工程</t>
  </si>
  <si>
    <t>Y436441226</t>
  </si>
  <si>
    <t>德交[2025]34号</t>
  </si>
  <si>
    <t>该笔资金用于四会市2026年县道网四升三改造、危桥改造、水毁修复项目等前期工作资金。</t>
  </si>
  <si>
    <t>四会市县道X824线石罗至上茆四升三改造工程</t>
  </si>
  <si>
    <t>X824441284</t>
  </si>
  <si>
    <t>四交批【2025】88号</t>
  </si>
  <si>
    <t>四会市黄田镇县道X439线黄田至广宁四升三改造工程</t>
  </si>
  <si>
    <t>X439441284</t>
  </si>
  <si>
    <t>四交批【2025】87号</t>
  </si>
  <si>
    <t>四会市石狗镇县道X439线石狗至黄田四升三改造工程</t>
  </si>
  <si>
    <t>四交批【2025】86号</t>
  </si>
  <si>
    <t>四会市石狗镇县道X439线龙鳞至交界四升三改造工程</t>
  </si>
  <si>
    <t>四交批【2025】85号</t>
  </si>
  <si>
    <t>前期工作经费用于2026年农村公路新改建工程项目设计等前期工作经费安排60万元。</t>
  </si>
  <si>
    <t>英德市东华镇Y663线白面塘至四区公路改造工程</t>
  </si>
  <si>
    <t>Y663441881</t>
  </si>
  <si>
    <t>英交施批[2025]55号</t>
  </si>
  <si>
    <t>英德市东华镇CC02线大岭至下坝公路改造工程</t>
  </si>
  <si>
    <t>CC02441881</t>
  </si>
  <si>
    <t>英德市东华镇CV99线茶山至黄彭公路改造工程</t>
  </si>
  <si>
    <t>CV99441881</t>
  </si>
  <si>
    <t>英德市浛洸镇Y720线镇南至财安公路改造工程</t>
  </si>
  <si>
    <t>Y720441881</t>
  </si>
  <si>
    <t>英交施批[2025]52号</t>
  </si>
  <si>
    <t>英德市浛洸镇Y536线竹子塘至下屋公路改造工程</t>
  </si>
  <si>
    <t>Y536441881</t>
  </si>
  <si>
    <t>英德市大湾镇Y881线大湾镇至定固塘公路改造工程</t>
  </si>
  <si>
    <t>Y881441881</t>
  </si>
  <si>
    <t>英德市黄花镇C641线 
上寨至后冲围公路改造工程</t>
  </si>
  <si>
    <t>C641441881</t>
  </si>
  <si>
    <t>英德市横石塘镇Y653线横石塘至工村公路改造工程</t>
  </si>
  <si>
    <t>Y653441881</t>
  </si>
  <si>
    <t>英德市石灰铺镇Y647线惟东至建山公路改造工程</t>
  </si>
  <si>
    <t>Y647441881</t>
  </si>
  <si>
    <t>英交施批[2025]29号</t>
  </si>
  <si>
    <t>英德市黄花镇Y371线公路改造工程</t>
  </si>
  <si>
    <t>Y371441881</t>
  </si>
  <si>
    <t>英德市黄花镇Y473线坑坝至许屋公路改造工程</t>
  </si>
  <si>
    <t>Y473441881</t>
  </si>
  <si>
    <t>英德市黄花镇Y892线黄同水库至黄鼓岭公路改造工程</t>
  </si>
  <si>
    <t>Y892441881</t>
  </si>
  <si>
    <t>英德市横石塘镇CV08线X378线至钟屋公路改造工程</t>
  </si>
  <si>
    <t>CV08441881</t>
  </si>
  <si>
    <t>英德市县道X410线横石水镇横岭白屋至新塘提档升级项目</t>
  </si>
  <si>
    <t>X410441881</t>
  </si>
  <si>
    <t>英交施批 〔2025〕 56号</t>
  </si>
  <si>
    <t>英德市县道X318线青塘镇楼下村至青塘镇街提档升级项目</t>
  </si>
  <si>
    <t>X318441881</t>
  </si>
  <si>
    <t>英德市县道X311线县道提档升级项目</t>
  </si>
  <si>
    <t>X311441881</t>
  </si>
  <si>
    <t>英德市波罗镇Y646线波石线公路改造工程</t>
  </si>
  <si>
    <t>Y646441881</t>
  </si>
  <si>
    <t>英德市波罗镇Y887楼子至九斗麻公路改造工程</t>
  </si>
  <si>
    <t>Y887441881</t>
  </si>
  <si>
    <t>下太镇Y864吴屋桥至白芒电站水面桥道路改造工程</t>
  </si>
  <si>
    <t>Y864441881</t>
  </si>
  <si>
    <t>石灰铺镇Y965线沙塘至独山农村公路单改双工程</t>
  </si>
  <si>
    <t>Y965441881</t>
  </si>
  <si>
    <t>石灰铺镇CH06线白围路口至白围公路</t>
  </si>
  <si>
    <t>CH06441881</t>
  </si>
  <si>
    <t>6652dd8a-37ac-11f1-9c1a-0242ac110003</t>
  </si>
  <si>
    <t>英德市九龙镇Y574线新龙村委会至坳子段公路改造工程Y574</t>
  </si>
  <si>
    <t>Y574441881</t>
  </si>
  <si>
    <t>4.975</t>
  </si>
  <si>
    <t>英交施批 〔2026〕8号</t>
  </si>
  <si>
    <t>前期工作经费130万元用于阳山县2026年农村公路建设项目勘察设计费用。</t>
  </si>
  <si>
    <t>阳山县黎埠镇Y986线单车道改双车道改造工程</t>
  </si>
  <si>
    <t>Y986441823</t>
  </si>
  <si>
    <t>阳交复函【2025】97号</t>
  </si>
  <si>
    <t>阳山县Y905线太平龙塘至大城段通行政村单车道改双车道改造工程</t>
  </si>
  <si>
    <t>Y905441823</t>
  </si>
  <si>
    <t>阳交复函【2025】90号</t>
  </si>
  <si>
    <t>阳山县黎埠镇C652线单车道改双车道改造工程</t>
  </si>
  <si>
    <t>C652441823</t>
  </si>
  <si>
    <t>阳交复函【2025】88号</t>
  </si>
  <si>
    <t>阳山县Y944线岭背镇S250路口至小观塘段单车道改双车道改造工程</t>
  </si>
  <si>
    <t>Y944441823</t>
  </si>
  <si>
    <t>阳交复函【2025】99号</t>
  </si>
  <si>
    <t>阳山县C857线青莲镇X803路口至朋塘段单车道改双车道改造工程</t>
  </si>
  <si>
    <t>C857441823</t>
  </si>
  <si>
    <t>阳交复函【2025】91号</t>
  </si>
  <si>
    <t>阳山县青莲镇CM54线单车道改双车道改造工程</t>
  </si>
  <si>
    <t>CM54441823</t>
  </si>
  <si>
    <t>阳交复函【2025】89号</t>
  </si>
  <si>
    <t>阳山县X368线江英岩洞至中学段县道网提升改造工程</t>
  </si>
  <si>
    <t>X368441823</t>
  </si>
  <si>
    <t>阳交复函【2025】92号</t>
  </si>
  <si>
    <t>阳山县黎埠镇CO51线路网联结改造工程</t>
  </si>
  <si>
    <t>CO51441823</t>
  </si>
  <si>
    <t>阳交复函【2025】86号</t>
  </si>
  <si>
    <t>阳山县YB30线七拱清龙潭桥至根洞段路网联结改造工程</t>
  </si>
  <si>
    <t>YB30441823</t>
  </si>
  <si>
    <t>阳交复函【2025】93号</t>
  </si>
  <si>
    <t>阳山县岭背X856线县道网提升改造工程</t>
  </si>
  <si>
    <t>X856441823</t>
  </si>
  <si>
    <t>阳交复函【2025】98号</t>
  </si>
  <si>
    <t>阳山县X383线大崀墩头至茶坑段县道网提升改造工程</t>
  </si>
  <si>
    <t>X383441823</t>
  </si>
  <si>
    <t>阳交复函【2025】94号</t>
  </si>
  <si>
    <t>阳山县黎埠镇CM35线路网联结改造工程</t>
  </si>
  <si>
    <t>CM35441823</t>
  </si>
  <si>
    <t>阳交复函【2025】84号</t>
  </si>
  <si>
    <t>阳山县X383线阳城墩背至大莲塘段县道网提升改造工程</t>
  </si>
  <si>
    <t>阳交复函【2025】95号</t>
  </si>
  <si>
    <t>阳山县YB58线黎埠大坪至榕树榜段路网联结改造工程</t>
  </si>
  <si>
    <t>YB58441823</t>
  </si>
  <si>
    <t>阳交复函【2025】96号</t>
  </si>
  <si>
    <t>阳山县黎埠镇CM79线路网联结改造工程</t>
  </si>
  <si>
    <t>CM79441823</t>
  </si>
  <si>
    <t>阳交复函【2025】85号</t>
  </si>
  <si>
    <t>阳山县C868线小江镇Y933线至坳头段路网联结改造工程</t>
  </si>
  <si>
    <t>C868441823</t>
  </si>
  <si>
    <t>阳交复函【2025】83号</t>
  </si>
  <si>
    <t>阳山县阳城镇Y868线路网联结改造工程</t>
  </si>
  <si>
    <t>Y868441823</t>
  </si>
  <si>
    <t>阳交复函【2025】87号</t>
  </si>
  <si>
    <t>前期工作经费用于新改建项目（路网连结工程）安排26万元。</t>
  </si>
  <si>
    <t xml:space="preserve">路网联结 </t>
  </si>
  <si>
    <t>连南瑶族自治县2026年农村公路新改建项目-乡道Y833线</t>
  </si>
  <si>
    <t>Y833441826</t>
  </si>
  <si>
    <t>K3+500</t>
  </si>
  <si>
    <t>南交复〔2025〕39 号</t>
  </si>
  <si>
    <t>连南瑶族自治县2026年农村公路新改建项目-村道C379线</t>
  </si>
  <si>
    <t>C379441826</t>
  </si>
  <si>
    <t>K0+400</t>
  </si>
  <si>
    <t>南交复〔2025〕36 号</t>
  </si>
  <si>
    <t>连南瑶族自治县2026年农村公路新改建项目-乡道Y847线</t>
  </si>
  <si>
    <t>Y847441826</t>
  </si>
  <si>
    <t>K2+099</t>
  </si>
  <si>
    <t>南交复〔2025〕41 号</t>
  </si>
  <si>
    <t>连南瑶族自治县2026年农村公路新改建项目-村道C505线</t>
  </si>
  <si>
    <t>C505441826</t>
  </si>
  <si>
    <t>K0+831</t>
  </si>
  <si>
    <t>南交复〔2025〕37 号</t>
  </si>
  <si>
    <t>连南瑶族自治县2026年农村公路新改建项目-乡道Y684线</t>
  </si>
  <si>
    <t>Y684441826</t>
  </si>
  <si>
    <t>K5+451</t>
  </si>
  <si>
    <t>K12+221</t>
  </si>
  <si>
    <t>南交复〔2025〕38 号</t>
  </si>
  <si>
    <t>连南瑶族自治县2026年农村公路新改建项目-乡道Y836线</t>
  </si>
  <si>
    <t>Y836441826</t>
  </si>
  <si>
    <t>K1+861</t>
  </si>
  <si>
    <t>南交复〔2025〕40 号</t>
  </si>
  <si>
    <t>454a2c4f-34c9-11f1-9c1a-0242ac110003</t>
  </si>
  <si>
    <t>连南瑶族自治县C282线寨岗镇龙凤西路建设工程C282</t>
  </si>
  <si>
    <t>C282441826</t>
  </si>
  <si>
    <t>1.050</t>
  </si>
  <si>
    <t>南交复〔2025〕35 号</t>
  </si>
  <si>
    <t>清新区X530线山脚桥至橄榄泉段县道路网提档升级工程</t>
  </si>
  <si>
    <t>X530441803</t>
  </si>
  <si>
    <t>K19+700</t>
  </si>
  <si>
    <t>K21+632</t>
  </si>
  <si>
    <t>清新交〔2025〕48号</t>
  </si>
  <si>
    <t>清新区三坑镇枫坑至太平北坑段堤顶公路扩建工程</t>
  </si>
  <si>
    <t>CH83441803</t>
  </si>
  <si>
    <t>K2+830</t>
  </si>
  <si>
    <t>清新交〔2025〕67号</t>
  </si>
  <si>
    <t>清新区X361线半石村口至半石二桥段及X852线马安至东河桥段路网提档升级工程</t>
  </si>
  <si>
    <t>X361441803</t>
  </si>
  <si>
    <t>K8+124</t>
  </si>
  <si>
    <t>K8+613</t>
  </si>
  <si>
    <t>清新交函〔2025〕164号</t>
  </si>
  <si>
    <t>X852441803</t>
  </si>
  <si>
    <t>K10+827</t>
  </si>
  <si>
    <t>K13+524</t>
  </si>
  <si>
    <t>用于四好农村路建设项目前期工作经费，按已有施工图项目安排资金1286万元的2%计算</t>
  </si>
  <si>
    <t>通景区产业园路</t>
  </si>
  <si>
    <t>清城区龙塘镇乡道Y281线银盏新村至荷木洞公路改造工程</t>
  </si>
  <si>
    <t>Y281441802</t>
  </si>
  <si>
    <t>清城交复〔2025〕23 号</t>
  </si>
  <si>
    <t>清远市清城区源潭镇乡道Y114线大连至清远长隆景区段三级公路路面改造工程</t>
  </si>
  <si>
    <t>Y114441802</t>
  </si>
  <si>
    <t>清城交复〔2025〕17 号</t>
  </si>
  <si>
    <t>县道X843线清城区独树至湖洞段路面改造工程</t>
  </si>
  <si>
    <t>X843441802</t>
  </si>
  <si>
    <t>清城交复〔2025〕26 号</t>
  </si>
  <si>
    <t>路网联结国道</t>
  </si>
  <si>
    <t>乡道Y278线清城区高新区至联岗路面改造工程</t>
  </si>
  <si>
    <t>Y278441802</t>
  </si>
  <si>
    <t>清城区龙塘镇雄兴工业园至荷二村公路改造工程</t>
  </si>
  <si>
    <t>U600441802</t>
  </si>
  <si>
    <t>CE74441802</t>
  </si>
  <si>
    <t>清城交复〔2025〕10 号</t>
  </si>
  <si>
    <t>清城区石角镇城中至北江河堤公路改造工程</t>
  </si>
  <si>
    <t>U004441802</t>
  </si>
  <si>
    <t>CE73441802</t>
  </si>
  <si>
    <t>路网联结单改双</t>
  </si>
  <si>
    <t>清远市清城区龙塘石角接合片区地方公路升级改造工程</t>
  </si>
  <si>
    <t>CE66441802</t>
  </si>
  <si>
    <t>清城审批投审〔2025〕109号</t>
  </si>
  <si>
    <t>Y134441802</t>
  </si>
  <si>
    <t>CE67441802</t>
  </si>
  <si>
    <t>C072441802</t>
  </si>
  <si>
    <t xml:space="preserve">CE68441802 </t>
  </si>
  <si>
    <t>CE68441802</t>
  </si>
  <si>
    <t>CE69441802</t>
  </si>
  <si>
    <t>前期工作经费用于农村公路建设项目勘测设计费安排41万元，用于招标代理费用安排10万元。</t>
  </si>
  <si>
    <t>连州市Y750线K1+815-K2+885段大规模人口（1000人以上）自然村通双车道工程</t>
  </si>
  <si>
    <t>Y750441882</t>
  </si>
  <si>
    <t>连交复【2025】26号</t>
  </si>
  <si>
    <t>连州市X391线西江高山-龙潭渡口段县道提档升级工程</t>
  </si>
  <si>
    <t>X391441882</t>
  </si>
  <si>
    <t>连州市X814线龙坪麻步-保安大冲段县道提档升级工程</t>
  </si>
  <si>
    <t>X814441882</t>
  </si>
  <si>
    <t>K9+355</t>
  </si>
  <si>
    <t>K21+134</t>
  </si>
  <si>
    <t>前期工作经费用于2026年农村公路新改建工程项目设计等前期工作经费安排10万元。</t>
  </si>
  <si>
    <t>县道X399线太保镇冷辉至虎叉塘段扩建工程</t>
  </si>
  <si>
    <t>X399441825</t>
  </si>
  <si>
    <t>山交复[2025]38号</t>
  </si>
  <si>
    <t>乡道Y881线连山吉田镇上沙至旺冲段扩建工程（森林防火通道）</t>
  </si>
  <si>
    <t>Y881441825</t>
  </si>
  <si>
    <t>山交复[2025]39号</t>
  </si>
  <si>
    <t>村道C599连山太保镇中百丈至上百丈段扩建工程（森林防火通道）</t>
  </si>
  <si>
    <t>C599441825</t>
  </si>
  <si>
    <t>山交复[2025]37号</t>
  </si>
  <si>
    <t>村道C581线吉田镇三水中桥至大旭村委会段扩建工程</t>
  </si>
  <si>
    <t>C581441825</t>
  </si>
  <si>
    <t>山交复[2025]40号</t>
  </si>
  <si>
    <t>大规模人口（1000人以上）自然村通双车道（县道提档升级）</t>
  </si>
  <si>
    <t>佛冈县县道X396线佛冈升平-清城江口段（K13+248-K16+248）大规模自然村通双车道工程（县道四升三）</t>
  </si>
  <si>
    <t>X396441821</t>
  </si>
  <si>
    <t>佛交复〔2025〕15 号</t>
  </si>
  <si>
    <t>佛冈县石角镇Y265线石龙至大陂坑段单改双改造工程</t>
  </si>
  <si>
    <t>Y265441821</t>
  </si>
  <si>
    <t>佛冈县石角镇C168线铺岭至大岭段单改双改造工程</t>
  </si>
  <si>
    <t>C168441821</t>
  </si>
  <si>
    <t>佛冈县石角镇Y348线石角至作乐水段单改双改造工程</t>
  </si>
  <si>
    <t>Y348441821</t>
  </si>
  <si>
    <t>佛冈县石角镇Y301线上下里至塘二段单改双改造工程</t>
  </si>
  <si>
    <t>Y301441821</t>
  </si>
  <si>
    <t>佛冈县石角镇C937线英佛公路至象龙段单改双改造工程</t>
  </si>
  <si>
    <t>C937441821</t>
  </si>
  <si>
    <t>佛冈县石角镇Y343线龙塘-鸭子寮段单改双改造工程</t>
  </si>
  <si>
    <t>Y343441821</t>
  </si>
  <si>
    <t>佛冈县石角镇C183线古塘至学校段单改双改造工程</t>
  </si>
  <si>
    <t>C183441821</t>
  </si>
  <si>
    <t>佛冈县龙山镇C146线毛岗至浮良段单改双改造工程</t>
  </si>
  <si>
    <t>C146441821</t>
  </si>
  <si>
    <t>佛冈县龙山镇C943线x376-从化围段单改双改造工程</t>
  </si>
  <si>
    <t>C943441821</t>
  </si>
  <si>
    <t>佛冈县龙山镇C311线桥头至民安墟段单改双改造工程</t>
  </si>
  <si>
    <t>C311441821</t>
  </si>
  <si>
    <t>佛冈县龙山镇CA74线村委-袁宅段单改双改造工程</t>
  </si>
  <si>
    <t>CA74441821</t>
  </si>
  <si>
    <t>佛冈县汤塘镇C919线石门至南坑段单改双改造工程</t>
  </si>
  <si>
    <t>C919441821</t>
  </si>
  <si>
    <t>佛冈县汤塘镇Y392线s354至四九村段单改双改造工程</t>
  </si>
  <si>
    <t>Y392441821</t>
  </si>
  <si>
    <t>湘桥区铁铺镇乡道Y233线仙岩-坑门双车道改建工程</t>
  </si>
  <si>
    <t>Y233445102</t>
  </si>
  <si>
    <t>潮湘建农审[2025]7号</t>
  </si>
  <si>
    <t>湘桥区铁铺镇村道C282线石丘头-桂林双车道改建工程</t>
  </si>
  <si>
    <t>C282445102</t>
  </si>
  <si>
    <t>潮湘建农审[2025]8号</t>
  </si>
  <si>
    <t>7C10E8DBB9D5203AE79CF01C10AE9950</t>
  </si>
  <si>
    <t>湘桥区桥东街道村道C051线温湖路双车道改建工程C051</t>
  </si>
  <si>
    <t>C051445102</t>
  </si>
  <si>
    <t>0.300</t>
  </si>
  <si>
    <t>0.720</t>
  </si>
  <si>
    <t>潮湘建农审[2026]7号</t>
  </si>
  <si>
    <t>AF729CD4B84C8427440CB1AFFE69A3C1</t>
  </si>
  <si>
    <t>湘桥区铁铺镇村道C270线许南美路双车道改建工程C270</t>
  </si>
  <si>
    <t>C270445102</t>
  </si>
  <si>
    <t>0.254</t>
  </si>
  <si>
    <t>潮湘建农审[2026]15号</t>
  </si>
  <si>
    <t>村道CZ43潮安区横康路口至环村北单改双工程</t>
  </si>
  <si>
    <t>CZ43445103</t>
  </si>
  <si>
    <t>安交基-2025-57</t>
  </si>
  <si>
    <t>归湖镇2026年农村公路单改双改造工程</t>
  </si>
  <si>
    <t>C109445103</t>
  </si>
  <si>
    <t>安交基-2025-54</t>
  </si>
  <si>
    <t>C104445103</t>
  </si>
  <si>
    <t>CF09445103</t>
  </si>
  <si>
    <t>CD06445103</t>
  </si>
  <si>
    <t>村道CD64潮安区安溪下角至羊肚村址单改双工程</t>
  </si>
  <si>
    <t>CD64445103</t>
  </si>
  <si>
    <t>Y220445103</t>
  </si>
  <si>
    <t>8018ae70-3358-11f1-9c1a-0242ac110003</t>
  </si>
  <si>
    <t>村道C290荣丰桥至浮滨镇道路改造提升工程C290</t>
  </si>
  <si>
    <t>C290445103</t>
  </si>
  <si>
    <t>3.034</t>
  </si>
  <si>
    <t>安交基-2025-47</t>
  </si>
  <si>
    <t>饶平县“四好农村路”2026年通自然村单改双项目汤溪镇乡道Y605坑海线-九十坑K0+638-1+282路段改造工程</t>
  </si>
  <si>
    <t>Y605445122</t>
  </si>
  <si>
    <t>饶交基函〔2025〕10号</t>
  </si>
  <si>
    <t>饶平县“四好农村路”2026年通建制村单改双项目浮滨镇村道CN76钱坪线至坪峰段改造工程</t>
  </si>
  <si>
    <t>CN76445122</t>
  </si>
  <si>
    <t xml:space="preserve">饶交基函〔2025〕4号 </t>
  </si>
  <si>
    <t>饶平县“四好农村路”2026年通自然村单改双项目三饶镇村道CN62旧寨至洋头溪桥路段改造工程</t>
  </si>
  <si>
    <t>CN62445122</t>
  </si>
  <si>
    <t>饶交基函〔2025〕16号</t>
  </si>
  <si>
    <t>饶平县“四好农村路”2026年通自然村单改双项目浮滨镇C774五聚村道改造工程</t>
  </si>
  <si>
    <t>C774445122</t>
  </si>
  <si>
    <t>饶交基函〔2025〕7号</t>
  </si>
  <si>
    <t>饶平县“四好农村路”2026年路网联结工程项目建饶镇乡道Y425麻饶线改造工程</t>
  </si>
  <si>
    <t>Y425445122</t>
  </si>
  <si>
    <t>饶交基函〔2025〕8号</t>
  </si>
  <si>
    <t>饶平县“四好农村路”2026年路网联结工程项目东山镇乡道Y615东星至双罗线改造工程</t>
  </si>
  <si>
    <t>Y615445122</t>
  </si>
  <si>
    <t>饶交基函〔2025〕1号</t>
  </si>
  <si>
    <t>饶平县“四好农村路”2026年路网联结工程项目黄冈镇村道CR81大井线改造工程</t>
  </si>
  <si>
    <t>CR81445122</t>
  </si>
  <si>
    <t>饶交基函〔2025〕11号</t>
  </si>
  <si>
    <t>饶平县“四好农村路”2026年通建制村单改双项目浮滨镇乡道Y463葛三线三红路段改造工程</t>
  </si>
  <si>
    <t>Y463445122</t>
  </si>
  <si>
    <t>饶交基函〔2025〕3号</t>
  </si>
  <si>
    <t>饶平县“四好农村路”2026年路网联结工程项目海山镇村道CK91上石线改造工程</t>
  </si>
  <si>
    <t>CK91445122</t>
  </si>
  <si>
    <t>饶交基函〔2025〕13号</t>
  </si>
  <si>
    <t>饶平县“四好农村路”2026年路网联结工程项目联饶镇村道CA50胶堆线K0+000-1+020路段改造工程</t>
  </si>
  <si>
    <t>CA50445122</t>
  </si>
  <si>
    <t>饶交基函〔2025〕9号</t>
  </si>
  <si>
    <t>饶平县“四好农村路”2026年路网联结工程项目海山镇村道CM44上兰路改造工程</t>
  </si>
  <si>
    <t>CM44445122</t>
  </si>
  <si>
    <t>饶交基函〔2025〕15号</t>
  </si>
  <si>
    <t>饶平县“四好农村路”2026年路网联结工程项目浮滨镇村道CM91土坑线改造工程</t>
  </si>
  <si>
    <t>CM91445122</t>
  </si>
  <si>
    <t>饶交基函〔2025〕6号</t>
  </si>
  <si>
    <t>饶平县“四好农村路”2026年通自然村单改双项目浮滨镇C719古山村道古山路段改造工程</t>
  </si>
  <si>
    <t>C719445122</t>
  </si>
  <si>
    <t>饶交基函〔2025〕5号</t>
  </si>
  <si>
    <t>饶平县“四好农村路”2026年路网联结工程项目黄冈镇村道CS35山美村线和CG04山美村道三改造工程</t>
  </si>
  <si>
    <t>CS35445122</t>
  </si>
  <si>
    <t>饶交基函〔2025〕12号</t>
  </si>
  <si>
    <t>CG04445122</t>
  </si>
  <si>
    <t>饶平县“四好农村路”2026年路网联结工程项目海山镇村道CN43上隆线改造工程</t>
  </si>
  <si>
    <t>CN43445122</t>
  </si>
  <si>
    <t xml:space="preserve">饶交基函〔2025〕14号 </t>
  </si>
  <si>
    <t>饶平县“四好农村路”2026年通自然村单改双项目东山镇村道C617坡下线改造工程</t>
  </si>
  <si>
    <t>C617445122</t>
  </si>
  <si>
    <t>饶交基函〔2025〕2号</t>
  </si>
  <si>
    <t>前期工作经费用于2026年揭东区“四好农村路”新改建项目安排19万元；</t>
  </si>
  <si>
    <t>揭东区CC49线（K0+000-K0+351)改建工程</t>
  </si>
  <si>
    <t>CC49445203</t>
  </si>
  <si>
    <t>揭东交函〔2025〕147号</t>
  </si>
  <si>
    <t>揭东区C908线（K0+000-K0+730)改建工程</t>
  </si>
  <si>
    <t>C908445203</t>
  </si>
  <si>
    <t>揭东区CB31线（K0+262-K1+029)改建工程</t>
  </si>
  <si>
    <t>CB31445203</t>
  </si>
  <si>
    <t>揭东区C758线（K0+000-K1+076)改建工程</t>
  </si>
  <si>
    <t>C758445203</t>
  </si>
  <si>
    <t>揭东区Y830线（K2+128-K5+025)改建工程</t>
  </si>
  <si>
    <t>Y830445203</t>
  </si>
  <si>
    <t>揭东区C936线（K0+000-K1+394)改建工程</t>
  </si>
  <si>
    <t>Y728445203</t>
  </si>
  <si>
    <t>C936445203</t>
  </si>
  <si>
    <t>揭东区CA18线（K0+598-K1+231)改建工程</t>
  </si>
  <si>
    <t>CA18445203</t>
  </si>
  <si>
    <t>揭东区C546线（K0+000-K0+665)改建工程</t>
  </si>
  <si>
    <t>C546445203</t>
  </si>
  <si>
    <t>揭东区CC06线(K0+000-K0+520)改建工程</t>
  </si>
  <si>
    <t>CC06445203</t>
  </si>
  <si>
    <t>揭东区C501线（K0+000-K1+214)改建工程</t>
  </si>
  <si>
    <t>C501445203</t>
  </si>
  <si>
    <t>揭东区C496线（K0+670-K1+388)改建工程</t>
  </si>
  <si>
    <t>C496445203</t>
  </si>
  <si>
    <t>揭东区CA45线（K0+641-K1+203)改建工程</t>
  </si>
  <si>
    <t>CA45445203</t>
  </si>
  <si>
    <t>揭东区CB26线（K0+000-K0+719）改建工程</t>
  </si>
  <si>
    <t>CB26445203</t>
  </si>
  <si>
    <t>揭东区C917线（K0+000-K0+306)改建工程</t>
  </si>
  <si>
    <t>C917445203</t>
  </si>
  <si>
    <t>揭东区C728线（K0+000-K1+948)改建工程</t>
  </si>
  <si>
    <t>C728445203</t>
  </si>
  <si>
    <t>前期工作经费用于设计费用等安排20万元；</t>
  </si>
  <si>
    <t>南罗线</t>
  </si>
  <si>
    <t>Y624445222</t>
  </si>
  <si>
    <t>揭西交〔2025〕400号</t>
  </si>
  <si>
    <t>兴龙线</t>
  </si>
  <si>
    <t>Y623445222</t>
  </si>
  <si>
    <t>揭西交〔2025〕402号</t>
  </si>
  <si>
    <t>前期工作经费用于惠来县Y164将军湖线改建工程设计、监理、咨询、社稳等，安排41万元。</t>
  </si>
  <si>
    <t>惠来县C334新苏线提升工程</t>
  </si>
  <si>
    <t>C334445224</t>
  </si>
  <si>
    <t>惠交〔2025〕132号</t>
  </si>
  <si>
    <t>惠来县C026前埔线提升工程</t>
  </si>
  <si>
    <t>C026445224</t>
  </si>
  <si>
    <t>惠来县Y164将军湖线改建工程</t>
  </si>
  <si>
    <t>Y164445224</t>
  </si>
  <si>
    <t>惠交〔2025〕131号</t>
  </si>
  <si>
    <t>惠来县Y391狮石环村线提升工程</t>
  </si>
  <si>
    <t>Y391445224</t>
  </si>
  <si>
    <t>惠交[2025]120号</t>
  </si>
  <si>
    <t>惠来县C232赤石线提升工程</t>
  </si>
  <si>
    <t>C232445224</t>
  </si>
  <si>
    <t>惠来县Y126径南线提升工程</t>
  </si>
  <si>
    <t>Y126445224</t>
  </si>
  <si>
    <t>惠交〔2025〕120号</t>
  </si>
  <si>
    <t>惠来县Y141沃新线提升工程</t>
  </si>
  <si>
    <t>Y141445224</t>
  </si>
  <si>
    <t>惠来县Y244双梅线提升工程</t>
  </si>
  <si>
    <t>Y244445224</t>
  </si>
  <si>
    <t>惠来县Y233山侨线提升工程</t>
  </si>
  <si>
    <t>Y233445224</t>
  </si>
  <si>
    <t>Y232445224</t>
  </si>
  <si>
    <t>惠来县C463深岭延伸线提升工程</t>
  </si>
  <si>
    <t>C463445224</t>
  </si>
  <si>
    <t>惠交〔2024〕99号</t>
  </si>
  <si>
    <t>前期工作经费用于设计费用等费用安排25万元；</t>
  </si>
  <si>
    <t>普宁市燎原街道乌石村C392线K0+000-K0+450段单改双车道工程</t>
  </si>
  <si>
    <t>C392445281</t>
  </si>
  <si>
    <t>普交发〔2025〕301号</t>
  </si>
  <si>
    <t>普宁市大南山街道下湳村C170线K0+000-K1+486段单改双车道工程</t>
  </si>
  <si>
    <t>C170445281</t>
  </si>
  <si>
    <t>普交发 [2025] 281号</t>
  </si>
  <si>
    <t>普宁市马鞍山农场红峡线Y484线K0+000-K4+920段单改双车道工程</t>
  </si>
  <si>
    <t>Y484445281</t>
  </si>
  <si>
    <t xml:space="preserve">普交发 [2026] 82号  </t>
  </si>
  <si>
    <t>普宁市南径镇碧屿村C950线K0+000-K0+695段单改双车道工程</t>
  </si>
  <si>
    <t>C950445281</t>
  </si>
  <si>
    <t>普交发〔2025〕303号</t>
  </si>
  <si>
    <t>普宁市里湖镇松溪村C288线K0+220- K1+080段单改双车道工程</t>
  </si>
  <si>
    <t>C288445281</t>
  </si>
  <si>
    <t xml:space="preserve">普交发 [2026] 107号 </t>
  </si>
  <si>
    <t>普宁市麒麟镇大寮村Y317线K0+925-K2+082段单改双车道工程</t>
  </si>
  <si>
    <t>Y317445281</t>
  </si>
  <si>
    <t>普交发[2025]282号</t>
  </si>
  <si>
    <t>普宁市麒麟镇新溪村C565线K0+370-K+740段单改双车道工程</t>
  </si>
  <si>
    <t>C565445281</t>
  </si>
  <si>
    <t xml:space="preserve">普交发 [2026] 108号  </t>
  </si>
  <si>
    <t>普宁市梅林镇桂嶂村C956线K0+000-K0+850段单改双车道工程</t>
  </si>
  <si>
    <t>C956445281</t>
  </si>
  <si>
    <t xml:space="preserve">普交发 [2026] 87号 </t>
  </si>
  <si>
    <t>普宁市麒麟镇南陇村C775线K0+630-K0+862、Y313线K2+690-K2+832段单改双车道工程</t>
  </si>
  <si>
    <t>C775445281</t>
  </si>
  <si>
    <t xml:space="preserve">普交发 [2025] 314号 </t>
  </si>
  <si>
    <t>Y313445281</t>
  </si>
  <si>
    <t>普宁市梅林镇大岭下村C952线K0+000-K1+150段单改双车道工程</t>
  </si>
  <si>
    <t>C952445281</t>
  </si>
  <si>
    <t xml:space="preserve">普交发 [2026] 88号 </t>
  </si>
  <si>
    <t>普宁市广太镇冯厝村Y434K0+000-K0+819，K1+039-K1+720段升级改造工程</t>
  </si>
  <si>
    <t>Y434445281</t>
  </si>
  <si>
    <t xml:space="preserve">普交发 [2026] 74 号 </t>
  </si>
  <si>
    <t>普宁市梅林镇岁余坑村C515线K0+000-K1+420段单改双车道工程</t>
  </si>
  <si>
    <t>C515445281</t>
  </si>
  <si>
    <t>普交发 [2026] 89号</t>
  </si>
  <si>
    <t>普宁市广太镇交南村C263线K0+000-K0+830段单改双车道工程</t>
  </si>
  <si>
    <t>C263445281</t>
  </si>
  <si>
    <t xml:space="preserve">普交发[2026] 75号 </t>
  </si>
  <si>
    <t>普宁市大坝镇半径村C091线K0+858-K1+732段单改双车道工程</t>
  </si>
  <si>
    <t>C091445281</t>
  </si>
  <si>
    <t>普交发 [2025] 283号</t>
  </si>
  <si>
    <t>前期工作经费用于云安区白石镇X491线白石街至东星四升三改建工程安排15万元。</t>
  </si>
  <si>
    <t>云安区白石镇X491线白石街至东星四升三改建工程</t>
  </si>
  <si>
    <t>X491445303</t>
  </si>
  <si>
    <t>云安区交复〔2025〕17号</t>
  </si>
  <si>
    <t>前期工作经费用于2026年农村公路建设任务勘察设计费安排76万元。</t>
  </si>
  <si>
    <t>新兴县县道X833线大坳村至石寨村段四升三改建工程</t>
  </si>
  <si>
    <t>X833445321</t>
  </si>
  <si>
    <t>新交函〔2025〕178号</t>
  </si>
  <si>
    <t>新兴县县道X811线都吉村至民太平村段四升三改建工程</t>
  </si>
  <si>
    <t>X811445321</t>
  </si>
  <si>
    <t>新交函〔2025〕179号</t>
  </si>
  <si>
    <t>新兴县县道X814线塔脚村路口至三叉坑二桥段四升三改建工程</t>
  </si>
  <si>
    <t>X814445321</t>
  </si>
  <si>
    <t>新交函〔2025〕180号</t>
  </si>
  <si>
    <t>新兴县稔村镇C434线力呈至云盏通建制村公路单车道改双车道工程</t>
  </si>
  <si>
    <t>C434445321</t>
  </si>
  <si>
    <t>新交函〔2025〕181号</t>
  </si>
  <si>
    <t>新兴县里洞镇Y292线里洞至上盆山通建制村公路单车道改双车道工程</t>
  </si>
  <si>
    <t>Y292445321</t>
  </si>
  <si>
    <t>新交函〔2025〕182号</t>
  </si>
  <si>
    <t>新兴县簕竹镇Y280线（榄根至新田）公路单车道改双车道工程</t>
  </si>
  <si>
    <t>Y280445321</t>
  </si>
  <si>
    <t>新交函〔2025〕183号</t>
  </si>
  <si>
    <t>新兴县新城镇C219线（美丽西河至排村桥）公路单车道改双车道工程</t>
  </si>
  <si>
    <t>C219445321</t>
  </si>
  <si>
    <t>新交函〔2025〕184号</t>
  </si>
  <si>
    <t>新兴县天堂镇C746线（铜矿路口至土地岗）公路单车道改双车道工程</t>
  </si>
  <si>
    <t>C746445321</t>
  </si>
  <si>
    <t>新交函〔2025〕185号</t>
  </si>
  <si>
    <t>较大自然村单改双（乡村道四级单改双）</t>
  </si>
  <si>
    <t>新兴县里洞镇C116线（S276线至宠洞）公路单车道改双车道工程</t>
  </si>
  <si>
    <t>C116445321</t>
  </si>
  <si>
    <t>新交函〔2025〕186号</t>
  </si>
  <si>
    <t>新兴县里洞镇C123线（梧洞至高冲）公路单车道改双车道工程</t>
  </si>
  <si>
    <t>C123445321</t>
  </si>
  <si>
    <t>新交函〔2025〕187号</t>
  </si>
  <si>
    <t>新兴县河头镇Y286线（河头至大伙）公路单车道改双车道工程</t>
  </si>
  <si>
    <t>Y286445321</t>
  </si>
  <si>
    <t>新交函〔2025〕188号</t>
  </si>
  <si>
    <t>新兴县河头镇Y377线（大河口至北坑）公路单车道改双车道工程</t>
  </si>
  <si>
    <t>Y377445321</t>
  </si>
  <si>
    <t>新交函〔2025〕189号</t>
  </si>
  <si>
    <t>新兴县里洞镇C120线（合琴至葛菜）公路单车道改双车道工程</t>
  </si>
  <si>
    <t>C120445321</t>
  </si>
  <si>
    <t>新交函〔2025〕190号</t>
  </si>
  <si>
    <t>前期工作经费用于设计费安排19万元。</t>
  </si>
  <si>
    <t>云城区村道C178线坑尾村段省道联结工程</t>
  </si>
  <si>
    <t>C178445302</t>
  </si>
  <si>
    <t>云区交通〔2025〕37 号</t>
  </si>
  <si>
    <t>云城区村道C546迳口村段国道联结工程</t>
  </si>
  <si>
    <t>C546445302</t>
  </si>
  <si>
    <t>云城区村道C479线腰古农庄至腰古污水处理厂段省道联结工程</t>
  </si>
  <si>
    <t>C479445302</t>
  </si>
  <si>
    <t>云城区腰古镇腰古至茅播村段省道联结工程</t>
  </si>
  <si>
    <t>Y136445302</t>
  </si>
  <si>
    <t>C306445302</t>
  </si>
  <si>
    <t>云城区腰古镇C276线大江边村段国道联结工程</t>
  </si>
  <si>
    <t>C276445302</t>
  </si>
  <si>
    <t>云城区前锋镇Y703线拓宽改造工程</t>
  </si>
  <si>
    <t>Y703445302</t>
  </si>
  <si>
    <t>云城区村道C473大坪村段省道联结工程</t>
  </si>
  <si>
    <t>C473445302</t>
  </si>
  <si>
    <t>路网联结工程（县道提升）</t>
  </si>
  <si>
    <t>云城区县道X470线益南村委至朝阳水库段四升三建设工程</t>
  </si>
  <si>
    <t>X470445302</t>
  </si>
  <si>
    <t>云城区南盛镇县道X470益南村委至大枧村委段四升三改建工程</t>
  </si>
  <si>
    <t>云区交通〔2025〕39 号</t>
  </si>
  <si>
    <t>前期工作经费用于罗定市X820线泗纶沙底至连州云致公路改建工程安排18万元。</t>
  </si>
  <si>
    <t>罗定市X820线泗纶沙底至连州云致公路改建工程</t>
  </si>
  <si>
    <t>X820445381</t>
  </si>
  <si>
    <t>罗交基〔2025〕73号</t>
  </si>
  <si>
    <t>前期工作经费用于新改建项目安排139万元。</t>
  </si>
  <si>
    <t>郁南县建城镇县道X803线茅坪至白马地四升三改造工程</t>
  </si>
  <si>
    <t>X803445322</t>
  </si>
  <si>
    <t>郁交政〔2026〕003号</t>
  </si>
  <si>
    <t>郁南县千官镇乡道Y473线村委至林蓬段单改双改造工程</t>
  </si>
  <si>
    <t>Y473445322</t>
  </si>
  <si>
    <t>粤云郁交许决〔2025〕40076 号</t>
  </si>
  <si>
    <t>郁南县平台镇县道X801线枧峡至中村入口段改造工程</t>
  </si>
  <si>
    <t>X801445322</t>
  </si>
  <si>
    <t>粤云郁交许决〔2025〕40074 号</t>
  </si>
  <si>
    <t>郁南县历洞镇县道X472线松根至历洞四升三改造工程</t>
  </si>
  <si>
    <t>X472445322</t>
  </si>
  <si>
    <t>郁交政〔2026〕002号</t>
  </si>
  <si>
    <t>郁南县历洞镇乡道Y568线中里至农林段单改双改造工程</t>
  </si>
  <si>
    <t>Y568445322</t>
  </si>
  <si>
    <t>粤云郁交许决〔2025〕40079 号</t>
  </si>
  <si>
    <t>郁南县历洞镇乡道Y472线历洞至水源段单改双改造工程（二期）</t>
  </si>
  <si>
    <t>Y472445322</t>
  </si>
  <si>
    <t>粤云郁交许决〔2025〕40075 号</t>
  </si>
  <si>
    <t>郁南县宋桂镇县道X480线下迳至马安路口改造工程（二期）</t>
  </si>
  <si>
    <t>X480445322</t>
  </si>
  <si>
    <t>粤云郁交许决〔2025〕40073 号</t>
  </si>
  <si>
    <t>郁南县通门镇乡道Y538线大朗至知备细寨口段单改双改造工程</t>
  </si>
  <si>
    <t>Y538445322</t>
  </si>
  <si>
    <t>粤云郁交许决〔2025〕40078 号</t>
  </si>
  <si>
    <t>郁南县通门镇村道C251线大朗至鸡林段单改双改造工程</t>
  </si>
  <si>
    <t>C251445322</t>
  </si>
  <si>
    <t>粤云郁交许决〔2025〕40072 号</t>
  </si>
  <si>
    <t>郁南县历洞镇乡道Y564线四尖至马骝单改双改造工程</t>
  </si>
  <si>
    <t>Y564445322</t>
  </si>
  <si>
    <t>粤云郁交许决〔2026〕40009 号</t>
  </si>
  <si>
    <t>郁南县通门镇乡道Y518线鸡林至荷木段单改双改造工程</t>
  </si>
  <si>
    <t>Y518445322</t>
  </si>
  <si>
    <t>粤云郁交许决〔2025〕40077 号</t>
  </si>
  <si>
    <t>郁南县2024年农村公路建设项目第二批（县道X485线宋桂-荔枝洞）</t>
  </si>
  <si>
    <t>X485445322</t>
  </si>
  <si>
    <t>粤云郁交许决〔2026〕40011号</t>
  </si>
  <si>
    <t>村道C025线富境至旧圩单改双改造工程</t>
  </si>
  <si>
    <t>C025445322</t>
  </si>
  <si>
    <t>郁交政〔2026〕006号</t>
  </si>
  <si>
    <t>村道C563线旧圩至白瓦寨单改双改造工程</t>
  </si>
  <si>
    <t>C563445322</t>
  </si>
  <si>
    <t>粤云郁交许决〔2026〕40010号</t>
  </si>
  <si>
    <t>村道C052线茶亭至白瓦寨单改双改造工程</t>
  </si>
  <si>
    <t>C052445322</t>
  </si>
  <si>
    <t>郁交政〔2026〕005号</t>
  </si>
  <si>
    <t>郁南县历洞镇县道X472线胭脂顶至松根四升三改造工程</t>
  </si>
  <si>
    <t>郁交政〔2026〕001号</t>
  </si>
  <si>
    <t>郁南县平台镇县道X820线古田至大地四升三改造工程</t>
  </si>
  <si>
    <t>X802445322</t>
  </si>
  <si>
    <t>粤云郁交许决〔2026〕40008号</t>
  </si>
  <si>
    <t>郁南县建城镇乡道Y492线建城至新峡单改双改造工程</t>
  </si>
  <si>
    <t>Y492445322</t>
  </si>
  <si>
    <t>郁交政〔2026〕004号</t>
  </si>
  <si>
    <t>省补项目或补充项目</t>
  </si>
  <si>
    <t>标准断面里程</t>
  </si>
  <si>
    <t>标准断面占比</t>
  </si>
  <si>
    <t>系统路线编码</t>
  </si>
  <si>
    <t>系统起点桩号</t>
  </si>
  <si>
    <t>系统终点桩号</t>
  </si>
  <si>
    <t>系统批复里程/标准断面里程</t>
  </si>
  <si>
    <t>项目编码</t>
  </si>
  <si>
    <t>所属市</t>
  </si>
  <si>
    <t>所属县</t>
  </si>
  <si>
    <t>计划起点桩号</t>
  </si>
  <si>
    <t>计划终点桩号</t>
  </si>
  <si>
    <t>改造后技术等级</t>
  </si>
  <si>
    <t>路面类型</t>
  </si>
  <si>
    <t>计划建设里程</t>
  </si>
  <si>
    <t>仁化县 Y011 线猪屎夹至内洞段公路提升工程Y011</t>
  </si>
  <si>
    <t>水泥路面</t>
  </si>
  <si>
    <t>2.44</t>
  </si>
  <si>
    <t>沥青路面</t>
  </si>
  <si>
    <t>6a421ff2-3eb6-11f1-9c1a-0242ac110003</t>
  </si>
  <si>
    <t>潮阳区2026年农村公路新改建项目CJ63</t>
  </si>
  <si>
    <t>CJ63440513</t>
  </si>
  <si>
    <t>0.080</t>
  </si>
  <si>
    <t>0.320</t>
  </si>
  <si>
    <t>0.24</t>
  </si>
  <si>
    <t>6a4221e2-3eb6-11f1-9c1a-0242ac110003</t>
  </si>
  <si>
    <t>潮阳区2026年农村公路新改建项目CM24</t>
  </si>
  <si>
    <t>CM24440513</t>
  </si>
  <si>
    <t>0.493</t>
  </si>
  <si>
    <t>6a42223c-3eb6-11f1-9c1a-0242ac110003</t>
  </si>
  <si>
    <t>潮阳区2026年农村公路新改建项目X811</t>
  </si>
  <si>
    <t>X811440513</t>
  </si>
  <si>
    <t>8.494</t>
  </si>
  <si>
    <t>9.067</t>
  </si>
  <si>
    <t>0.573</t>
  </si>
  <si>
    <t>6a4222a7-3eb6-11f1-9c1a-0242ac110003</t>
  </si>
  <si>
    <t>潮阳区2026年农村公路新改建项目CM31</t>
  </si>
  <si>
    <t>CM31440513</t>
  </si>
  <si>
    <t>0.460</t>
  </si>
  <si>
    <t>0.46</t>
  </si>
  <si>
    <t>6a422311-3eb6-11f1-9c1a-0242ac110003</t>
  </si>
  <si>
    <t>潮阳区2026年农村公路新改建项目CG38</t>
  </si>
  <si>
    <t>CG38440513</t>
  </si>
  <si>
    <t>0.850</t>
  </si>
  <si>
    <t>0.85</t>
  </si>
  <si>
    <t>6a42237e-3eb6-11f1-9c1a-0242ac110003</t>
  </si>
  <si>
    <t>潮阳区2026年农村公路新改建项目CM27</t>
  </si>
  <si>
    <t>CM27440513</t>
  </si>
  <si>
    <t>0.340</t>
  </si>
  <si>
    <t>0.34</t>
  </si>
  <si>
    <t>6a4223cf-3eb6-11f1-9c1a-0242ac110003</t>
  </si>
  <si>
    <t>潮阳区2026年农村公路新改建项目CM26</t>
  </si>
  <si>
    <t>CM26440513</t>
  </si>
  <si>
    <t>0.920</t>
  </si>
  <si>
    <t>0.92</t>
  </si>
  <si>
    <t>6a42243c-3eb6-11f1-9c1a-0242ac110003</t>
  </si>
  <si>
    <t>潮阳区2026年农村公路新改建项目CG74</t>
  </si>
  <si>
    <t>CG74440513</t>
  </si>
  <si>
    <t>0.339</t>
  </si>
  <si>
    <t>1.010</t>
  </si>
  <si>
    <t>0.671</t>
  </si>
  <si>
    <t>C118B7A49A133474DA08E8C7EC32AB39</t>
  </si>
  <si>
    <t>上合线Y703</t>
  </si>
  <si>
    <t>Y703440515</t>
  </si>
  <si>
    <t>1.330</t>
  </si>
  <si>
    <t>1.33</t>
  </si>
  <si>
    <t>0.294</t>
  </si>
  <si>
    <t>23b7e2b5-0665-11f1-a5ed-0242ac110003</t>
  </si>
  <si>
    <t>东参-联和K0+700-K4+999及东参村二路K0+000-K0+439路段路面升级改造工程Y466</t>
  </si>
  <si>
    <t>Y466440811</t>
  </si>
  <si>
    <t>0.702</t>
  </si>
  <si>
    <t>4.915</t>
  </si>
  <si>
    <t>4.213</t>
  </si>
  <si>
    <t>23b7e364-0665-11f1-a5ed-0242ac110003</t>
  </si>
  <si>
    <t>东参-联和K0+700-K4+999及东参村二路K0+000-K0+439路段路面升级改造工程CG44</t>
  </si>
  <si>
    <t>CG44440811</t>
  </si>
  <si>
    <t>0.439</t>
  </si>
  <si>
    <t>1.503</t>
  </si>
  <si>
    <t>1.435</t>
  </si>
  <si>
    <t>0.802</t>
  </si>
  <si>
    <t>C914907126108E227402B21A3088BF6C</t>
  </si>
  <si>
    <t>廉江市县道X674线营仔敬老院至亭仔路口段路面修复工程X674</t>
  </si>
  <si>
    <t>X674440881</t>
  </si>
  <si>
    <t>15.810</t>
  </si>
  <si>
    <t>27.680</t>
  </si>
  <si>
    <t>11.87</t>
  </si>
  <si>
    <t>23b4ec8d-0665-11f1-a5ed-0242ac110003</t>
  </si>
  <si>
    <t>吴川市浅水镇杨梅村公路改造工程Y201</t>
  </si>
  <si>
    <t>5.570</t>
  </si>
  <si>
    <t>1.189</t>
  </si>
  <si>
    <t>23b7e85c-0665-11f1-a5ed-0242ac110003</t>
  </si>
  <si>
    <t>茂南区镇盛镇乡道Y128线、Y130线、Y238线、C406线单车道改双车道工程Y130</t>
  </si>
  <si>
    <t>Y130440902</t>
  </si>
  <si>
    <t>1.373</t>
  </si>
  <si>
    <t>3.564</t>
  </si>
  <si>
    <t>2.191</t>
  </si>
  <si>
    <t>23b7e8f6-0665-11f1-a5ed-0242ac110003</t>
  </si>
  <si>
    <t>茂南区镇盛镇乡道Y128线、Y130线、Y238线、C406线单车道改双车道工程Y238</t>
  </si>
  <si>
    <t>Y238440902</t>
  </si>
  <si>
    <t>1.426</t>
  </si>
  <si>
    <t>2.019</t>
  </si>
  <si>
    <t>0.593</t>
  </si>
  <si>
    <t>23b7ea19-0665-11f1-a5ed-0242ac110003</t>
  </si>
  <si>
    <t>茂南区镇盛镇乡道Y128线、Y130线、Y238线、C406线单车道改双车道工程Y128</t>
  </si>
  <si>
    <t>Y128440902</t>
  </si>
  <si>
    <t>0.093</t>
  </si>
  <si>
    <t>2.977</t>
  </si>
  <si>
    <t>2.884</t>
  </si>
  <si>
    <t>23b7eb91-0665-11f1-a5ed-0242ac110003</t>
  </si>
  <si>
    <t>茂南区金塘镇Y193线、C368线、C404线单车道改双车道工程Y193</t>
  </si>
  <si>
    <t>Y193440902</t>
  </si>
  <si>
    <t>1.565</t>
  </si>
  <si>
    <t>2.891</t>
  </si>
  <si>
    <t>1.326</t>
  </si>
  <si>
    <t>23b7ec33-0665-11f1-a5ed-0242ac110003</t>
  </si>
  <si>
    <t>茂南区金塘镇Y193线、C368线、C404线单车道改双车道工程C368</t>
  </si>
  <si>
    <t>C368440902</t>
  </si>
  <si>
    <t>0.357</t>
  </si>
  <si>
    <t>23b7ed66-0665-11f1-a5ed-0242ac110003</t>
  </si>
  <si>
    <t>茂南区金塘镇Y193线、C368线、C404线单车道改双车道工程C404</t>
  </si>
  <si>
    <t>C404440902</t>
  </si>
  <si>
    <t>0.492</t>
  </si>
  <si>
    <t>23b7eef3-0665-11f1-a5ed-0242ac110003</t>
  </si>
  <si>
    <t>茂南区公馆镇Y235线、Y253线、C385线单车道改双车道工程Y235</t>
  </si>
  <si>
    <t>Y235440902</t>
  </si>
  <si>
    <t>5.396</t>
  </si>
  <si>
    <t>6.395</t>
  </si>
  <si>
    <t>0.999</t>
  </si>
  <si>
    <t>23b7efab-0665-11f1-a5ed-0242ac110003</t>
  </si>
  <si>
    <t>茂南区公馆镇Y235线、Y253线、C385线单车道改双车道工程Y253</t>
  </si>
  <si>
    <t>Y253440902</t>
  </si>
  <si>
    <t>0.715</t>
  </si>
  <si>
    <t>4.199</t>
  </si>
  <si>
    <t>3.484</t>
  </si>
  <si>
    <t>23b7f0b6-0665-11f1-a5ed-0242ac110003</t>
  </si>
  <si>
    <t>茂南区公馆镇Y235线、Y253线、C385线单车道改双车道工程C385</t>
  </si>
  <si>
    <t>C385440902</t>
  </si>
  <si>
    <t>0.387</t>
  </si>
  <si>
    <t>23b7f263-0665-11f1-a5ed-0242ac110003</t>
  </si>
  <si>
    <t>茂南区羊角镇青山村委村道C663线、 C779线、C780线单车道改双车道 工程C780</t>
  </si>
  <si>
    <t>C780440902</t>
  </si>
  <si>
    <t>0.780</t>
  </si>
  <si>
    <t>0.78</t>
  </si>
  <si>
    <t>23b7f2fc-0665-11f1-a5ed-0242ac110003</t>
  </si>
  <si>
    <t>茂南区羊角镇青山村委村道C663线、 C779线、C780线单车道改双车道 工程C779</t>
  </si>
  <si>
    <t>C779440902</t>
  </si>
  <si>
    <t>0.521</t>
  </si>
  <si>
    <t>23b7f420-0665-11f1-a5ed-0242ac110003</t>
  </si>
  <si>
    <t>茂南区羊角镇青山村委村道C663线、 C779线、C780线单车道改双车道 工程C663</t>
  </si>
  <si>
    <t>C663440902</t>
  </si>
  <si>
    <t>1.08</t>
  </si>
  <si>
    <t>5C104DA33764EEAACC8C7D62F9D507F5</t>
  </si>
  <si>
    <t>新坡镇Y166线高水路至茂苍线段改造工程Y166</t>
  </si>
  <si>
    <t>Y166440902</t>
  </si>
  <si>
    <t>2.282</t>
  </si>
  <si>
    <t>3.352</t>
  </si>
  <si>
    <t>1.07</t>
  </si>
  <si>
    <t>E9609C9698B418A9C2F0E9E5C368F485</t>
  </si>
  <si>
    <t>茂南区袂花镇村道C407线单车道改双车道工程C407</t>
  </si>
  <si>
    <t>C407440902</t>
  </si>
  <si>
    <t>1.425</t>
  </si>
  <si>
    <t>23b76763-0665-11f1-a5ed-0242ac110003</t>
  </si>
  <si>
    <t>中国农业公园农业产业园天湖至木棉庄园道路扩建项目Y244</t>
  </si>
  <si>
    <t>Y244441203</t>
  </si>
  <si>
    <t>11.075</t>
  </si>
  <si>
    <t>11.261</t>
  </si>
  <si>
    <t>0.186</t>
  </si>
  <si>
    <t>23b76801-0665-11f1-a5ed-0242ac110003</t>
  </si>
  <si>
    <t>中国农业公园农业产业园天湖至木棉庄园道路扩建项目C408</t>
  </si>
  <si>
    <t>C408441203</t>
  </si>
  <si>
    <t>0.377</t>
  </si>
  <si>
    <t>23b7689e-0665-11f1-a5ed-0242ac110003</t>
  </si>
  <si>
    <t>中国农业公园农业产业园天湖至木棉庄园道路扩建项目Y168</t>
  </si>
  <si>
    <t>Y168441203</t>
  </si>
  <si>
    <t>1.806</t>
  </si>
  <si>
    <t>2.252</t>
  </si>
  <si>
    <t>0.446</t>
  </si>
  <si>
    <t>23b7693b-0665-11f1-a5ed-0242ac110003</t>
  </si>
  <si>
    <t>中国农业公园农业产业园天湖至木棉庄园道路扩建项目C135</t>
  </si>
  <si>
    <t>C135441203</t>
  </si>
  <si>
    <t>0.455</t>
  </si>
  <si>
    <t>23b7a39d-0665-11f1-a5ed-0242ac110003</t>
  </si>
  <si>
    <t>鼎湖区乡道Y167线永安横槎至广利永宁单改双改建工程和鼎湖区乡道Y194线永安新朝至天生堂单改双改建工程Y194</t>
  </si>
  <si>
    <t>Y194441203</t>
  </si>
  <si>
    <t>1.388</t>
  </si>
  <si>
    <t>1.848</t>
  </si>
  <si>
    <t>23b7a4d4-0665-11f1-a5ed-0242ac110003</t>
  </si>
  <si>
    <t>鼎湖区乡道Y167线永安横槎至广利永宁单改双改建工程和鼎湖区乡道Y194线永安新朝至天生堂单改双改建工程Y167</t>
  </si>
  <si>
    <t>Y167441203</t>
  </si>
  <si>
    <t>3.230</t>
  </si>
  <si>
    <t>4.030</t>
  </si>
  <si>
    <t>0.8</t>
  </si>
  <si>
    <t>E91F1B148C5DF4E86F64CC53D370C05B</t>
  </si>
  <si>
    <t>鼎湖区村道C224线永安西汪至大朗村委会单改双改建工程C224</t>
  </si>
  <si>
    <t>C224441203</t>
  </si>
  <si>
    <t>1.271</t>
  </si>
  <si>
    <t>FC19684B8DABF5A618A5CCEBC2463DC3</t>
  </si>
  <si>
    <t>鼎湖区乡道Y187线永安贝水圩至夏岗单改双改建工程Y187</t>
  </si>
  <si>
    <t>Y187441203</t>
  </si>
  <si>
    <t>4.110</t>
  </si>
  <si>
    <t>5.500</t>
  </si>
  <si>
    <t>1.39</t>
  </si>
  <si>
    <t>f4077fa0-33ed-11f1-9c1a-0242ac110003</t>
  </si>
  <si>
    <t>定安至巢顶山茶叶公园景区公路升级改造工程Y979</t>
  </si>
  <si>
    <t>Y979441226</t>
  </si>
  <si>
    <t>1.621</t>
  </si>
  <si>
    <t>f4078256-33ed-11f1-9c1a-0242ac110003</t>
  </si>
  <si>
    <t>定安至巢顶山茶叶公园景区公路升级改造工程C563</t>
  </si>
  <si>
    <t>C563441226</t>
  </si>
  <si>
    <t>2.331</t>
  </si>
  <si>
    <t>23b79400-0665-11f1-a5ed-0242ac110003</t>
  </si>
  <si>
    <t>澳头衙前至深圳交界道路拓宽提升工程C960</t>
  </si>
  <si>
    <t>C960441303</t>
  </si>
  <si>
    <t>3.892</t>
  </si>
  <si>
    <t>23b794b9-0665-11f1-a5ed-0242ac110003</t>
  </si>
  <si>
    <t>澳头衙前至深圳交界道路拓宽提升工程C961</t>
  </si>
  <si>
    <t>C961441303</t>
  </si>
  <si>
    <t>2.287</t>
  </si>
  <si>
    <t>0f7c5e6a-3263-11f1-8e77-0242ac110003</t>
  </si>
  <si>
    <t>安墩镇新澄道路建设工程（一期）X159</t>
  </si>
  <si>
    <t>X159441323</t>
  </si>
  <si>
    <t>62.700</t>
  </si>
  <si>
    <t>65.100</t>
  </si>
  <si>
    <t>2.4</t>
  </si>
  <si>
    <t>18733952978F1ADE5F05327F17F834E0</t>
  </si>
  <si>
    <t>大岭街道桥星村至白沙布村道路建设工程YN03</t>
  </si>
  <si>
    <t>YN03441323</t>
  </si>
  <si>
    <t>2.385</t>
  </si>
  <si>
    <t>1D37B3998EA3F79BA186F44E37B632F7</t>
  </si>
  <si>
    <t>吉隆镇增吉公路X821路面提升工程X821</t>
  </si>
  <si>
    <t>X821441323</t>
  </si>
  <si>
    <t>30.271</t>
  </si>
  <si>
    <t>38.438</t>
  </si>
  <si>
    <t>8.167</t>
  </si>
  <si>
    <t>208EC966D2A2338FF2726E166BABBFC2</t>
  </si>
  <si>
    <t>白花镇李坑村村道单改双拓宽工程C765</t>
  </si>
  <si>
    <t>C765441323</t>
  </si>
  <si>
    <t>1.844</t>
  </si>
  <si>
    <t>0.2</t>
  </si>
  <si>
    <t>1.0</t>
  </si>
  <si>
    <t>0.6</t>
  </si>
  <si>
    <t>23b7a105-0665-11f1-a5ed-0242ac110003</t>
  </si>
  <si>
    <t>平山街道六德村村道单改双扩宽工程CI73</t>
  </si>
  <si>
    <t>CI73441323</t>
  </si>
  <si>
    <t>1.127</t>
  </si>
  <si>
    <t>23b7a25d-0665-11f1-a5ed-0242ac110003</t>
  </si>
  <si>
    <t>平山街道六德村村道单改双扩宽工程CC54</t>
  </si>
  <si>
    <t>CC54441323</t>
  </si>
  <si>
    <t>0.768</t>
  </si>
  <si>
    <t>0.79</t>
  </si>
  <si>
    <t>0.055</t>
  </si>
  <si>
    <t>23b7c2a7-0665-11f1-a5ed-0242ac110003</t>
  </si>
  <si>
    <t>白花镇长联村、莆田村、集联村、东和村道路单改双拓宽工程C336</t>
  </si>
  <si>
    <t>C336441323</t>
  </si>
  <si>
    <t>0.111</t>
  </si>
  <si>
    <t>23b7c38a-0665-11f1-a5ed-0242ac110003</t>
  </si>
  <si>
    <t>白花镇长联村、莆田村、集联村、东和村道路单改双拓宽工程C303</t>
  </si>
  <si>
    <t>C303441323</t>
  </si>
  <si>
    <t>0.848</t>
  </si>
  <si>
    <t>23b7c45c-0665-11f1-a5ed-0242ac110003</t>
  </si>
  <si>
    <t>白花镇长联村、莆田村、集联村、东和村道路单改双拓宽工程C378</t>
  </si>
  <si>
    <t>C378441323</t>
  </si>
  <si>
    <t>0.515</t>
  </si>
  <si>
    <t>0.594</t>
  </si>
  <si>
    <t>0.079</t>
  </si>
  <si>
    <t>23b7c54a-0665-11f1-a5ed-0242ac110003</t>
  </si>
  <si>
    <t>白花镇长联村、莆田村、集联村、东和村道路单改双拓宽工程C987</t>
  </si>
  <si>
    <t>C987441323</t>
  </si>
  <si>
    <t>1.293</t>
  </si>
  <si>
    <t>0.966</t>
  </si>
  <si>
    <t>265FB424345816A0D7669BDCA8296478</t>
  </si>
  <si>
    <t>白花镇樟山村道单改双拓宽工程CZ39</t>
  </si>
  <si>
    <t>CZ39441323</t>
  </si>
  <si>
    <t>1.134</t>
  </si>
  <si>
    <t>37005B13F723AAE665780414B85B9906</t>
  </si>
  <si>
    <t>平海镇碧甲村YM02单改双拓宽工程YM02</t>
  </si>
  <si>
    <t>YM02441323</t>
  </si>
  <si>
    <t>2.024</t>
  </si>
  <si>
    <t>493FCDAA2BAB19B8E8E8FC28048A56E5</t>
  </si>
  <si>
    <t>大岭街道桥星村Y980线拓宽工程Y980</t>
  </si>
  <si>
    <t>Y980441323</t>
  </si>
  <si>
    <t>2.447</t>
  </si>
  <si>
    <t>3.835</t>
  </si>
  <si>
    <t>50A3151CAC4F0048883164B7E7F2E31A</t>
  </si>
  <si>
    <t>大岭街道万松村至彭白村道路建设工程Y682</t>
  </si>
  <si>
    <t>Y682441323</t>
  </si>
  <si>
    <t>2.300</t>
  </si>
  <si>
    <t>2.3</t>
  </si>
  <si>
    <t>572cb97e-3721-11f1-9c1a-0242ac110003</t>
  </si>
  <si>
    <t>惠东县X159线县道提档升级工程（宝口镇龙坪村、安墩镇黄沙村）X159</t>
  </si>
  <si>
    <t>38.480</t>
  </si>
  <si>
    <t>53.693</t>
  </si>
  <si>
    <t>15.213</t>
  </si>
  <si>
    <t>5FF4E938D987EAD816DACE01ED029724</t>
  </si>
  <si>
    <t>"惠东县X212线县道提档升级工程 （多祝镇下松坑、大道村）"X212</t>
  </si>
  <si>
    <t>11.802</t>
  </si>
  <si>
    <t>14.128</t>
  </si>
  <si>
    <t>2.326</t>
  </si>
  <si>
    <t>64B97E609F91344A596A9E63FB550D69</t>
  </si>
  <si>
    <t>平海镇咸台村CZ36新增硬化工程CZ36</t>
  </si>
  <si>
    <t>CZ36441323</t>
  </si>
  <si>
    <t>1.882</t>
  </si>
  <si>
    <t>66A371AA032EDEFEFC97FAFEE7D76F1B</t>
  </si>
  <si>
    <t>平海镇六乡村Y865村道单改双工程Y865</t>
  </si>
  <si>
    <t>Y865441323</t>
  </si>
  <si>
    <t>2.355</t>
  </si>
  <si>
    <t>6BE65986E5214F5530E6B1BADE0CD2C1</t>
  </si>
  <si>
    <t>白花镇黄塘村村道单改双拓宽工程Y850</t>
  </si>
  <si>
    <t>Y850441323</t>
  </si>
  <si>
    <t>1.918</t>
  </si>
  <si>
    <t>7A392437765EF6B7C3D0983465A32029</t>
  </si>
  <si>
    <t>白花镇西山村C358线道路单改双拓宽工程C358</t>
  </si>
  <si>
    <t>C358441323</t>
  </si>
  <si>
    <t>2.543</t>
  </si>
  <si>
    <t>8155D623103AD82D3D5CDB0F9313E75C</t>
  </si>
  <si>
    <t>平山街道三联村YN04乡道单改双扩宽工程YN04</t>
  </si>
  <si>
    <t>YN04441323</t>
  </si>
  <si>
    <t>5.810</t>
  </si>
  <si>
    <t>9.268</t>
  </si>
  <si>
    <t>3.458</t>
  </si>
  <si>
    <t>DE33C55EEE56F0E02CA8651EE317371D</t>
  </si>
  <si>
    <t>白花镇水口村C271线道路单改双拓宽工程C271</t>
  </si>
  <si>
    <t>C271441323</t>
  </si>
  <si>
    <t>1.022</t>
  </si>
  <si>
    <t>FFE0863434172CF19F90F74A68592DDE</t>
  </si>
  <si>
    <t>平海镇鹧洞村C246单改双拓宽工程C246</t>
  </si>
  <si>
    <t>C246441323</t>
  </si>
  <si>
    <t>1.200</t>
  </si>
  <si>
    <t>1.2</t>
  </si>
  <si>
    <t>0.373</t>
  </si>
  <si>
    <t>1.556</t>
  </si>
  <si>
    <t>0.133</t>
  </si>
  <si>
    <t>0.41</t>
  </si>
  <si>
    <t>0.217</t>
  </si>
  <si>
    <t>1.112</t>
  </si>
  <si>
    <t>0.281</t>
  </si>
  <si>
    <t>E1C636E161010C4E061FF7BEE2D0720F</t>
  </si>
  <si>
    <t>五华县Y233伯公坳至石团村单车道改双车道工程Y233</t>
  </si>
  <si>
    <t>Y233441424</t>
  </si>
  <si>
    <t>0.918</t>
  </si>
  <si>
    <t>4.345</t>
  </si>
  <si>
    <t>5.661</t>
  </si>
  <si>
    <t>2.877</t>
  </si>
  <si>
    <t>2.376</t>
  </si>
  <si>
    <t>0.64</t>
  </si>
  <si>
    <t>23b779a8-0665-11f1-a5ed-0242ac110003</t>
  </si>
  <si>
    <t>2026年海丰县陶河镇3个建制村单车道改双车道工程C102</t>
  </si>
  <si>
    <t>C102441521</t>
  </si>
  <si>
    <t>0.876</t>
  </si>
  <si>
    <t>1.402</t>
  </si>
  <si>
    <t>0.526</t>
  </si>
  <si>
    <t>23b77a4d-0665-11f1-a5ed-0242ac110003</t>
  </si>
  <si>
    <t>2026年海丰县陶河镇3个建制村单车道改双车道工程Y255</t>
  </si>
  <si>
    <t>Y255441521</t>
  </si>
  <si>
    <t>1.958</t>
  </si>
  <si>
    <t>23b77c05-0665-11f1-a5ed-0242ac110003</t>
  </si>
  <si>
    <t>2026年海丰县陶河镇3个建制村单车道改双车道工程CE43</t>
  </si>
  <si>
    <t>CE43441521</t>
  </si>
  <si>
    <t>1.060</t>
  </si>
  <si>
    <t>1.06</t>
  </si>
  <si>
    <t>614F930C292C4B350F01072BA8D35B6D</t>
  </si>
  <si>
    <t>河口镇松雷下至南丫村单改双改建工程（YA12）YA12</t>
  </si>
  <si>
    <t>YA12441523</t>
  </si>
  <si>
    <t>2.350</t>
  </si>
  <si>
    <t>2.35</t>
  </si>
  <si>
    <t>23b59b5e-0665-11f1-a5ed-0242ac110003</t>
  </si>
  <si>
    <t>陆丰市碣石镇新丰村农村公路单车道改双车道工程C299</t>
  </si>
  <si>
    <t>C299441581</t>
  </si>
  <si>
    <t>0.794</t>
  </si>
  <si>
    <t>23b59c2e-0665-11f1-a5ed-0242ac110003</t>
  </si>
  <si>
    <t>陆丰市碣石镇新丰村农村公路单车道改双车道工程C481</t>
  </si>
  <si>
    <t>C481441581</t>
  </si>
  <si>
    <t>0.382</t>
  </si>
  <si>
    <t>0.627</t>
  </si>
  <si>
    <t>0.560</t>
  </si>
  <si>
    <t>0.805</t>
  </si>
  <si>
    <t>23b59e85-0665-11f1-a5ed-0242ac110003</t>
  </si>
  <si>
    <t>陆丰市碣石镇新丰村农村公路单车道改双车道工程C480</t>
  </si>
  <si>
    <t>C480441581</t>
  </si>
  <si>
    <t>0.498</t>
  </si>
  <si>
    <t>2F0D377A620831C48555A6E0121A5085</t>
  </si>
  <si>
    <t>陆丰市河西街道C218线大务村旁至Y520线农村公路单车道改双车道工程C218</t>
  </si>
  <si>
    <t>C218441581</t>
  </si>
  <si>
    <t>0.539</t>
  </si>
  <si>
    <t>1.249</t>
  </si>
  <si>
    <t>0.71</t>
  </si>
  <si>
    <t>475FDA00005E633665CEAE6B9CCF239A</t>
  </si>
  <si>
    <t>陆丰市河西街道C430线陂仔路口至省道510线普通省道联结工程C430</t>
  </si>
  <si>
    <t>C430441581</t>
  </si>
  <si>
    <t>0.937</t>
  </si>
  <si>
    <t>4E2994B608E2D3CB8D56CBFE358775CA</t>
  </si>
  <si>
    <t xml:space="preserve"> 陆丰市河西街道C520线竹联路口至  杨如昌门口单车道改双车道工程C520</t>
  </si>
  <si>
    <t>C520441581</t>
  </si>
  <si>
    <t>0.666</t>
  </si>
  <si>
    <t>6CF280F9410B98130E62E98D230821F7</t>
  </si>
  <si>
    <t>陆丰市河西街道Y520线湖畔村新窑路口至石柱交界处农村公路单车道改双车道工程Y520</t>
  </si>
  <si>
    <t>Y520441581</t>
  </si>
  <si>
    <t>1.075</t>
  </si>
  <si>
    <t>2.610</t>
  </si>
  <si>
    <t>1.535</t>
  </si>
  <si>
    <t>0.184</t>
  </si>
  <si>
    <t>0.835</t>
  </si>
  <si>
    <t>60361D6DAA8F8E9B54CA68B15FB54BDC</t>
  </si>
  <si>
    <t>连平县陂头镇Y135线路面改造提升工程Y135</t>
  </si>
  <si>
    <t>Y135441623</t>
  </si>
  <si>
    <t>1.215</t>
  </si>
  <si>
    <t>7.167</t>
  </si>
  <si>
    <t>2F3AEC529CE462C4D83A71E976D23964</t>
  </si>
  <si>
    <t>东源县船塘镇Y265线K0+000~K2+925段公路扩建工程Y265</t>
  </si>
  <si>
    <t>Y265441625</t>
  </si>
  <si>
    <t>2.938</t>
  </si>
  <si>
    <t>BDB3BE8C068995AF9296E61E592B2279</t>
  </si>
  <si>
    <t>东源县上莞镇Y408线K0+000～K4+190段公路扩建工程Y408</t>
  </si>
  <si>
    <t>Y408441625</t>
  </si>
  <si>
    <t>4.190</t>
  </si>
  <si>
    <t>4.19</t>
  </si>
  <si>
    <t>4058666294286A19BC1F99E65BB0527C</t>
  </si>
  <si>
    <t>阳江市江城区双捷镇长坑村委会YA18线三坑村—长坑村委会单改双改造工程YA18</t>
  </si>
  <si>
    <t>YA18441702</t>
  </si>
  <si>
    <t>2.090</t>
  </si>
  <si>
    <t>2.09</t>
  </si>
  <si>
    <t>5EE053E289D283B55D0D772F6612D8C0</t>
  </si>
  <si>
    <t>江城区中洲街道Y914线G325-津朗单改双改造工程Y914</t>
  </si>
  <si>
    <t>Y914441702</t>
  </si>
  <si>
    <t>2.020</t>
  </si>
  <si>
    <t>2.02</t>
  </si>
  <si>
    <t>23b7ccb5-0665-11f1-a5ed-0242ac110003</t>
  </si>
  <si>
    <t>阳东区CC97线金村至太运村路网联结工程CC97</t>
  </si>
  <si>
    <t>CC97441704</t>
  </si>
  <si>
    <t>0.378</t>
  </si>
  <si>
    <t>1.054</t>
  </si>
  <si>
    <t>0.676</t>
  </si>
  <si>
    <t>23b7cd80-0665-11f1-a5ed-0242ac110003</t>
  </si>
  <si>
    <t>阳东区CC97线金村至太运村路网联结工程C146</t>
  </si>
  <si>
    <t>C146441704</t>
  </si>
  <si>
    <t>0.929</t>
  </si>
  <si>
    <t>1.323</t>
  </si>
  <si>
    <t>0.394</t>
  </si>
  <si>
    <t>2DAA57A2701B25E929DB2AEB45C6F6B0</t>
  </si>
  <si>
    <t>阳东区CF65线那味至那八村路网联结工程CF65</t>
  </si>
  <si>
    <t>CF65441704</t>
  </si>
  <si>
    <t>1.781</t>
  </si>
  <si>
    <t>2.486</t>
  </si>
  <si>
    <t>0.705</t>
  </si>
  <si>
    <t>55B6593CD88B23EE9E82B1ED286449C5</t>
  </si>
  <si>
    <t>阳东区CL16线崩晒至镇府路网联结工程CL16</t>
  </si>
  <si>
    <t>CL16441704</t>
  </si>
  <si>
    <t>0.223</t>
  </si>
  <si>
    <t>8DD89B4E0F6B4295D7B6B2130CDFA3E1</t>
  </si>
  <si>
    <t>阳东区C405线X750线至白沙仔路网联结工程C405</t>
  </si>
  <si>
    <t>C405441704</t>
  </si>
  <si>
    <t>0.500</t>
  </si>
  <si>
    <t>0.5</t>
  </si>
  <si>
    <t>8F7A11A058AB36FD38688E670046C2A5</t>
  </si>
  <si>
    <t>阳东区CK39线国道至金岗村路网联结工程CK39</t>
  </si>
  <si>
    <t>CK39441704</t>
  </si>
  <si>
    <t>1.379</t>
  </si>
  <si>
    <t>8FF2A2E838679B18836781E3930B1144</t>
  </si>
  <si>
    <t>阳东区CK69线S297线至下罗村路网联结工程CK69</t>
  </si>
  <si>
    <t>CK69441704</t>
  </si>
  <si>
    <t>1.819</t>
  </si>
  <si>
    <t>905C096272B95960084642DFC1A0BF8E</t>
  </si>
  <si>
    <t>阳东区C171线C169线至甘子园路网联结工程C171</t>
  </si>
  <si>
    <t>C171441704</t>
  </si>
  <si>
    <t>1.390</t>
  </si>
  <si>
    <t>A9EEDCDDF42A105F15916763B6AFAA23</t>
  </si>
  <si>
    <t>阳东区C574线X592线至阮屋寨路网联结工程C574</t>
  </si>
  <si>
    <t>C574441704</t>
  </si>
  <si>
    <t>0.427</t>
  </si>
  <si>
    <t>AE5CCBC75CE88DCF99D2BD4226BC7282</t>
  </si>
  <si>
    <t>阳东区C575线C171线至拉车村路网联结工程C575</t>
  </si>
  <si>
    <t>C575441704</t>
  </si>
  <si>
    <t>0.505</t>
  </si>
  <si>
    <t>B05CE2EC8BB2E40C081D73CE3815D98D</t>
  </si>
  <si>
    <t>阳东区C589线X592线至崩晒路口路网联结工程C589</t>
  </si>
  <si>
    <t>C589441704</t>
  </si>
  <si>
    <t>0.698</t>
  </si>
  <si>
    <t>BC3012BA93BAABB2E74809AE0AB05B1F</t>
  </si>
  <si>
    <t>阳东区C573线X592线至黄屋村路网联结工程C573</t>
  </si>
  <si>
    <t>C573441704</t>
  </si>
  <si>
    <t>1.019</t>
  </si>
  <si>
    <t>F74544E1B582D9377B5D321562E23FCD</t>
  </si>
  <si>
    <t>阳东区C579线石枝至荔枝村路网联结工程C579</t>
  </si>
  <si>
    <t>C579441704</t>
  </si>
  <si>
    <t>1.766</t>
  </si>
  <si>
    <t>FD262E2F7959B1141CE63C91BA67C497</t>
  </si>
  <si>
    <t>阳东区CL03线彭村至新华村路网联结工程CL03</t>
  </si>
  <si>
    <t>CL03441704</t>
  </si>
  <si>
    <t>1.126</t>
  </si>
  <si>
    <t>FE3B286D27323F801E242461BBB412E7</t>
  </si>
  <si>
    <t>阳东区C861线收费站至新村路网联结工程C861</t>
  </si>
  <si>
    <t>C861441704</t>
  </si>
  <si>
    <t>0.956</t>
  </si>
  <si>
    <t>2493AD5958EF2D8CF13B8AA64C4CA824</t>
  </si>
  <si>
    <t>阳西县上洋镇C443线庚合线-南门冲路网联结工程C443</t>
  </si>
  <si>
    <t>C443441721</t>
  </si>
  <si>
    <t>1.701</t>
  </si>
  <si>
    <t>25A290AC6746BD0AD128F2DF6AE4E5AD</t>
  </si>
  <si>
    <t>阳西县儒洞镇Y100线沙沙线-山猪斗村路网联结工程Y100</t>
  </si>
  <si>
    <t>Y100441721</t>
  </si>
  <si>
    <t>356182911FD9183E67D643C298EDAE00</t>
  </si>
  <si>
    <t>阳西县上洋镇CG02线长角水库-合路网联结工程CG02</t>
  </si>
  <si>
    <t>CG02441721</t>
  </si>
  <si>
    <t>1.774</t>
  </si>
  <si>
    <t>3948E7C1F760F0E2599DF56B361539BF</t>
  </si>
  <si>
    <t>阳西县塘口镇C411线潭溪线-元岭村路网联结工程C411</t>
  </si>
  <si>
    <t>C411441721</t>
  </si>
  <si>
    <t>1.691</t>
  </si>
  <si>
    <t>3AD15351F1430D41CFBCC54B53141EFD</t>
  </si>
  <si>
    <t>阳西县儒洞镇Y798线沙沙线－田头屋路网联结工程Y798</t>
  </si>
  <si>
    <t>Y798441721</t>
  </si>
  <si>
    <t>0.990</t>
  </si>
  <si>
    <t>1.985</t>
  </si>
  <si>
    <t>0.995</t>
  </si>
  <si>
    <t>52BCA7061841CA095CF8E7DBE6E1E634</t>
  </si>
  <si>
    <t>阳西县儒洞镇C542线沙沙线-代仔村路网联结工程C542</t>
  </si>
  <si>
    <t>C542441721</t>
  </si>
  <si>
    <t>0.576</t>
  </si>
  <si>
    <t>6B954937B08496F3EB5EBA362FAEF704</t>
  </si>
  <si>
    <t>阳西县上洋镇C095线长坡-庚山路网联结工程C095</t>
  </si>
  <si>
    <t>C095441721</t>
  </si>
  <si>
    <t>0.400</t>
  </si>
  <si>
    <t>0.4</t>
  </si>
  <si>
    <t>839D7FAD44CDD3FE3132416D9097BB89</t>
  </si>
  <si>
    <t>阳西县上洋镇 Y077线庚山-合岗路网联结工程Y077</t>
  </si>
  <si>
    <t>Y077441721</t>
  </si>
  <si>
    <t>0.649</t>
  </si>
  <si>
    <t>9FBE0EEEBCCB05648C4BD6AA398D08E6</t>
  </si>
  <si>
    <t>阳西县上洋镇CA43线周新-垌仔路网联结工程CA43</t>
  </si>
  <si>
    <t>CA43441721</t>
  </si>
  <si>
    <t>0.180</t>
  </si>
  <si>
    <t>1.150</t>
  </si>
  <si>
    <t>0.97</t>
  </si>
  <si>
    <t>FF6226FE839EC537C9A49F19D8668472</t>
  </si>
  <si>
    <t>阳西县儒洞镇 C652 线寿新线-后山头路网联结工程C652</t>
  </si>
  <si>
    <t>C652441721</t>
  </si>
  <si>
    <t>0.735</t>
  </si>
  <si>
    <t>4a4d1771-370f-11f1-9c1a-0242ac110003</t>
  </si>
  <si>
    <t>阳春市圭岗镇Y212线单改双工程（K0+780-K5+996）Y212</t>
  </si>
  <si>
    <t>Y212441781</t>
  </si>
  <si>
    <t>5.996</t>
  </si>
  <si>
    <t>5.216</t>
  </si>
  <si>
    <t>4a4d1b18-370f-11f1-9c1a-0242ac110003</t>
  </si>
  <si>
    <t>阳春市马水镇Y273线单改双工程（K0+000-K3+046）Y273</t>
  </si>
  <si>
    <t>Y273441781</t>
  </si>
  <si>
    <t>3.046</t>
  </si>
  <si>
    <t>C4D2FD5B228372FCAFCA3CC65CBB33A6</t>
  </si>
  <si>
    <t>阳春市圭岗镇C796线单改双工程（K0+000-K3+551）C796</t>
  </si>
  <si>
    <t>C796441781</t>
  </si>
  <si>
    <t>3.551</t>
  </si>
  <si>
    <t>1.02</t>
  </si>
  <si>
    <t>1028DE573C518D2BC5416695D9D7B105</t>
  </si>
  <si>
    <t>清城区X861线飞来峡镇坑尾至黄洞口段公路升级改造工程X861</t>
  </si>
  <si>
    <t>X861441802</t>
  </si>
  <si>
    <t>11.492</t>
  </si>
  <si>
    <t>22.471</t>
  </si>
  <si>
    <t>10.979</t>
  </si>
  <si>
    <t>497E7A20D792B08B55049C3AD897643C</t>
  </si>
  <si>
    <t>清城区X861线飞来峡镇黄洞口至飞霞山段公路升级改造工程X861</t>
  </si>
  <si>
    <t>31.424</t>
  </si>
  <si>
    <t>8.953</t>
  </si>
  <si>
    <t>1.05</t>
  </si>
  <si>
    <t>桥头镇</t>
  </si>
  <si>
    <t>0.229</t>
  </si>
  <si>
    <t>03a5d93f-3e5e-11f1-9c1a-0242ac110003</t>
  </si>
  <si>
    <t>湘桥区磷溪镇饶砂村环乡东路单改双/现有双车道路面改造工程C199</t>
  </si>
  <si>
    <t>C199445102</t>
  </si>
  <si>
    <t>0.508</t>
  </si>
  <si>
    <t>244d088e-3e5e-11f1-9c1a-0242ac110003</t>
  </si>
  <si>
    <t>湘桥区磷溪镇村道CL54线(溪口二村-溪口八村)双车道改建工程CL54</t>
  </si>
  <si>
    <t>CL54445102</t>
  </si>
  <si>
    <t>1.122</t>
  </si>
  <si>
    <t>0.204</t>
  </si>
  <si>
    <t>278b0844-3e5e-11f1-9c1a-0242ac110003</t>
  </si>
  <si>
    <t>湘桥区磷溪镇村道CN36线(八村学校路)双车道改建工程CN36</t>
  </si>
  <si>
    <t>CN36445102</t>
  </si>
  <si>
    <t>0.292</t>
  </si>
  <si>
    <t>2aad2214-3e5e-11f1-9c1a-0242ac110003</t>
  </si>
  <si>
    <t>湘桥区磷溪镇村道 CN37 线仙田二新路双车道改建工程CN37</t>
  </si>
  <si>
    <t>CN37445102</t>
  </si>
  <si>
    <t>0.395</t>
  </si>
  <si>
    <t>2CFB5733295AF544F297D5949D9E47EB</t>
  </si>
  <si>
    <t>湘桥区铁铺镇村道CH10线竹围路双车道改建工程CH10</t>
  </si>
  <si>
    <t>CH10445102</t>
  </si>
  <si>
    <t>3257efe7-3e5e-11f1-9c1a-0242ac110003</t>
  </si>
  <si>
    <t>湘桥区磷溪镇村道 CM01 线里忠围路双车道改建工程CM01</t>
  </si>
  <si>
    <t>CM01445102</t>
  </si>
  <si>
    <t>38B3DA6903F647119CD9815678564384</t>
  </si>
  <si>
    <t>湘桥区铁铺镇村道CL46线溪小路双车道改建工程CL46</t>
  </si>
  <si>
    <t>CL46445102</t>
  </si>
  <si>
    <t>0.650</t>
  </si>
  <si>
    <t>1.261</t>
  </si>
  <si>
    <t>0.611</t>
  </si>
  <si>
    <t>49b69cb9-40b2-11f1-9c1a-0242ac110003</t>
  </si>
  <si>
    <t>湘桥区意溪镇村道CN08线西都村道双车道改建工程CN08</t>
  </si>
  <si>
    <t>CN08445102</t>
  </si>
  <si>
    <t>0.085</t>
  </si>
  <si>
    <t>0.302</t>
  </si>
  <si>
    <t>0.403</t>
  </si>
  <si>
    <t>57ce2672-409c-11f1-9c1a-0242ac110003</t>
  </si>
  <si>
    <t>湘桥区铁铺镇村道C262线罗厝村道双车道改建工程C262</t>
  </si>
  <si>
    <t>C262445102</t>
  </si>
  <si>
    <t>0.210</t>
  </si>
  <si>
    <t>0.933</t>
  </si>
  <si>
    <t>0.723</t>
  </si>
  <si>
    <t>59023dbb-4167-11f1-9c1a-0242ac110003</t>
  </si>
  <si>
    <t>湘桥区磷溪镇C203线北山-阳山双车道改建工程C203</t>
  </si>
  <si>
    <t>C203445102</t>
  </si>
  <si>
    <t>1.545</t>
  </si>
  <si>
    <t>635dc167-3fa9-11f1-9c1a-0242ac110003</t>
  </si>
  <si>
    <t>湘桥区铁铺镇乡道Y239线石板-桂林双车道改建工程Y239</t>
  </si>
  <si>
    <t>Y239445102</t>
  </si>
  <si>
    <t>1.750</t>
  </si>
  <si>
    <t>1.75</t>
  </si>
  <si>
    <t>67918C3650754009371319E74F6B1639</t>
  </si>
  <si>
    <t>湘桥区磷溪镇乡道Y247线（磷溪-芦庄）双车道改建工程Y247</t>
  </si>
  <si>
    <t>Y247445102</t>
  </si>
  <si>
    <t>6.431</t>
  </si>
  <si>
    <t>7.546</t>
  </si>
  <si>
    <t>1.115</t>
  </si>
  <si>
    <t>0.42</t>
  </si>
  <si>
    <t>92F351BDE4DBED000798BC03CBFF3615</t>
  </si>
  <si>
    <t>湘桥区磷溪镇村道C191线（苏石溪-小庄）双车道改建工程C191</t>
  </si>
  <si>
    <t>C191445102</t>
  </si>
  <si>
    <t>1.837</t>
  </si>
  <si>
    <t>2.317</t>
  </si>
  <si>
    <t>0.48</t>
  </si>
  <si>
    <t>AC559A56F7E66E0584740E79F2070A8F</t>
  </si>
  <si>
    <t>湘桥区铁铺镇村道CL47线（山后-山前）双车道改建工程CL47</t>
  </si>
  <si>
    <t>CL47445102</t>
  </si>
  <si>
    <t>0.490</t>
  </si>
  <si>
    <t>0.975</t>
  </si>
  <si>
    <t>0.485</t>
  </si>
  <si>
    <t>C7F61F2DA954CF98A169ADC4509AC700</t>
  </si>
  <si>
    <t>湘桥区铁铺镇C261线詹罗田村道双车道改建工程C261</t>
  </si>
  <si>
    <t>C261445102</t>
  </si>
  <si>
    <t>1.800</t>
  </si>
  <si>
    <t>1.6</t>
  </si>
  <si>
    <t>c8306151-3fbb-11f1-9c1a-0242ac110003</t>
  </si>
  <si>
    <t>湘桥区磷溪镇村道 CN35 线居安里路双车道改建 工程CN35</t>
  </si>
  <si>
    <t>CN35445102</t>
  </si>
  <si>
    <t>CF9CF35D402DB7E6677558D91D9B3CA5</t>
  </si>
  <si>
    <t>湘桥区磷溪镇村道C205线（仙阳线-鸿沟里）双车道改建工程C205</t>
  </si>
  <si>
    <t>C205445102</t>
  </si>
  <si>
    <t>0.350</t>
  </si>
  <si>
    <t>0.35</t>
  </si>
  <si>
    <t>e1c90622-3fb3-11f1-9c1a-0242ac110003</t>
  </si>
  <si>
    <t>湘桥区意溪镇头塘村CN16线头塘村道A3改建工程CN16</t>
  </si>
  <si>
    <t>CN16445102</t>
  </si>
  <si>
    <t>0.317</t>
  </si>
  <si>
    <t>F2A674B82DD67C4CCBBECB3543A9BC83</t>
  </si>
  <si>
    <t>湘桥区意溪镇村道C032线中学路双车道改建工程C032</t>
  </si>
  <si>
    <t>C032445102</t>
  </si>
  <si>
    <t>0.779</t>
  </si>
  <si>
    <t>fd1b55c2-4142-11f1-9c1a-0242ac110003</t>
  </si>
  <si>
    <t>湘桥区磷溪镇村道CN38线后饶线双车道改建工程CN38</t>
  </si>
  <si>
    <t>CN38445102</t>
  </si>
  <si>
    <t>0.399</t>
  </si>
  <si>
    <t>23b7516f-0665-11f1-a5ed-0242ac110003</t>
  </si>
  <si>
    <t>乡道Y222潮安区安溪溪畔至赤竹坪单改双工程Y222</t>
  </si>
  <si>
    <t>Y222445103</t>
  </si>
  <si>
    <t>1.365</t>
  </si>
  <si>
    <t>23b752bd-0665-11f1-a5ed-0242ac110003</t>
  </si>
  <si>
    <t>乡道Y222潮安区安溪溪畔至赤竹坪单改双工程Y220</t>
  </si>
  <si>
    <t>3.672</t>
  </si>
  <si>
    <t>23b76d1b-0665-11f1-a5ed-0242ac110003</t>
  </si>
  <si>
    <t>村道CH27潮安彩塘宫头至谢厝溪段改造工程C557</t>
  </si>
  <si>
    <t>C557445103</t>
  </si>
  <si>
    <t>23b76e7e-0665-11f1-a5ed-0242ac110003</t>
  </si>
  <si>
    <t>村道CH27潮安彩塘宫头至谢厝溪段改造工程CH27</t>
  </si>
  <si>
    <t>CH27445103</t>
  </si>
  <si>
    <t>23b7841d-0665-11f1-a5ed-0242ac110003</t>
  </si>
  <si>
    <t>凤塘镇2026年农村公路单改双改造工程C432</t>
  </si>
  <si>
    <t>C432445103</t>
  </si>
  <si>
    <t>0.678</t>
  </si>
  <si>
    <t>23b784e5-0665-11f1-a5ed-0242ac110003</t>
  </si>
  <si>
    <t>凤塘镇2026年农村公路单改双改造工程CD96</t>
  </si>
  <si>
    <t>CD96445103</t>
  </si>
  <si>
    <t>1.079</t>
  </si>
  <si>
    <t>2A969B7AA2308D182E9CF4ADE36F3FF5</t>
  </si>
  <si>
    <t>村道CA08潮安区陇美吴厝路口至嘉捷路口改造提升工程CA08</t>
  </si>
  <si>
    <t>CA08445103</t>
  </si>
  <si>
    <t>1.203</t>
  </si>
  <si>
    <t>3D23C51D4C558B802A3F376FE8DC8718</t>
  </si>
  <si>
    <t>村道CA43潮安区趣春路乌洋韦骆路段改造提升工程CA43</t>
  </si>
  <si>
    <t>CA43445103</t>
  </si>
  <si>
    <t>0.558</t>
  </si>
  <si>
    <t>3F19561BB97124085172C166925BD475</t>
  </si>
  <si>
    <t>村道C109潮安区X075交接口至网地自然村单改双工程C109</t>
  </si>
  <si>
    <t>1.178</t>
  </si>
  <si>
    <t>2.265</t>
  </si>
  <si>
    <t>1.087</t>
  </si>
  <si>
    <t>45B2BBE4C6454CDA0B7B277BEDC2450D</t>
  </si>
  <si>
    <t>村道CK02潮安区新光路口至下陇二桥单改双工程CK02</t>
  </si>
  <si>
    <t>CK02445103</t>
  </si>
  <si>
    <t>0.613</t>
  </si>
  <si>
    <t>655A998661A4594ABF396CEC6B93B7BB</t>
  </si>
  <si>
    <t>村道C378潮安区水电路口至庵后桥段改造提升工程C378</t>
  </si>
  <si>
    <t>C378445103</t>
  </si>
  <si>
    <t>0.662</t>
  </si>
  <si>
    <t>65D788F9A58F12480D10AB44B9803508</t>
  </si>
  <si>
    <t>村道C308潮安区留汕路口至白茫洲村委单改双工程C308</t>
  </si>
  <si>
    <t>C308445103</t>
  </si>
  <si>
    <t>0.529</t>
  </si>
  <si>
    <t>677DBD3EBB50D1032146BD1E1FBBC439</t>
  </si>
  <si>
    <t>村道CH21潮安区白茫洲路口至环村路口单改双工程CH21</t>
  </si>
  <si>
    <t>CH21445103</t>
  </si>
  <si>
    <t>1.205</t>
  </si>
  <si>
    <t>928C5CB610FDF5104D2DAACE4B9ABFEC</t>
  </si>
  <si>
    <t>村道CE23潮安区金贾路至高一段单改双工程CE23</t>
  </si>
  <si>
    <t>CE23445103</t>
  </si>
  <si>
    <t>0.559</t>
  </si>
  <si>
    <t>98DBB62002F3688E2B9287419024E923</t>
  </si>
  <si>
    <t>村道 CE66 潮安区金湖路至群益路单改双工程CE66</t>
  </si>
  <si>
    <t>CE66445103</t>
  </si>
  <si>
    <t>0.230</t>
  </si>
  <si>
    <t>0.23</t>
  </si>
  <si>
    <t>6533DD632757125ADA5F52E59F76A2BB</t>
  </si>
  <si>
    <t>饶平县“四好农村路”2026年路网联结工程项目浮山镇乡道Y457浮大线浮山路段改造工程Y457</t>
  </si>
  <si>
    <t>Y457445122</t>
  </si>
  <si>
    <t>1.463</t>
  </si>
  <si>
    <t>6A1AD2CB1BFD7A729E63C60D03550AC9</t>
  </si>
  <si>
    <t>饶平县“四好农村路”2026年路网联结工程项目联饶镇乡道Y504林江线改造工程Y504</t>
  </si>
  <si>
    <t>Y504445122</t>
  </si>
  <si>
    <t>1.650</t>
  </si>
  <si>
    <t>1.65</t>
  </si>
  <si>
    <t>C18840AD14CE4F45927C1955E3B6C13C</t>
  </si>
  <si>
    <t>饶平县“四好农村路”2026年路网联结工程项目东山镇乡道Y428东锡线双罗祠堂至建饶交界路段改造工程Y428</t>
  </si>
  <si>
    <t>Y428445122</t>
  </si>
  <si>
    <t>3.480</t>
  </si>
  <si>
    <t>8.340</t>
  </si>
  <si>
    <t>4.86</t>
  </si>
  <si>
    <t>年份</t>
  </si>
  <si>
    <t>所属镇</t>
  </si>
  <si>
    <t>所属村</t>
  </si>
  <si>
    <t>与前面表格匹配情况</t>
  </si>
  <si>
    <t>改造前路面宽度</t>
  </si>
  <si>
    <t>改造前路基宽度</t>
  </si>
  <si>
    <t>改造前技术等级</t>
  </si>
  <si>
    <t>施工图批复起点桩号</t>
  </si>
  <si>
    <t>施工图批复终点桩号</t>
  </si>
  <si>
    <t>施工图批复建设里程</t>
  </si>
  <si>
    <t>改造后路面宽度</t>
  </si>
  <si>
    <t>改造后路基宽度</t>
  </si>
  <si>
    <t>设计标准断面里程</t>
  </si>
  <si>
    <t>当前形象进度</t>
  </si>
  <si>
    <t>2026</t>
  </si>
  <si>
    <t>丹霞街道</t>
  </si>
  <si>
    <t>3.50</t>
  </si>
  <si>
    <t>4.50</t>
  </si>
  <si>
    <t>6.000</t>
  </si>
  <si>
    <t>6.500</t>
  </si>
  <si>
    <t>8.470</t>
  </si>
  <si>
    <t>未开工</t>
  </si>
  <si>
    <t>黄坑镇</t>
  </si>
  <si>
    <t>黄坑村委会</t>
  </si>
  <si>
    <t>4.00</t>
  </si>
  <si>
    <t>7.000</t>
  </si>
  <si>
    <t>2.320</t>
  </si>
  <si>
    <t>许村村委会</t>
  </si>
  <si>
    <t>4.621</t>
  </si>
  <si>
    <t>油山镇</t>
  </si>
  <si>
    <t>夹河口村委会</t>
  </si>
  <si>
    <t>3.406</t>
  </si>
  <si>
    <t>百顺镇</t>
  </si>
  <si>
    <t>东坑村委会</t>
  </si>
  <si>
    <t>4.896</t>
  </si>
  <si>
    <t>白藤街道</t>
  </si>
  <si>
    <t>8.000</t>
  </si>
  <si>
    <t>1.705</t>
  </si>
  <si>
    <t>35.500</t>
  </si>
  <si>
    <t>45.500</t>
  </si>
  <si>
    <t>贵屿镇</t>
  </si>
  <si>
    <t>5.00</t>
  </si>
  <si>
    <t>6.00</t>
  </si>
  <si>
    <t>7.500</t>
  </si>
  <si>
    <t>0.240</t>
  </si>
  <si>
    <t>金灶镇</t>
  </si>
  <si>
    <t>6.200</t>
  </si>
  <si>
    <t>8.467</t>
  </si>
  <si>
    <t>8.00</t>
  </si>
  <si>
    <t>5.50</t>
  </si>
  <si>
    <t>9.00</t>
  </si>
  <si>
    <t>9.000</t>
  </si>
  <si>
    <t>铜盂镇</t>
  </si>
  <si>
    <t>0.903</t>
  </si>
  <si>
    <t>1.008</t>
  </si>
  <si>
    <t>0.648</t>
  </si>
  <si>
    <t>莲下镇</t>
  </si>
  <si>
    <t>7.00</t>
  </si>
  <si>
    <t>8.50</t>
  </si>
  <si>
    <t>23.000</t>
  </si>
  <si>
    <t>32.000</t>
  </si>
  <si>
    <t>月山镇</t>
  </si>
  <si>
    <t>10.500</t>
  </si>
  <si>
    <t>15.000</t>
  </si>
  <si>
    <t>东山街道</t>
  </si>
  <si>
    <t>东头山村委会</t>
  </si>
  <si>
    <t>0.700</t>
  </si>
  <si>
    <t>0.457</t>
  </si>
  <si>
    <t>曲界镇</t>
  </si>
  <si>
    <t>6.50</t>
  </si>
  <si>
    <t>下桥镇</t>
  </si>
  <si>
    <t>0.434</t>
  </si>
  <si>
    <t>0.367</t>
  </si>
  <si>
    <t>锦和镇</t>
  </si>
  <si>
    <t>0.568</t>
  </si>
  <si>
    <t>0.170</t>
  </si>
  <si>
    <t>迈陈镇</t>
  </si>
  <si>
    <t>1.086</t>
  </si>
  <si>
    <t>南山镇</t>
  </si>
  <si>
    <t>营仔镇</t>
  </si>
  <si>
    <t>12.00</t>
  </si>
  <si>
    <t>12.000</t>
  </si>
  <si>
    <t>11.870</t>
  </si>
  <si>
    <t>浅水镇</t>
  </si>
  <si>
    <t>1.069</t>
  </si>
  <si>
    <t>镇盛镇</t>
  </si>
  <si>
    <t>1.004</t>
  </si>
  <si>
    <t>0.544</t>
  </si>
  <si>
    <t>2.818</t>
  </si>
  <si>
    <t>金塘镇</t>
  </si>
  <si>
    <t>1.527</t>
  </si>
  <si>
    <t>2.893</t>
  </si>
  <si>
    <t>1.046</t>
  </si>
  <si>
    <t>0.307</t>
  </si>
  <si>
    <t>0.448</t>
  </si>
  <si>
    <t>公馆镇</t>
  </si>
  <si>
    <t>0.909</t>
  </si>
  <si>
    <t>3.089</t>
  </si>
  <si>
    <t>羊角镇</t>
  </si>
  <si>
    <t>0.435</t>
  </si>
  <si>
    <t>0.730</t>
  </si>
  <si>
    <t>新坡镇</t>
  </si>
  <si>
    <t>7.750</t>
  </si>
  <si>
    <t>袂花镇</t>
  </si>
  <si>
    <t>0.874</t>
  </si>
  <si>
    <t>沙浦镇</t>
  </si>
  <si>
    <t>苏一村委会</t>
  </si>
  <si>
    <t>0.426</t>
  </si>
  <si>
    <t>0.425</t>
  </si>
  <si>
    <t>永安镇</t>
  </si>
  <si>
    <t>新朝村委会</t>
  </si>
  <si>
    <t>高兰村委会</t>
  </si>
  <si>
    <t>大朗村委会</t>
  </si>
  <si>
    <t>四股村委会</t>
  </si>
  <si>
    <t>4.730</t>
  </si>
  <si>
    <t>0.770</t>
  </si>
  <si>
    <t>官圩镇</t>
  </si>
  <si>
    <t>1.482</t>
  </si>
  <si>
    <t>2.112</t>
  </si>
  <si>
    <t>大亚湾澳头街道</t>
  </si>
  <si>
    <t>大亚湾澳头办事处小桂村民委员会,大亚湾澳头办事处衙前村民委员会</t>
  </si>
  <si>
    <t>大亚湾澳头办事处小桂村民委员会</t>
  </si>
  <si>
    <t>7.50</t>
  </si>
  <si>
    <t>安墩</t>
  </si>
  <si>
    <t>新田村委会,澄华村委会</t>
  </si>
  <si>
    <t>2.400</t>
  </si>
  <si>
    <t>大岭街道</t>
  </si>
  <si>
    <t>桥星村委会</t>
  </si>
  <si>
    <t>2.200</t>
  </si>
  <si>
    <t>吉隆镇</t>
  </si>
  <si>
    <t>白花镇</t>
  </si>
  <si>
    <t>李坑村委会</t>
  </si>
  <si>
    <t>1.664</t>
  </si>
  <si>
    <t>巺寮滨海旅游度假区</t>
  </si>
  <si>
    <t>0.095</t>
  </si>
  <si>
    <t>平海镇</t>
  </si>
  <si>
    <t>0.183</t>
  </si>
  <si>
    <t>平山街道</t>
  </si>
  <si>
    <t>六德村委会</t>
  </si>
  <si>
    <t>0.728</t>
  </si>
  <si>
    <t>惠东县港口海龟湾自然保护区</t>
  </si>
  <si>
    <t>大园村委会</t>
  </si>
  <si>
    <t>东和村委会</t>
  </si>
  <si>
    <t>莆田村委会</t>
  </si>
  <si>
    <t>长联村委会</t>
  </si>
  <si>
    <t>集联村委会</t>
  </si>
  <si>
    <t>1.089</t>
  </si>
  <si>
    <t>平政村委会</t>
  </si>
  <si>
    <t>碧甲村委会</t>
  </si>
  <si>
    <t>1.957</t>
  </si>
  <si>
    <t>1.408</t>
  </si>
  <si>
    <t>万松村委会</t>
  </si>
  <si>
    <t>宝口镇</t>
  </si>
  <si>
    <t>黄沙村委会,龙坪村委会</t>
  </si>
  <si>
    <t>明星村委会</t>
  </si>
  <si>
    <t>2.167</t>
  </si>
  <si>
    <t>1.696</t>
  </si>
  <si>
    <t>多祝镇</t>
  </si>
  <si>
    <t>下松坑村委会,大道村委会</t>
  </si>
  <si>
    <t>14.148</t>
  </si>
  <si>
    <t>2.346</t>
  </si>
  <si>
    <t>六乡村委会</t>
  </si>
  <si>
    <t>2.297</t>
  </si>
  <si>
    <t>黄塘村委会</t>
  </si>
  <si>
    <t>福田村委会</t>
  </si>
  <si>
    <t>2.532</t>
  </si>
  <si>
    <t>2.418</t>
  </si>
  <si>
    <t>联丰村委会</t>
  </si>
  <si>
    <t>三联村委会</t>
  </si>
  <si>
    <t>5.811</t>
  </si>
  <si>
    <t>3.217</t>
  </si>
  <si>
    <t>水口村委会</t>
  </si>
  <si>
    <t>鹧洞村委会</t>
  </si>
  <si>
    <t>1.110</t>
  </si>
  <si>
    <t>城北镇</t>
  </si>
  <si>
    <t>0.219</t>
  </si>
  <si>
    <t>三角镇</t>
  </si>
  <si>
    <t>0.221</t>
  </si>
  <si>
    <t>0.189</t>
  </si>
  <si>
    <t>南口镇</t>
  </si>
  <si>
    <t>1.395</t>
  </si>
  <si>
    <t>光德镇</t>
  </si>
  <si>
    <t>4.628</t>
  </si>
  <si>
    <t>汤西镇</t>
  </si>
  <si>
    <t>华城镇</t>
  </si>
  <si>
    <t>1.711</t>
  </si>
  <si>
    <t>河亨村委会</t>
  </si>
  <si>
    <t>1.077</t>
  </si>
  <si>
    <t>0.266</t>
  </si>
  <si>
    <t>郭田镇</t>
  </si>
  <si>
    <t>三圳镇</t>
  </si>
  <si>
    <t>罗浮镇</t>
  </si>
  <si>
    <t>67.878</t>
  </si>
  <si>
    <t>4.275</t>
  </si>
  <si>
    <t>罗岗镇</t>
  </si>
  <si>
    <t>水口镇</t>
  </si>
  <si>
    <t>0.738</t>
  </si>
  <si>
    <t>3.697</t>
  </si>
  <si>
    <t>4.950</t>
  </si>
  <si>
    <t>公平镇</t>
  </si>
  <si>
    <t>海丰联和村民委员会</t>
  </si>
  <si>
    <t>3.80</t>
  </si>
  <si>
    <t>陶河镇</t>
  </si>
  <si>
    <t>杨南村民委员会</t>
  </si>
  <si>
    <t>陶北村民委员会</t>
  </si>
  <si>
    <t>陶新村民委员会</t>
  </si>
  <si>
    <t>梅陇镇</t>
  </si>
  <si>
    <t>梅东村民委员会</t>
  </si>
  <si>
    <t>0.984</t>
  </si>
  <si>
    <t>1.085</t>
  </si>
  <si>
    <t>1.040</t>
  </si>
  <si>
    <t>赤坑镇</t>
  </si>
  <si>
    <t>黄羌镇</t>
  </si>
  <si>
    <t>3.60</t>
  </si>
  <si>
    <t>4.60</t>
  </si>
  <si>
    <t>2.577</t>
  </si>
  <si>
    <t>可塘镇</t>
  </si>
  <si>
    <t>0.542</t>
  </si>
  <si>
    <t>平东镇</t>
  </si>
  <si>
    <t>联安镇</t>
  </si>
  <si>
    <t>河口镇</t>
  </si>
  <si>
    <t>碣石镇</t>
  </si>
  <si>
    <t>0.245</t>
  </si>
  <si>
    <t>河西街道</t>
  </si>
  <si>
    <t>0.710</t>
  </si>
  <si>
    <t>田源镇</t>
  </si>
  <si>
    <t>1.290</t>
  </si>
  <si>
    <t>0.134</t>
  </si>
  <si>
    <t>陂头镇</t>
  </si>
  <si>
    <t>1.055</t>
  </si>
  <si>
    <t>上坪镇</t>
  </si>
  <si>
    <t>半江镇</t>
  </si>
  <si>
    <t>5.745</t>
  </si>
  <si>
    <t>船塘镇</t>
  </si>
  <si>
    <t>2.925</t>
  </si>
  <si>
    <t>2.885</t>
  </si>
  <si>
    <t>蓝口镇</t>
  </si>
  <si>
    <t>0.745</t>
  </si>
  <si>
    <t>黄田镇</t>
  </si>
  <si>
    <t>鹤塘村委会</t>
  </si>
  <si>
    <t>6.225</t>
  </si>
  <si>
    <t>上莞镇</t>
  </si>
  <si>
    <t>3.790</t>
  </si>
  <si>
    <t>双捷镇</t>
  </si>
  <si>
    <t>2.050</t>
  </si>
  <si>
    <t>中洲街道</t>
  </si>
  <si>
    <t>1.825</t>
  </si>
  <si>
    <t>北惯镇</t>
  </si>
  <si>
    <t>0.369</t>
  </si>
  <si>
    <t>大沟镇</t>
  </si>
  <si>
    <t>红丰镇</t>
  </si>
  <si>
    <t>新洲镇</t>
  </si>
  <si>
    <t>合山镇</t>
  </si>
  <si>
    <t>雅韶镇</t>
  </si>
  <si>
    <t>上洋镇</t>
  </si>
  <si>
    <t>庚山村委会</t>
  </si>
  <si>
    <t>儒洞镇</t>
  </si>
  <si>
    <t>石楼村委会</t>
  </si>
  <si>
    <t>1.675</t>
  </si>
  <si>
    <t>塘口镇</t>
  </si>
  <si>
    <t>2.186</t>
  </si>
  <si>
    <t>1.686</t>
  </si>
  <si>
    <t>新桥村委会</t>
  </si>
  <si>
    <t>0.763</t>
  </si>
  <si>
    <t>0.463</t>
  </si>
  <si>
    <t>0.380</t>
  </si>
  <si>
    <t>0.695</t>
  </si>
  <si>
    <t>周新村委会</t>
  </si>
  <si>
    <t>0.970</t>
  </si>
  <si>
    <t>新村村委会</t>
  </si>
  <si>
    <t>0.669</t>
  </si>
  <si>
    <t>马水镇</t>
  </si>
  <si>
    <t>1.104</t>
  </si>
  <si>
    <t>圭岗镇</t>
  </si>
  <si>
    <t>4.816</t>
  </si>
  <si>
    <t>3.006</t>
  </si>
  <si>
    <t>1.693</t>
  </si>
  <si>
    <t>飞来峡镇</t>
  </si>
  <si>
    <t>22.092</t>
  </si>
  <si>
    <t>9.573</t>
  </si>
  <si>
    <t>8.423</t>
  </si>
  <si>
    <t>寨岗镇</t>
  </si>
  <si>
    <t>九龙镇</t>
  </si>
  <si>
    <t>大岭山镇</t>
  </si>
  <si>
    <t>22.000</t>
  </si>
  <si>
    <t>50.000</t>
  </si>
  <si>
    <t>横沥镇</t>
  </si>
  <si>
    <t>14.00</t>
  </si>
  <si>
    <t>29.00</t>
  </si>
  <si>
    <t>14.000</t>
  </si>
  <si>
    <t>29.000</t>
  </si>
  <si>
    <t>磷溪镇</t>
  </si>
  <si>
    <t>0.003</t>
  </si>
  <si>
    <t>0.464</t>
  </si>
  <si>
    <t>0.461</t>
  </si>
  <si>
    <t>0.262</t>
  </si>
  <si>
    <t>铁铺镇</t>
  </si>
  <si>
    <t>0.595</t>
  </si>
  <si>
    <t>1.520</t>
  </si>
  <si>
    <t>0.925</t>
  </si>
  <si>
    <t>0.645</t>
  </si>
  <si>
    <t>1.230</t>
  </si>
  <si>
    <t>0.585</t>
  </si>
  <si>
    <t>意溪镇</t>
  </si>
  <si>
    <t>0.211</t>
  </si>
  <si>
    <t>0.474</t>
  </si>
  <si>
    <t>0.263</t>
  </si>
  <si>
    <t>0.255</t>
  </si>
  <si>
    <t>桥东街道</t>
  </si>
  <si>
    <t>0.725</t>
  </si>
  <si>
    <t>0.423</t>
  </si>
  <si>
    <t>1.833</t>
  </si>
  <si>
    <t>0.484</t>
  </si>
  <si>
    <t>0.980</t>
  </si>
  <si>
    <t>0.475</t>
  </si>
  <si>
    <t>0.190</t>
  </si>
  <si>
    <t>1.715</t>
  </si>
  <si>
    <t>1.430</t>
  </si>
  <si>
    <t>7.250</t>
  </si>
  <si>
    <t>0.067</t>
  </si>
  <si>
    <t>0.332</t>
  </si>
  <si>
    <t>赤凤镇</t>
  </si>
  <si>
    <t>1.371</t>
  </si>
  <si>
    <t>3.895</t>
  </si>
  <si>
    <t>1.595</t>
  </si>
  <si>
    <t>彩塘镇</t>
  </si>
  <si>
    <t>0.675</t>
  </si>
  <si>
    <t>1.121</t>
  </si>
  <si>
    <t>0.458</t>
  </si>
  <si>
    <t>凤塘镇</t>
  </si>
  <si>
    <t>浮洋镇</t>
  </si>
  <si>
    <t>归湖镇</t>
  </si>
  <si>
    <t>金石镇</t>
  </si>
  <si>
    <t>登塘镇</t>
  </si>
  <si>
    <t>0.449</t>
  </si>
  <si>
    <t>0.440</t>
  </si>
  <si>
    <t>0.765</t>
  </si>
  <si>
    <t>凤凰镇</t>
  </si>
  <si>
    <t>3.283</t>
  </si>
  <si>
    <t>沙溪镇</t>
  </si>
  <si>
    <t>0.519</t>
  </si>
  <si>
    <t>浮山镇</t>
  </si>
  <si>
    <t>联饶镇</t>
  </si>
  <si>
    <t>8.500</t>
  </si>
  <si>
    <t>东山镇</t>
  </si>
  <si>
    <t>4.860</t>
  </si>
  <si>
    <t>小计</t>
  </si>
  <si>
    <t>危桥数量</t>
  </si>
  <si>
    <t>安防数量</t>
  </si>
  <si>
    <t>危桥补助金额</t>
  </si>
  <si>
    <t>安防金额</t>
  </si>
  <si>
    <t>养护工程补差</t>
  </si>
  <si>
    <t>越秀区</t>
  </si>
  <si>
    <t>海珠区</t>
  </si>
  <si>
    <t>荔湾区</t>
  </si>
  <si>
    <t>天河区</t>
  </si>
  <si>
    <t>黄埔区</t>
  </si>
  <si>
    <t>花都区</t>
  </si>
  <si>
    <t>番禺区</t>
  </si>
  <si>
    <t>金湾区</t>
  </si>
  <si>
    <t>南海区</t>
  </si>
  <si>
    <t>附件1-5</t>
  </si>
  <si>
    <t>陆丰市2026年省级补助资金支持农村公路建设项目资金分配计划（危旧桥梁改造工程）</t>
  </si>
  <si>
    <t>所在市</t>
  </si>
  <si>
    <t>县域</t>
  </si>
  <si>
    <t>桥梁名称</t>
  </si>
  <si>
    <t>现状</t>
  </si>
  <si>
    <t>改造性质</t>
  </si>
  <si>
    <t>建设规模</t>
  </si>
  <si>
    <t>批复文号</t>
  </si>
  <si>
    <t>批复总投资（万元）</t>
  </si>
  <si>
    <t>批复建安（万元）</t>
  </si>
  <si>
    <t>桥梁全长（m）</t>
  </si>
  <si>
    <t>桥梁全宽（m）</t>
  </si>
  <si>
    <t>桥梁全长
（m）</t>
  </si>
  <si>
    <t>桥梁全宽
（m）</t>
  </si>
  <si>
    <t>汕尾</t>
  </si>
  <si>
    <t>奎湖桥(二)</t>
  </si>
  <si>
    <t>X122</t>
  </si>
  <si>
    <t>维修加固</t>
  </si>
  <si>
    <t>陆交运〔2025〕259号</t>
  </si>
  <si>
    <t>新河桥</t>
  </si>
  <si>
    <t>X145</t>
  </si>
  <si>
    <t>拆除重建</t>
  </si>
  <si>
    <t>陆交运〔2025〕262号</t>
  </si>
  <si>
    <t>三十一孔桥</t>
  </si>
  <si>
    <t>X132</t>
  </si>
  <si>
    <t>陆交运〔2025〕260号</t>
  </si>
  <si>
    <t>桥头桥</t>
  </si>
  <si>
    <t>X808</t>
  </si>
  <si>
    <t>陆交运〔2022〕348号</t>
  </si>
  <si>
    <t>潭头桥</t>
  </si>
  <si>
    <t>X146</t>
  </si>
  <si>
    <t>陆交运〔2025〕263号</t>
  </si>
  <si>
    <t>河埔桥</t>
  </si>
  <si>
    <t>X133</t>
  </si>
  <si>
    <t>陆交运〔2025〕261号</t>
  </si>
  <si>
    <t>火照坡桥</t>
  </si>
  <si>
    <t>Y780</t>
  </si>
  <si>
    <t>陆交运〔2025〕266号</t>
  </si>
  <si>
    <t>湖南桥</t>
  </si>
  <si>
    <t>Y654</t>
  </si>
  <si>
    <t>陆交运〔2023〕248号</t>
  </si>
  <si>
    <t>危桥</t>
  </si>
  <si>
    <t>安防</t>
  </si>
  <si>
    <t>新改建</t>
  </si>
  <si>
    <r>
      <rPr>
        <sz val="11"/>
        <rFont val="宋体"/>
        <charset val="134"/>
      </rPr>
      <t>附件</t>
    </r>
    <r>
      <rPr>
        <sz val="11"/>
        <rFont val="Times New Roman"/>
        <charset val="134"/>
      </rPr>
      <t>7</t>
    </r>
  </si>
  <si>
    <r>
      <rPr>
        <sz val="20"/>
        <rFont val="Times New Roman"/>
        <charset val="134"/>
      </rPr>
      <t>2026</t>
    </r>
    <r>
      <rPr>
        <sz val="20"/>
        <rFont val="方正小标宋简体"/>
        <charset val="134"/>
      </rPr>
      <t>年农村公路新改建项目明细表</t>
    </r>
  </si>
  <si>
    <t>是否已收到盖章文件</t>
  </si>
  <si>
    <t>是否安排提前批资金</t>
  </si>
  <si>
    <t>平均每公里造价</t>
  </si>
  <si>
    <t>完成审批时间</t>
  </si>
  <si>
    <t>已提供批复无文号</t>
  </si>
  <si>
    <t>养护工程</t>
  </si>
  <si>
    <t>养护工程资金</t>
  </si>
  <si>
    <t>修复性养护工程33万</t>
  </si>
  <si>
    <t>X057长青线、X064深云线灾毁修复工程等</t>
  </si>
  <si>
    <t>潮南区X826深苏线灾毁修复工程等养护工程</t>
  </si>
  <si>
    <t>修复性养护工程约1公里45万元</t>
  </si>
  <si>
    <t>修复性养护工程24万元</t>
  </si>
  <si>
    <t>三类桥专项整治、修复性养护、应急养护等93万元</t>
  </si>
  <si>
    <t>潮阳区农村公路修复性养护工程、应急修复工程以及桥梁检测等养护工程</t>
  </si>
  <si>
    <t>自动化检测547公里安排资金18万元，美丽农村公路建设5公里安排资金50万元，修复性养护工程3公里70万元，灾毁修复工程100万元，不具备通双车道行政村错车道建设5公里60万元等</t>
  </si>
  <si>
    <t>估算需安排省级补助资金957万元</t>
  </si>
  <si>
    <t>估算需安排省级补助资金387万元</t>
  </si>
  <si>
    <t>自动化检测364公里安排资金15万元，美丽农村公路建设3.274公里安排资金5万元，修复性养护工程53.425公里148万元，灾毁修复工程20万元</t>
  </si>
  <si>
    <t>前期工作资金</t>
  </si>
  <si>
    <t>自动化检测500公里安排资金58.8万元，美丽农村公路建设5.365公里安排资金227.80135万元，灾毁修复工程100万元，用于项目第三方服务费用241.39865万元</t>
  </si>
  <si>
    <t>X903</t>
  </si>
  <si>
    <t>X311</t>
  </si>
  <si>
    <t>自动化检测1850公里安排资金83.25万元，灾毁修复工程1096.75万元</t>
  </si>
  <si>
    <t>X826线坪石至桃坪路网提升改造工程</t>
  </si>
  <si>
    <t>预计2025年11月底完成</t>
  </si>
  <si>
    <t>造假审核意见：相对合理，路线基本按照旧路线型，路面加宽，拆除重建桥梁、涵洞、路基防护等</t>
  </si>
  <si>
    <t>平交口安防提升工程140万元，灾毁修复工程、农村公路交竣工检测547万元等</t>
  </si>
  <si>
    <t>前期工作经费用于农村公路质量监督检测、施工图设计等前期工作安排33万元。</t>
  </si>
  <si>
    <t>始交发〔2025〕19 号</t>
  </si>
  <si>
    <t>造价审核意见：相对合理，该项目路基9米-14.5米，设有人行道，全线挡墙，个别路段设有抗滑桩。</t>
  </si>
  <si>
    <t>前期工作经费用于2026建设项目前期工作经费安排37万元</t>
  </si>
  <si>
    <t>自动化检测1190公里安排资金45万元，修复性养护工程300万元，灾毁修复工程208万元。</t>
  </si>
  <si>
    <t>自动化检测836.89公里安排资金24万元，修复性养护工程10公里400万元，灾毁修复工程430万元。</t>
  </si>
  <si>
    <t>估算需安排省级补助资金687万元</t>
  </si>
  <si>
    <t>估算需安排省级补助资金2442.9万元</t>
  </si>
  <si>
    <t>自动化检测1331公里安排资金54万元，修复性养护工程10公里300万元，灾毁修复工程300万元，不具备通双车道行政村错车道建设20公里147万元。</t>
  </si>
  <si>
    <t>自动化检测1300公里安排资金48万元，公路桥梁定期检测约60座约50万、修复性养护工程30km约300万、灾毁修复工程约334万。</t>
  </si>
  <si>
    <t>新交基函〔2025〕32号</t>
  </si>
  <si>
    <t>新交基函〔2025〕34号</t>
  </si>
  <si>
    <t>新交基函〔2025〕35号</t>
  </si>
  <si>
    <t>新交基函〔2025〕33号</t>
  </si>
  <si>
    <t>新交基函〔2025〕40号</t>
  </si>
  <si>
    <t>新交基函〔2025〕36号</t>
  </si>
  <si>
    <t>新交基函〔2025〕38号</t>
  </si>
  <si>
    <t>新交基函〔2025〕41号</t>
  </si>
  <si>
    <t>自动化检测2589公里安排资金130万元，美丽农村公路建设10公里安排资金350万元，灾毁修复工程530万元，村道安防工程18.4公里125万元等</t>
  </si>
  <si>
    <t>造价审核意见：相对合理，全线新选线路改造</t>
  </si>
  <si>
    <t>自动化检测788公里安排资金28万元，桥梁检测48座30万元，美丽农村公路建设1公里安排资金70万元，修复性养护工程1.5公里106万元，灾毁修复工程50万元，</t>
  </si>
  <si>
    <t>自动化检测3300公里，安排资金100万元，修复性养护工程20公里，安排资金660万元，灾毁修复工程安排资金648万元。</t>
  </si>
  <si>
    <t>按照新改建、危旧桥梁申报资金总额的2%计提前期工作经费</t>
  </si>
  <si>
    <t>造价审核意见：相对合理，路线基本按照旧路线型，路面加宽，拆除重建桥梁、路基防护等</t>
  </si>
  <si>
    <t>造价审核意见：相对合理，施工图全线为6.554km，项目仅为其中一段，路线有改线，增设桥梁、路基防护等</t>
  </si>
  <si>
    <t>造假审核意见：相对合理，施工图全线为17.553km，项目仅为其中两段，路线有改线，增设桥梁、路基防护等</t>
  </si>
  <si>
    <t>自动化检测3240公里安排资金40万元，修复性养护工程20公里500万元，灾毁修复工程848万元等。</t>
  </si>
  <si>
    <t>拟升级县道</t>
  </si>
  <si>
    <t>自动化检测2419.024公里及129座桥安排资金130.73万元，美丽农村公路建设20.205公里安排资金243.89万元，绿化提升工程13.1公里99.49万元，预防性养护工程3.591公里283.96万元，修复性养护工程0.587公里45.48万元，灾毁修复工程86.59万元，危旧桥改造1座30万元，安全防护及路产登记98.86万元。</t>
  </si>
  <si>
    <t>连交函〔2025〕229号</t>
  </si>
  <si>
    <t>连交函〔2025〕231号</t>
  </si>
  <si>
    <t>连交函〔2025〕228号</t>
  </si>
  <si>
    <t>连交函〔2025〕256号</t>
  </si>
  <si>
    <t>自动化检测1983公里安排资金40万元，修复性养护工程6公里862万元，</t>
  </si>
  <si>
    <t xml:space="preserve">前期工作经费用于连平县溪山镇CA55线公路改造工程安排1.5万元，
用于连平县X174线油溪镇至高莞镇段公路改造工程安排16.2万元，
用于2026年溪山镇路网提升改造工程安排7.5万元，
用于连平县上坪镇Y280线公路改造工程安排4.2万元， 
用于连平县上坪镇Y281线公路改造工程安排13.1万元，
用于2026年绣缎镇路网提升改造工程安排6.7万元，
用于县道X160线下坪至麻陂段路面改造工程安排12.5万元，
用于2026年油溪镇路网提升改造工程安排2.4万元，
用于连平县陂头镇Y132线路面改造提升工程安排5.08万元。      </t>
  </si>
  <si>
    <t>自动化检测2853.738公里安排资金296万元，美丽农村公路建设10公里安排资金600万元，修复性养护工程5公里319万元，灾毁修复工程100万元</t>
  </si>
  <si>
    <t>X839</t>
  </si>
  <si>
    <t>（江东新区）自动化检测363.608公里安排资金17.45万元，修复性养护工程80公里20.55万元，灾毁修复工程130万元。</t>
  </si>
  <si>
    <t>美丽农村公路建设不低于5公里安排资金520万元</t>
  </si>
  <si>
    <t>造价审核意见：相对合理，改造成三级公路，新建桥梁</t>
  </si>
  <si>
    <t>用于美丽农村公路建设，农村公路大、中、小修等养护工程</t>
  </si>
  <si>
    <t>灾毁修复工程1558万元</t>
  </si>
  <si>
    <t>农村公路大中小修工程安排资金1292万元</t>
  </si>
  <si>
    <t>自动化检测1200公里安排资金200万元，美丽农村公路建设不少于5公里安排资金300万元，修复性养护工程不少于5公里300万元，不具备通双车道行政村错车道建设20公里866万元等</t>
  </si>
  <si>
    <t>前期工作经费用于农村公路新改建施工图设计费，安排72万元。</t>
  </si>
  <si>
    <t>农村公路大中小修工程安排资金824万元</t>
  </si>
  <si>
    <t>前期工作经费用于新改建安排25.78万元，用于危旧桥梁桥改造安排9.22万元。</t>
  </si>
  <si>
    <t>平远县Y371线水口至志成桥路网联结工程</t>
  </si>
  <si>
    <t>平远县Y175线黄华陂至楼下路网联结工程</t>
  </si>
  <si>
    <t>自动化检测资金安排20万元，美丽农村公路建设10公里安排资金400万元，修复性养护工程安排资金150万元，灾毁修复工程88万元。</t>
  </si>
  <si>
    <t>蕉交基〔2025〕98号</t>
  </si>
  <si>
    <t>蕉交基〔2025〕101号</t>
  </si>
  <si>
    <t>蕉交基〔2025〕100号</t>
  </si>
  <si>
    <t>蕉交基〔2025〕99号</t>
  </si>
  <si>
    <t>蕉交基〔2025〕102号</t>
  </si>
  <si>
    <t>美丽公路预估438万，养护工程预估1000万元</t>
  </si>
  <si>
    <t>前期工作经费用于农村公路新改建工程、危旧桥梁改造工程和村道安防工程等工程共72万元。</t>
  </si>
  <si>
    <t>仲恺区安排自动化检测200公里安排资金40万元，修复性养护工程6.471公里141万元</t>
  </si>
  <si>
    <t>自动化检测1380公里安排资金110万元，修复性养护工程69.8公里335万元，灾毁修复工程50万元，不具备通双车道行政村错车道建设10公里30万元。</t>
  </si>
  <si>
    <t>惠阳区修复性养护工程50公里，县乡道安防工程50公里，自动化检测1434公里，往年工程资金缺口200万元，灾毁修复工程整治等。大亚湾经济开发区修复性养护工程8公里30万元</t>
  </si>
  <si>
    <t>自动化检测2949.662公里安排资金165万元，美丽农村公路建设30公里安排资金700万元，修复性养护工程10公里200万元，灾毁修复工程228万元等</t>
  </si>
  <si>
    <t>前期工作经费用于设计、监理、检测及其他相关费用安排245万元。</t>
  </si>
  <si>
    <t>自动化检测1687.528公里安排资金82万元，美丽农村公路建设10公里安排资金600万元，灾毁修复工程113万元等。</t>
  </si>
  <si>
    <t>未提供造价资料</t>
  </si>
  <si>
    <t>2026年海丰县陶河镇3个建制村单车道改双车道工程</t>
  </si>
  <si>
    <t>Y255441581</t>
  </si>
  <si>
    <t>海丰县人民政府工作会议纪要（第148期）</t>
  </si>
  <si>
    <t>C102441581</t>
  </si>
  <si>
    <t>CE43441581</t>
  </si>
  <si>
    <t>2026年海丰县陶河镇步雅至埔陇渡口段路网联结工程</t>
  </si>
  <si>
    <t>CG11441581</t>
  </si>
  <si>
    <t>2026年海丰县可塘镇农村公路CG12埔陇渡口段单车道改双车道工程</t>
  </si>
  <si>
    <t>CG12441581</t>
  </si>
  <si>
    <t>2026年海丰县梅陇镇农村公路单车道改双车道工程</t>
  </si>
  <si>
    <t>CD11441581</t>
  </si>
  <si>
    <t>CD07441581</t>
  </si>
  <si>
    <t>2026年海丰县可塘镇C220线农村公路单车道改双车道工程</t>
  </si>
  <si>
    <t>C220441581</t>
  </si>
  <si>
    <t>主要用于农村公路通道修复性养护、路面改造等方面的养护项目，资金674万元</t>
  </si>
  <si>
    <t>关于陆丰市河西街道Y520线湖畔村新窑路口至石柱交界处农村公路单车道改双车道工程施工图设计的批复</t>
  </si>
  <si>
    <t>K1+075</t>
  </si>
  <si>
    <t>K2+610</t>
  </si>
  <si>
    <t>陆交运〔2025〕300号</t>
  </si>
  <si>
    <t>关于陆丰市河西街道C218线大务村旁至Y520线农村公路单车道改双车道工程施工图设计的批复</t>
  </si>
  <si>
    <t>K0+539</t>
  </si>
  <si>
    <t>K1+249</t>
  </si>
  <si>
    <t>陆交运〔2025〕301号</t>
  </si>
  <si>
    <t>陆丰市河西街道C430线陂仔路口至省道510线普通省道联结工程</t>
  </si>
  <si>
    <t>K0+937</t>
  </si>
  <si>
    <t>陆交运〔2025〕287号</t>
  </si>
  <si>
    <t xml:space="preserve"> 陆丰市河西街道C520线竹联路口至杨如昌门口单车道改双车道工程</t>
  </si>
  <si>
    <t>K0+666</t>
  </si>
  <si>
    <t>陆交运〔2025〕288号</t>
  </si>
  <si>
    <t xml:space="preserve"> 陆丰市碣石镇新丰村农村公路单车道改双车道工程</t>
  </si>
  <si>
    <t>K0+382</t>
  </si>
  <si>
    <t>陆交运〔2025〕284号</t>
  </si>
  <si>
    <t>K0+560</t>
  </si>
  <si>
    <t>K0+805</t>
  </si>
  <si>
    <t>K0+498</t>
  </si>
  <si>
    <t>K0+794</t>
  </si>
  <si>
    <t>自动化检测1866公里（以年报里程为准）安排资金59万元，修复性养护工程安排900万元。</t>
  </si>
  <si>
    <t>（华侨管理区）自动化检测74.465公里安排资金6万元，修复性养护工程1公里39万元</t>
  </si>
  <si>
    <t>河口镇松雷下至南丫村单车道改双车道改建工程（YA12）</t>
  </si>
  <si>
    <t>陆交发〔2025〕162号</t>
  </si>
  <si>
    <t>自动化检测1198.972公里（最终以2025年年报里程为准）安排资金48万元，螺溪镇省道238线至良洞村不具备通双车道行政村错车道建设1.574公里安排60万元，其他农村公路养护工程安排448万元。</t>
  </si>
  <si>
    <t>农村公路自动化检测334.90公里26.8万元；美丽农村公路建设14.291公里116.2万元</t>
  </si>
  <si>
    <t>市公路事务中心</t>
  </si>
  <si>
    <t>（红海湾）自动化检测136.028公里安排资金7万元，预防性养护工程6.327公里安排资金44万元，修复性养护工程2公里安排资金17万元</t>
  </si>
  <si>
    <t>U261441900</t>
  </si>
  <si>
    <t>CD24441900</t>
  </si>
  <si>
    <t>C65E441900</t>
  </si>
  <si>
    <t>Y930441900</t>
  </si>
  <si>
    <t>Y627441900</t>
  </si>
  <si>
    <t>修复性养护工程1.41公里，分配资金61万元。</t>
  </si>
  <si>
    <t>桥梁定期检测26座分配资金15万元，农村公路自动化检测210公里分配资金7万元。</t>
  </si>
  <si>
    <t>自动化检测1205公里安排资金30万元，修复性养护工程5公里140万元</t>
  </si>
  <si>
    <t>自动化检测2149.345公里、桥梁检测安排资金66万元，县道次差路段修复性养护工程约11公里300万元。</t>
  </si>
  <si>
    <t>危桥检测50座安排资金50万元，修复性养护工程2公里安排资金40万元，灾毁修复工程安排资金41万元，自动化检测300公里安排资金30万元，桥梁桥面系维修1座安排资金10万元</t>
  </si>
  <si>
    <t>前期工作经费安排0万元</t>
  </si>
  <si>
    <t>自动化检测714.48公里安排资金23万元，桥梁定期检测45万，修复性养护工程6公里92万元</t>
  </si>
  <si>
    <t>自动化检测1000公里安排资金40万元，10座桥梁检测费用30万元，标线更新60公里安排资金20万元，修复性养护工程4公里安排资金121万元。</t>
  </si>
  <si>
    <t>2026年农村公路1398公里的日常养护、养护工程、灾毁修复工程、自动化检测等安排573万元。</t>
  </si>
  <si>
    <t>前期工程资金</t>
  </si>
  <si>
    <t>前期工作经费用于完成两座危桥前期工作安排3万元。</t>
  </si>
  <si>
    <t>2026年自动化检测2100公里、日常养护、养护工程、灾毁修复工程等安排706万元。</t>
  </si>
  <si>
    <t>用预告知数</t>
  </si>
  <si>
    <t>前期工作经费用于完成13.583公里前期工作安排14万元。</t>
  </si>
  <si>
    <t>县区自行安排金额</t>
  </si>
  <si>
    <t>2026年自动化检测约4267公里，日常养护里程约100公里等。</t>
  </si>
  <si>
    <t>用于日常养护和养护工程</t>
  </si>
  <si>
    <t>包括赤坎区农村公路自动化检测70公里、乡村道路面灌缝、坑槽挖补、交安设施修复、桥梁部分结构修复、水毁修复等。</t>
  </si>
  <si>
    <t>包括霞山区农村公路自动化检测150公里、县、乡村道路面灌缝、坑槽挖补、交安设施修复、桥梁部分结构修复、水毁修复等。</t>
  </si>
  <si>
    <t>包括麻章行政区农村公路自动化检测、县、乡村道路面灌缝、坑槽挖补、交安设施修复、桥梁部分结构修复、水毁修复等。其中市公路事务中心99万元，麻章交通局306万元，经开区240万元。</t>
  </si>
  <si>
    <t>修复性养护工程187万元，灾毁修复工程187万元</t>
  </si>
  <si>
    <t>自动化检测2700公里安排资金72万元；修复性养护工程15公里安排资金1363万元等。</t>
  </si>
  <si>
    <t>造价审核意见：相对合理，三级公路7.5-8米路基，路面挖除新建</t>
  </si>
  <si>
    <t>相对合理，三级公路7.5-9米路基，路面挖除新建</t>
  </si>
  <si>
    <t>自动化检测2570公里安排资金77.1万元，徐闻县“美丽农村路”建设工程建设49公里安排资金656万元，村道安防工程建设42公里安排资金171万元，县道X695线徐闻那板桥危旧桥梁改造工程200万元，修复性养护工程3公里203.9万元。</t>
  </si>
  <si>
    <t>自动化检测3834公里安排资金115.02万元，日常养护4884.692公里1436.56万元，修复性养护工程14公里542.42万元</t>
  </si>
  <si>
    <t>自动化检测3500公里安排资金60万元，美丽农村公路建设10公里安排资金350万元，修复性养护工程60公里1753万元，灾毁修复工程100万元</t>
  </si>
  <si>
    <t>自动化检测1150公里，安排资金35万元；农村公路桥梁定期检测89座，安排资金50万元；预防养护50公里，安排资金226万元；修复养护70公里，安排资金550万元。</t>
  </si>
  <si>
    <t>自动化检测1054公里安排资金30万元，美丽农村公路建设0公里安排资金0万元，修复性养护工程2公里97万元，预防性养护工程3公里300万元，灾毁修复工程20万元，不具备通双车道行政村错车道建设0公里0万元,绿化工程60万元。</t>
  </si>
  <si>
    <t>自动化检测安排资金68万元，修复性养护工程209万元，灾毁修复工程1100万元，不具备通双车道行政村错车道建设20万元。</t>
  </si>
  <si>
    <t>修复性养护工程50公里1200万元，灾毁修复工程803万元</t>
  </si>
  <si>
    <t>自动化检测安排资金75万元，修复性养护工程25公里1500万元，灾毁修复工程650万元等</t>
  </si>
  <si>
    <t>修复性养护工程95公里1859万元</t>
  </si>
  <si>
    <t>包括但不限于自动化检测122公里、修复性养护工程2公里、灾毁修复1公里等</t>
  </si>
  <si>
    <t>2026年农村公路改造、灾毁修复共2.1公里。</t>
  </si>
  <si>
    <t>包括但不限于2024农村公路新改建项⽬及美丽农村路建设⼯程约118km、2024年度地方公路站桥梁定期检查、2025年度公路桥梁技术状况检测评定项目、2025年S535、S265、X457、X427、Y193线水毁修复工程约17处、2025年第一批村道安防工程12公里、 2026年桥梁定期检测约20座、2026年水毁公路塌方清理应急抢通工程约200处、2026年自动化检测1751.785公里等</t>
  </si>
  <si>
    <t>自动化检测1789.988公里、修复性养护工程20公里、灾毁修复50公里</t>
  </si>
  <si>
    <t>自动化检测1900公里安排资金50万元，修复性养护工程50公里353万元，灾毁修复工程500万元</t>
  </si>
  <si>
    <t>包括但不限于自动化检测2284.656公里、修复性养护工程10公里、灾毁修复5公里等</t>
  </si>
  <si>
    <t>包括但不限于自动化检测约1300公里，美丽农村路10公里，修复性养护工程约20公里，灾毁修复
约10公里，日常养护材料采购等</t>
  </si>
  <si>
    <t>包括但不限于自动化检测1260公里、修复性养护工程30公里、灾毁修复500公里等。</t>
  </si>
  <si>
    <t>自动化检测5515.158公里安排资金170万元，修复性养护工程60公里811万元，灾毁修复工程1200万元。</t>
  </si>
  <si>
    <t>农村公路路面自动化检测2622.706公里安排资金83.4万元，2022-2024年未安排上级补助资金的美丽农村路建设项目26公里安排资金288.6万元，修复性养护工程65公里安排资金300万元(含标线补划、路面挖补修复)，灾毁修复工程(含三类桥梁维修加固)安排资金302万元，村道安防工程14.765公里安排88.805万元，应急养护工程安排资金184.195万元</t>
  </si>
  <si>
    <t>2026年农村公路安防工程10.788公里安排资金150万元，日常养护经费992.845公里安排资金204万元，水毁修复工程146万元等共计500万元。</t>
  </si>
  <si>
    <t>自动化检测安排资金69万元，美丽农村公路建设安排资金500万元，修复性养护工程安排资金446万元</t>
  </si>
  <si>
    <t>自动化检测1680.774公里安排资金55万元，修复性养护工程10.387公里350万元，交通安全设施提升工程55.139公里150万元，桥梁定期检测165座125万元。</t>
  </si>
  <si>
    <t>造价审核意见：相对合理，原路线为2.5-4米的砂土路，改造为路基8米的三级公路，设置路基防护、新增涵洞等</t>
  </si>
  <si>
    <t>造价审核意见：相对合理，原路线为2.5-4米的砂土路，改造为路基8米的三级公路，设置路基防护、两侧挡土墙、新增涵洞等</t>
  </si>
  <si>
    <t>自动化检测2175.5公里安排资金70万元，农村公路桥梁定期检查安排资金110万元；，修复性养护工程6公里287万元，灾毁修复工程500万元.</t>
  </si>
  <si>
    <t>自动化检测810公里安排资金30万元，修复性养护工程810公里50万元，灾毁修复工程444万元等</t>
  </si>
  <si>
    <t>自动化检测1343公里安排资金54万元，农村公路桥梁定期检查安排资金：39万元；
万元，修复性养护工程6公里280万元，灾毁修复工程120万元，</t>
  </si>
  <si>
    <t>农数系统中按省意见合并为石角镇一个项目包报送</t>
  </si>
  <si>
    <t>农村公路预防性、修复性养护、农村公路路况检测、桥梁检测等</t>
  </si>
  <si>
    <t>自动化检测29.458公里安排资金30万元，美丽农村公路建设1公里安排资金176万元；</t>
  </si>
  <si>
    <t>2026年揭东区农村公路预防性、修复性养护工程共8公里512万元；自动化检测700公里共40万元；</t>
  </si>
  <si>
    <t>自动化检测600公里安排资金28万元，修复性养护工程6公里300万元，灾毁修复工程2公里250万元；</t>
  </si>
  <si>
    <t>美丽农村公路建设11.262公里安排资金554万元。</t>
  </si>
  <si>
    <t>造价审核意见：相对合理，路基防护措施较完善</t>
  </si>
  <si>
    <t>自动化检测800公里安排资金30万元，修复性养护工程15公里474万元，灾毁修复工程2.5公里100万元，不具备通双车道行政村错车道建设约 11公里100万元；</t>
  </si>
  <si>
    <t xml:space="preserve">普交发 [2025] 316号 </t>
  </si>
  <si>
    <t xml:space="preserve">普交发 [2025] 273号 </t>
  </si>
  <si>
    <t>普交发〔2025〕286号</t>
  </si>
  <si>
    <t xml:space="preserve">普交发 [2025] 309号 </t>
  </si>
  <si>
    <t xml:space="preserve">普交发 [2025] 268号 </t>
  </si>
  <si>
    <t xml:space="preserve">普交发 [2025] 267号 </t>
  </si>
  <si>
    <t>普交发 [2025] 266号</t>
  </si>
  <si>
    <t xml:space="preserve">普交发 [2025] 257号 </t>
  </si>
  <si>
    <t xml:space="preserve">普交发 [2025] 265号 </t>
  </si>
  <si>
    <t xml:space="preserve">普交发[2025]256号 </t>
  </si>
  <si>
    <t>云浮市云安区县道X467线K10+370-K11+731修复养护工程300万元，灾毁修复工程194万元等。</t>
  </si>
  <si>
    <t>前期工作经费用于云安区白石镇X491线白石镇至宋桂镇小茆段四升三改建工程安排15万元。</t>
  </si>
  <si>
    <t>云安区白石镇X491线白石镇至宋桂镇小茆段四升三改建工程</t>
  </si>
  <si>
    <t>前期工作经费用于农村公路新改建工程勘察设计费安排76万元。</t>
  </si>
  <si>
    <t>自动化检测1137.642公里安排资金66万元，桥梁定期检查82万元，灾毁(水毁）修复工程78万元，不具备通双车道行政村错车道建设37.79公里205万元。</t>
  </si>
  <si>
    <t>美丽农村公路建设20.5公里安排资金368万元</t>
  </si>
  <si>
    <t>修复性养护工程30公里306万元，灾毁修复工程700万元</t>
  </si>
  <si>
    <t>自动化检测630公里安排资金30万元，灾毁修复工程701万元。</t>
  </si>
  <si>
    <t>前期工作经费用于新改建项目安排127.6万元，用于危旧桥梁项目安排11.4万元。</t>
  </si>
  <si>
    <t>郁交规基〔2025〕7号</t>
  </si>
  <si>
    <t>郁交规基〔2025〕6号</t>
  </si>
  <si>
    <t>郁交规基〔2025〕8号</t>
  </si>
  <si>
    <t>粤云郁交许决〔2025〕40025 号</t>
  </si>
  <si>
    <t>郁交规基〔2025〕11号</t>
  </si>
  <si>
    <t>郁交规基〔2025〕10号</t>
  </si>
  <si>
    <t>郁交规基〔2025〕9号</t>
  </si>
  <si>
    <t>郁南县历洞镇县道X472线胭脂顶至松根四升三改造工程（一期）</t>
  </si>
  <si>
    <t>郁交规基〔2025〕5号</t>
  </si>
  <si>
    <t>郁南县平台镇县道X802线古田至大地四升三改造工程</t>
  </si>
  <si>
    <t>郁交规基〔2025〕4号</t>
  </si>
  <si>
    <t>.</t>
  </si>
  <si>
    <t>2026年农村公路建设任务及省级补助资金（第一批）分配建议计划</t>
  </si>
  <si>
    <t>资金分配建议（万元）</t>
  </si>
  <si>
    <t>养护工程补差资金需求测算
（万元）</t>
  </si>
  <si>
    <t>1472养护工程资金（因素法切块）</t>
  </si>
  <si>
    <t>生命安全防护工程</t>
  </si>
  <si>
    <t>新改建计划建设里程</t>
  </si>
  <si>
    <t>新改建任务</t>
  </si>
  <si>
    <t>危旧桥梁改造计划任务</t>
  </si>
  <si>
    <t>生命安全防护工程计划任务</t>
  </si>
  <si>
    <t>原金额</t>
  </si>
  <si>
    <t>可安排前期工作经费</t>
  </si>
  <si>
    <t>报备资金</t>
  </si>
  <si>
    <t>新改建拟安排资金</t>
  </si>
  <si>
    <t>往年遗留危旧桥梁改造补助资金需求</t>
  </si>
  <si>
    <t>2026年危旧桥梁改造补助资金需求</t>
  </si>
  <si>
    <t>生命安全防护工程补助资金需求</t>
  </si>
  <si>
    <t>完成前期工作里程</t>
  </si>
  <si>
    <t>手工表完成前期工作里程</t>
  </si>
  <si>
    <t>攻坚期间每年完成里程</t>
  </si>
  <si>
    <t>26年任务比每年完成的差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</si>
</sst>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 numFmtId="179" formatCode="0.000_ "/>
    <numFmt numFmtId="180" formatCode="0_);[Red]\(0\)"/>
    <numFmt numFmtId="181" formatCode="0.00_);[Red]\(0.00\)"/>
    <numFmt numFmtId="182" formatCode="0.0000_ "/>
    <numFmt numFmtId="183" formatCode="0.000_);[Red]\(0.000\)"/>
    <numFmt numFmtId="184" formatCode="0.000_ ;[Red]\-0.000\ "/>
    <numFmt numFmtId="185" formatCode="#"/>
  </numFmts>
  <fonts count="77">
    <font>
      <sz val="11"/>
      <color theme="1"/>
      <name val="宋体"/>
      <charset val="134"/>
      <scheme val="minor"/>
    </font>
    <font>
      <sz val="20"/>
      <color theme="1"/>
      <name val="方正小标宋简体"/>
      <charset val="134"/>
    </font>
    <font>
      <sz val="11"/>
      <color theme="1"/>
      <name val="黑体"/>
      <charset val="134"/>
    </font>
    <font>
      <sz val="14"/>
      <color theme="1"/>
      <name val="黑体"/>
      <charset val="134"/>
    </font>
    <font>
      <sz val="10"/>
      <color theme="1"/>
      <name val="黑体"/>
      <charset val="134"/>
    </font>
    <font>
      <sz val="11"/>
      <color theme="1"/>
      <name val="等线"/>
      <charset val="134"/>
    </font>
    <font>
      <sz val="12"/>
      <color theme="1"/>
      <name val="黑体"/>
      <charset val="134"/>
    </font>
    <font>
      <sz val="12"/>
      <name val="黑体"/>
      <charset val="134"/>
    </font>
    <font>
      <sz val="14"/>
      <name val="黑体"/>
      <charset val="134"/>
    </font>
    <font>
      <b/>
      <sz val="12"/>
      <name val="宋体"/>
      <charset val="134"/>
      <scheme val="minor"/>
    </font>
    <font>
      <sz val="12"/>
      <name val="宋体"/>
      <charset val="134"/>
      <scheme val="minor"/>
    </font>
    <font>
      <b/>
      <sz val="12"/>
      <color theme="1"/>
      <name val="宋体"/>
      <charset val="134"/>
      <scheme val="minor"/>
    </font>
    <font>
      <b/>
      <sz val="11"/>
      <name val="宋体"/>
      <charset val="134"/>
      <scheme val="minor"/>
    </font>
    <font>
      <sz val="10"/>
      <name val="宋体"/>
      <charset val="134"/>
      <scheme val="minor"/>
    </font>
    <font>
      <sz val="12"/>
      <color theme="1"/>
      <name val="宋体"/>
      <charset val="134"/>
      <scheme val="minor"/>
    </font>
    <font>
      <sz val="11"/>
      <name val="宋体"/>
      <charset val="134"/>
      <scheme val="minor"/>
    </font>
    <font>
      <sz val="10"/>
      <name val="宋体"/>
      <charset val="134"/>
    </font>
    <font>
      <sz val="10"/>
      <color theme="1"/>
      <name val="宋体"/>
      <charset val="134"/>
    </font>
    <font>
      <sz val="11"/>
      <name val="宋体"/>
      <charset val="134"/>
    </font>
    <font>
      <sz val="20"/>
      <name val="Times New Roman"/>
      <charset val="134"/>
    </font>
    <font>
      <sz val="11"/>
      <name val="黑体"/>
      <charset val="134"/>
    </font>
    <font>
      <sz val="10"/>
      <name val="Arial"/>
      <charset val="134"/>
    </font>
    <font>
      <sz val="11"/>
      <name val="Arial"/>
      <charset val="134"/>
    </font>
    <font>
      <sz val="12"/>
      <name val="仿宋_GB2312"/>
      <charset val="134"/>
    </font>
    <font>
      <b/>
      <sz val="12"/>
      <name val="仿宋_GB2312"/>
      <charset val="134"/>
    </font>
    <font>
      <sz val="11"/>
      <color theme="1"/>
      <name val="宋体"/>
      <charset val="134"/>
    </font>
    <font>
      <sz val="12"/>
      <name val="宋体"/>
      <charset val="134"/>
    </font>
    <font>
      <b/>
      <sz val="11"/>
      <name val="宋体"/>
      <charset val="134"/>
    </font>
    <font>
      <b/>
      <sz val="11"/>
      <name val="Times New Roman"/>
      <charset val="134"/>
    </font>
    <font>
      <b/>
      <sz val="11"/>
      <name val="Times New Roman"/>
      <charset val="0"/>
    </font>
    <font>
      <sz val="11"/>
      <name val="Times New Roman"/>
      <charset val="134"/>
    </font>
    <font>
      <sz val="11"/>
      <name val="Times New Roman"/>
      <charset val="0"/>
    </font>
    <font>
      <b/>
      <sz val="12"/>
      <name val="Times New Roman"/>
      <charset val="0"/>
    </font>
    <font>
      <sz val="11"/>
      <color theme="1"/>
      <name val="仿宋_GB2312"/>
      <charset val="134"/>
    </font>
    <font>
      <sz val="20"/>
      <name val="方正小标宋简体"/>
      <charset val="134"/>
    </font>
    <font>
      <b/>
      <sz val="11"/>
      <name val="黑体"/>
      <charset val="134"/>
    </font>
    <font>
      <b/>
      <sz val="11"/>
      <color theme="1"/>
      <name val="宋体"/>
      <charset val="134"/>
    </font>
    <font>
      <b/>
      <sz val="11"/>
      <color theme="1"/>
      <name val="宋体"/>
      <charset val="134"/>
      <scheme val="minor"/>
    </font>
    <font>
      <sz val="10"/>
      <color theme="1"/>
      <name val="宋体"/>
      <charset val="134"/>
      <scheme val="minor"/>
    </font>
    <font>
      <b/>
      <sz val="10"/>
      <name val="宋体"/>
      <charset val="134"/>
    </font>
    <font>
      <sz val="24"/>
      <color theme="1"/>
      <name val="方正小标宋简体"/>
      <charset val="134"/>
    </font>
    <font>
      <sz val="10"/>
      <color theme="1"/>
      <name val="方正小标宋简体"/>
      <charset val="134"/>
    </font>
    <font>
      <sz val="10"/>
      <name val="方正小标宋简体"/>
      <charset val="134"/>
    </font>
    <font>
      <sz val="10"/>
      <name val="黑体"/>
      <charset val="134"/>
    </font>
    <font>
      <sz val="9"/>
      <name val="黑体"/>
      <charset val="134"/>
    </font>
    <font>
      <sz val="10"/>
      <color rgb="FFFF0000"/>
      <name val="宋体"/>
      <charset val="134"/>
    </font>
    <font>
      <b/>
      <sz val="10"/>
      <color rgb="FFFF0000"/>
      <name val="宋体"/>
      <charset val="134"/>
      <scheme val="minor"/>
    </font>
    <font>
      <sz val="10"/>
      <color rgb="FFFF0000"/>
      <name val="宋体"/>
      <charset val="134"/>
      <scheme val="minor"/>
    </font>
    <font>
      <sz val="18"/>
      <color theme="1"/>
      <name val="方正小标宋简体"/>
      <charset val="134"/>
    </font>
    <font>
      <b/>
      <sz val="14"/>
      <color theme="1"/>
      <name val="宋体"/>
      <charset val="134"/>
      <scheme val="minor"/>
    </font>
    <font>
      <sz val="14"/>
      <color theme="1"/>
      <name val="宋体"/>
      <charset val="134"/>
      <scheme val="minor"/>
    </font>
    <font>
      <sz val="20"/>
      <color theme="1"/>
      <name val="宋体"/>
      <charset val="134"/>
      <scheme val="minor"/>
    </font>
    <font>
      <b/>
      <sz val="20"/>
      <color theme="1"/>
      <name val="方正小标宋简体"/>
      <charset val="134"/>
    </font>
    <font>
      <b/>
      <sz val="10"/>
      <color theme="1"/>
      <name val="宋体"/>
      <charset val="134"/>
    </font>
    <font>
      <sz val="10"/>
      <color rgb="FFFF0000"/>
      <name val="黑体"/>
      <charset val="134"/>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sz val="11"/>
      <color indexed="8"/>
      <name val="宋体"/>
      <charset val="134"/>
    </font>
  </fonts>
  <fills count="50">
    <fill>
      <patternFill patternType="none"/>
    </fill>
    <fill>
      <patternFill patternType="gray125"/>
    </fill>
    <fill>
      <patternFill patternType="solid">
        <fgColor theme="0" tint="-0.05"/>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B0F0"/>
        <bgColor indexed="64"/>
      </patternFill>
    </fill>
    <fill>
      <patternFill patternType="solid">
        <fgColor theme="4" tint="0.799829096346934"/>
        <bgColor indexed="64"/>
      </patternFill>
    </fill>
    <fill>
      <patternFill patternType="solid">
        <fgColor theme="6" tint="0.799981688894314"/>
        <bgColor indexed="64"/>
      </patternFill>
    </fill>
    <fill>
      <patternFill patternType="solid">
        <fgColor theme="6" tint="0.799920651875362"/>
        <bgColor indexed="64"/>
      </patternFill>
    </fill>
    <fill>
      <patternFill patternType="solid">
        <fgColor theme="6" tint="0.799890133365886"/>
        <bgColor indexed="64"/>
      </patternFill>
    </fill>
    <fill>
      <patternFill patternType="solid">
        <fgColor theme="4" tint="0.799951170384838"/>
        <bgColor indexed="64"/>
      </patternFill>
    </fill>
    <fill>
      <patternFill patternType="solid">
        <fgColor theme="4" tint="0.799920651875362"/>
        <bgColor indexed="64"/>
      </patternFill>
    </fill>
    <fill>
      <patternFill patternType="solid">
        <fgColor theme="8" tint="0.599993896298105"/>
        <bgColor indexed="64"/>
      </patternFill>
    </fill>
    <fill>
      <patternFill patternType="solid">
        <fgColor theme="7" tint="0.799829096346934"/>
        <bgColor indexed="64"/>
      </patternFill>
    </fill>
    <fill>
      <patternFill patternType="solid">
        <fgColor theme="7" tint="0.79985961485641"/>
        <bgColor indexed="64"/>
      </patternFill>
    </fill>
    <fill>
      <patternFill patternType="solid">
        <fgColor theme="9" tint="0.79985961485641"/>
        <bgColor indexed="64"/>
      </patternFill>
    </fill>
    <fill>
      <patternFill patternType="solid">
        <fgColor theme="8" tint="0.399975585192419"/>
        <bgColor indexed="64"/>
      </patternFill>
    </fill>
    <fill>
      <patternFill patternType="solid">
        <fgColor theme="4" tint="0.79985961485641"/>
        <bgColor indexed="64"/>
      </patternFill>
    </fill>
    <fill>
      <patternFill patternType="solid">
        <fgColor theme="4" tint="0.799890133365886"/>
        <bgColor indexed="64"/>
      </patternFill>
    </fill>
    <fill>
      <patternFill patternType="solid">
        <fgColor theme="5" tint="0.79985961485641"/>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top style="medium">
        <color auto="1"/>
      </top>
      <bottom/>
      <diagonal/>
    </border>
    <border>
      <left style="thin">
        <color auto="1"/>
      </left>
      <right/>
      <top style="medium">
        <color auto="1"/>
      </top>
      <bottom/>
      <diagonal/>
    </border>
    <border>
      <left/>
      <right style="thin">
        <color auto="1"/>
      </right>
      <top/>
      <bottom/>
      <diagonal/>
    </border>
    <border>
      <left/>
      <right style="thin">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auto="1"/>
      </right>
      <top style="thin">
        <color auto="1"/>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auto="1"/>
      </right>
      <top/>
      <bottom/>
      <diagonal/>
    </border>
    <border>
      <left style="thin">
        <color auto="1"/>
      </left>
      <right style="thin">
        <color auto="1"/>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0" fillId="22" borderId="40" applyNumberFormat="0" applyFont="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41" applyNumberFormat="0" applyFill="0" applyAlignment="0" applyProtection="0">
      <alignment vertical="center"/>
    </xf>
    <xf numFmtId="0" fontId="62" fillId="0" borderId="41" applyNumberFormat="0" applyFill="0" applyAlignment="0" applyProtection="0">
      <alignment vertical="center"/>
    </xf>
    <xf numFmtId="0" fontId="63" fillId="0" borderId="42" applyNumberFormat="0" applyFill="0" applyAlignment="0" applyProtection="0">
      <alignment vertical="center"/>
    </xf>
    <xf numFmtId="0" fontId="63" fillId="0" borderId="0" applyNumberFormat="0" applyFill="0" applyBorder="0" applyAlignment="0" applyProtection="0">
      <alignment vertical="center"/>
    </xf>
    <xf numFmtId="0" fontId="64" fillId="23" borderId="43" applyNumberFormat="0" applyAlignment="0" applyProtection="0">
      <alignment vertical="center"/>
    </xf>
    <xf numFmtId="0" fontId="65" fillId="24" borderId="44" applyNumberFormat="0" applyAlignment="0" applyProtection="0">
      <alignment vertical="center"/>
    </xf>
    <xf numFmtId="0" fontId="66" fillId="24" borderId="43" applyNumberFormat="0" applyAlignment="0" applyProtection="0">
      <alignment vertical="center"/>
    </xf>
    <xf numFmtId="0" fontId="67" fillId="25" borderId="45" applyNumberFormat="0" applyAlignment="0" applyProtection="0">
      <alignment vertical="center"/>
    </xf>
    <xf numFmtId="0" fontId="68" fillId="0" borderId="46" applyNumberFormat="0" applyFill="0" applyAlignment="0" applyProtection="0">
      <alignment vertical="center"/>
    </xf>
    <xf numFmtId="0" fontId="69" fillId="0" borderId="47" applyNumberFormat="0" applyFill="0" applyAlignment="0" applyProtection="0">
      <alignment vertical="center"/>
    </xf>
    <xf numFmtId="0" fontId="70" fillId="26" borderId="0" applyNumberFormat="0" applyBorder="0" applyAlignment="0" applyProtection="0">
      <alignment vertical="center"/>
    </xf>
    <xf numFmtId="0" fontId="71" fillId="27" borderId="0" applyNumberFormat="0" applyBorder="0" applyAlignment="0" applyProtection="0">
      <alignment vertical="center"/>
    </xf>
    <xf numFmtId="0" fontId="72" fillId="28" borderId="0" applyNumberFormat="0" applyBorder="0" applyAlignment="0" applyProtection="0">
      <alignment vertical="center"/>
    </xf>
    <xf numFmtId="0" fontId="73" fillId="29" borderId="0" applyNumberFormat="0" applyBorder="0" applyAlignment="0" applyProtection="0">
      <alignment vertical="center"/>
    </xf>
    <xf numFmtId="0" fontId="74" fillId="30" borderId="0" applyNumberFormat="0" applyBorder="0" applyAlignment="0" applyProtection="0">
      <alignment vertical="center"/>
    </xf>
    <xf numFmtId="0" fontId="74" fillId="31" borderId="0" applyNumberFormat="0" applyBorder="0" applyAlignment="0" applyProtection="0">
      <alignment vertical="center"/>
    </xf>
    <xf numFmtId="0" fontId="73" fillId="32" borderId="0" applyNumberFormat="0" applyBorder="0" applyAlignment="0" applyProtection="0">
      <alignment vertical="center"/>
    </xf>
    <xf numFmtId="0" fontId="73" fillId="33" borderId="0" applyNumberFormat="0" applyBorder="0" applyAlignment="0" applyProtection="0">
      <alignment vertical="center"/>
    </xf>
    <xf numFmtId="0" fontId="74" fillId="34" borderId="0" applyNumberFormat="0" applyBorder="0" applyAlignment="0" applyProtection="0">
      <alignment vertical="center"/>
    </xf>
    <xf numFmtId="0" fontId="74" fillId="35" borderId="0" applyNumberFormat="0" applyBorder="0" applyAlignment="0" applyProtection="0">
      <alignment vertical="center"/>
    </xf>
    <xf numFmtId="0" fontId="73" fillId="36" borderId="0" applyNumberFormat="0" applyBorder="0" applyAlignment="0" applyProtection="0">
      <alignment vertical="center"/>
    </xf>
    <xf numFmtId="0" fontId="73" fillId="37" borderId="0" applyNumberFormat="0" applyBorder="0" applyAlignment="0" applyProtection="0">
      <alignment vertical="center"/>
    </xf>
    <xf numFmtId="0" fontId="74" fillId="8" borderId="0" applyNumberFormat="0" applyBorder="0" applyAlignment="0" applyProtection="0">
      <alignment vertical="center"/>
    </xf>
    <xf numFmtId="0" fontId="74" fillId="38" borderId="0" applyNumberFormat="0" applyBorder="0" applyAlignment="0" applyProtection="0">
      <alignment vertical="center"/>
    </xf>
    <xf numFmtId="0" fontId="73" fillId="39" borderId="0" applyNumberFormat="0" applyBorder="0" applyAlignment="0" applyProtection="0">
      <alignment vertical="center"/>
    </xf>
    <xf numFmtId="0" fontId="73" fillId="40" borderId="0" applyNumberFormat="0" applyBorder="0" applyAlignment="0" applyProtection="0">
      <alignment vertical="center"/>
    </xf>
    <xf numFmtId="0" fontId="74" fillId="41" borderId="0" applyNumberFormat="0" applyBorder="0" applyAlignment="0" applyProtection="0">
      <alignment vertical="center"/>
    </xf>
    <xf numFmtId="0" fontId="74" fillId="42" borderId="0" applyNumberFormat="0" applyBorder="0" applyAlignment="0" applyProtection="0">
      <alignment vertical="center"/>
    </xf>
    <xf numFmtId="0" fontId="73" fillId="43" borderId="0" applyNumberFormat="0" applyBorder="0" applyAlignment="0" applyProtection="0">
      <alignment vertical="center"/>
    </xf>
    <xf numFmtId="0" fontId="73" fillId="44" borderId="0" applyNumberFormat="0" applyBorder="0" applyAlignment="0" applyProtection="0">
      <alignment vertical="center"/>
    </xf>
    <xf numFmtId="0" fontId="74" fillId="45" borderId="0" applyNumberFormat="0" applyBorder="0" applyAlignment="0" applyProtection="0">
      <alignment vertical="center"/>
    </xf>
    <xf numFmtId="0" fontId="74" fillId="13" borderId="0" applyNumberFormat="0" applyBorder="0" applyAlignment="0" applyProtection="0">
      <alignment vertical="center"/>
    </xf>
    <xf numFmtId="0" fontId="73" fillId="17" borderId="0" applyNumberFormat="0" applyBorder="0" applyAlignment="0" applyProtection="0">
      <alignment vertical="center"/>
    </xf>
    <xf numFmtId="0" fontId="73" fillId="46" borderId="0" applyNumberFormat="0" applyBorder="0" applyAlignment="0" applyProtection="0">
      <alignment vertical="center"/>
    </xf>
    <xf numFmtId="0" fontId="74" fillId="47" borderId="0" applyNumberFormat="0" applyBorder="0" applyAlignment="0" applyProtection="0">
      <alignment vertical="center"/>
    </xf>
    <xf numFmtId="0" fontId="74" fillId="48" borderId="0" applyNumberFormat="0" applyBorder="0" applyAlignment="0" applyProtection="0">
      <alignment vertical="center"/>
    </xf>
    <xf numFmtId="0" fontId="73" fillId="49" borderId="0" applyNumberFormat="0" applyBorder="0" applyAlignment="0" applyProtection="0">
      <alignment vertical="center"/>
    </xf>
    <xf numFmtId="0" fontId="16" fillId="0" borderId="0"/>
    <xf numFmtId="0" fontId="0" fillId="0" borderId="0">
      <alignment vertical="top"/>
    </xf>
    <xf numFmtId="0" fontId="75" fillId="0" borderId="0"/>
    <xf numFmtId="0" fontId="76" fillId="0" borderId="0">
      <alignment vertical="center"/>
    </xf>
    <xf numFmtId="0" fontId="0" fillId="0" borderId="0">
      <alignment vertical="center"/>
    </xf>
    <xf numFmtId="0" fontId="0" fillId="0" borderId="0"/>
    <xf numFmtId="0" fontId="26" fillId="0" borderId="0"/>
    <xf numFmtId="0" fontId="26" fillId="0" borderId="0"/>
  </cellStyleXfs>
  <cellXfs count="763">
    <xf numFmtId="0" fontId="0" fillId="0" borderId="0" xfId="0">
      <alignment vertical="center"/>
    </xf>
    <xf numFmtId="0" fontId="0" fillId="0" borderId="0" xfId="0" applyFill="1">
      <alignment vertical="center"/>
    </xf>
    <xf numFmtId="0" fontId="0" fillId="2" borderId="0" xfId="0" applyFill="1">
      <alignment vertical="center"/>
    </xf>
    <xf numFmtId="0" fontId="0" fillId="3" borderId="0" xfId="0" applyFill="1">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176" fontId="0" fillId="0" borderId="0" xfId="0" applyNumberFormat="1" applyFill="1">
      <alignment vertical="center"/>
    </xf>
    <xf numFmtId="177" fontId="0" fillId="0" borderId="0" xfId="0" applyNumberFormat="1" applyFill="1">
      <alignment vertical="center"/>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1" fillId="0" borderId="0" xfId="0" applyFont="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176"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0" borderId="6" xfId="0" applyFont="1" applyFill="1" applyBorder="1" applyAlignment="1">
      <alignment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4" fillId="3" borderId="1" xfId="0" applyFont="1" applyFill="1" applyBorder="1" applyAlignment="1">
      <alignment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vertical="center" wrapText="1"/>
    </xf>
    <xf numFmtId="176" fontId="2" fillId="0" borderId="17"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77" fontId="5" fillId="0" borderId="0" xfId="0" applyNumberFormat="1" applyFont="1" applyFill="1" applyBorder="1" applyAlignment="1">
      <alignment vertical="center" wrapText="1"/>
    </xf>
    <xf numFmtId="0" fontId="5" fillId="0" borderId="0" xfId="0" applyFont="1" applyFill="1" applyBorder="1" applyAlignment="1">
      <alignment vertical="center" wrapText="1"/>
    </xf>
    <xf numFmtId="0" fontId="5" fillId="0" borderId="9" xfId="0" applyFont="1" applyFill="1" applyBorder="1" applyAlignment="1">
      <alignment vertical="center" wrapText="1"/>
    </xf>
    <xf numFmtId="0" fontId="2" fillId="0" borderId="1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15" xfId="0" applyFont="1" applyFill="1" applyBorder="1" applyAlignment="1">
      <alignment vertical="center" wrapText="1"/>
    </xf>
    <xf numFmtId="0" fontId="2" fillId="3" borderId="9"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0" borderId="14" xfId="0" applyFont="1" applyFill="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2" fillId="0" borderId="17" xfId="0" applyFont="1" applyFill="1" applyBorder="1" applyAlignment="1">
      <alignment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19" xfId="0" applyFont="1" applyFill="1" applyBorder="1" applyAlignment="1">
      <alignment horizontal="center" vertical="center" wrapText="1"/>
    </xf>
    <xf numFmtId="176" fontId="2" fillId="0" borderId="19" xfId="0" applyNumberFormat="1" applyFont="1" applyFill="1" applyBorder="1" applyAlignment="1">
      <alignment horizontal="center" vertical="center" wrapText="1"/>
    </xf>
    <xf numFmtId="177" fontId="5" fillId="0" borderId="19" xfId="0" applyNumberFormat="1" applyFont="1" applyFill="1" applyBorder="1" applyAlignment="1">
      <alignment vertical="center" wrapText="1"/>
    </xf>
    <xf numFmtId="0" fontId="5" fillId="0" borderId="1" xfId="0" applyFont="1" applyFill="1" applyBorder="1" applyAlignment="1">
      <alignment vertical="center" wrapText="1"/>
    </xf>
    <xf numFmtId="0" fontId="3" fillId="0" borderId="18" xfId="0" applyFont="1" applyFill="1" applyBorder="1" applyAlignment="1">
      <alignment vertical="center" wrapText="1"/>
    </xf>
    <xf numFmtId="0" fontId="3" fillId="0" borderId="17"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7" fillId="3" borderId="1" xfId="54" applyFont="1" applyFill="1" applyBorder="1" applyAlignment="1">
      <alignment horizontal="center" vertical="center" wrapText="1"/>
    </xf>
    <xf numFmtId="0" fontId="6" fillId="3" borderId="21"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lignment vertical="center"/>
    </xf>
    <xf numFmtId="0" fontId="3" fillId="3" borderId="4" xfId="0" applyFont="1" applyFill="1" applyBorder="1" applyAlignment="1">
      <alignment horizontal="center" vertical="center"/>
    </xf>
    <xf numFmtId="0" fontId="3" fillId="0" borderId="5" xfId="0" applyFont="1" applyFill="1" applyBorder="1" applyAlignment="1">
      <alignment horizontal="center" vertical="center"/>
    </xf>
    <xf numFmtId="0" fontId="0" fillId="0" borderId="22" xfId="0" applyFill="1" applyBorder="1">
      <alignment vertical="center"/>
    </xf>
    <xf numFmtId="0" fontId="3" fillId="0" borderId="14" xfId="0" applyFont="1" applyFill="1" applyBorder="1" applyAlignment="1">
      <alignment horizontal="center" vertical="center"/>
    </xf>
    <xf numFmtId="176" fontId="3" fillId="0" borderId="14" xfId="0" applyNumberFormat="1" applyFont="1" applyFill="1" applyBorder="1" applyAlignment="1">
      <alignment horizontal="center" vertical="center"/>
    </xf>
    <xf numFmtId="177" fontId="0" fillId="0" borderId="14" xfId="0" applyNumberFormat="1" applyFill="1" applyBorder="1">
      <alignment vertical="center"/>
    </xf>
    <xf numFmtId="0" fontId="3" fillId="4" borderId="14" xfId="0" applyFont="1" applyFill="1" applyBorder="1" applyAlignment="1">
      <alignment horizontal="center" vertical="center"/>
    </xf>
    <xf numFmtId="0" fontId="0" fillId="0" borderId="14" xfId="0" applyBorder="1">
      <alignment vertical="center"/>
    </xf>
    <xf numFmtId="0" fontId="8" fillId="4" borderId="1" xfId="54" applyFont="1" applyFill="1" applyBorder="1" applyAlignment="1">
      <alignment horizontal="center" vertical="center" wrapText="1"/>
    </xf>
    <xf numFmtId="0" fontId="3" fillId="4" borderId="21" xfId="0" applyFont="1" applyFill="1" applyBorder="1" applyAlignment="1">
      <alignment horizontal="center" vertical="center"/>
    </xf>
    <xf numFmtId="0" fontId="9" fillId="4" borderId="1" xfId="54"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4" xfId="0" applyFont="1" applyFill="1" applyBorder="1" applyAlignment="1">
      <alignment horizontal="center" vertical="center"/>
    </xf>
    <xf numFmtId="177"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4" xfId="54" applyFont="1" applyFill="1" applyBorder="1" applyAlignment="1">
      <alignment horizontal="center" vertical="center" wrapText="1"/>
    </xf>
    <xf numFmtId="0" fontId="11" fillId="4" borderId="21" xfId="0" applyFont="1" applyFill="1" applyBorder="1" applyAlignment="1">
      <alignment horizontal="center" vertical="center"/>
    </xf>
    <xf numFmtId="0" fontId="12" fillId="4" borderId="1" xfId="54" applyFont="1" applyFill="1" applyBorder="1" applyAlignment="1">
      <alignment horizontal="center" vertical="center" wrapText="1"/>
    </xf>
    <xf numFmtId="0" fontId="13" fillId="0" borderId="1" xfId="0" applyFont="1" applyFill="1" applyBorder="1" applyAlignment="1">
      <alignment horizontal="center" vertical="center"/>
    </xf>
    <xf numFmtId="0" fontId="13" fillId="2"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14" xfId="0" applyFont="1" applyFill="1" applyBorder="1" applyAlignment="1">
      <alignment horizontal="center" vertical="center"/>
    </xf>
    <xf numFmtId="177" fontId="13" fillId="0" borderId="14" xfId="0" applyNumberFormat="1" applyFont="1" applyFill="1" applyBorder="1" applyAlignment="1">
      <alignment horizontal="center" vertical="center"/>
    </xf>
    <xf numFmtId="0" fontId="13" fillId="4" borderId="14"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0" fillId="4" borderId="1" xfId="54" applyFont="1" applyFill="1" applyBorder="1" applyAlignment="1">
      <alignment horizontal="center" vertical="center" wrapText="1"/>
    </xf>
    <xf numFmtId="0" fontId="14" fillId="4" borderId="21" xfId="0" applyFont="1" applyFill="1" applyBorder="1" applyAlignment="1">
      <alignment horizontal="center" vertical="center"/>
    </xf>
    <xf numFmtId="0" fontId="15" fillId="4" borderId="1" xfId="54" applyFont="1" applyFill="1" applyBorder="1" applyAlignment="1">
      <alignment horizontal="center" vertical="center" wrapText="1"/>
    </xf>
    <xf numFmtId="0" fontId="16" fillId="0"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4" xfId="0" applyFont="1" applyFill="1" applyBorder="1" applyAlignment="1">
      <alignment horizontal="center" vertical="center"/>
    </xf>
    <xf numFmtId="0" fontId="16" fillId="3" borderId="1" xfId="0" applyFont="1" applyFill="1" applyBorder="1" applyAlignment="1">
      <alignment horizontal="center" vertical="center"/>
    </xf>
    <xf numFmtId="176" fontId="17" fillId="0" borderId="1" xfId="0" applyNumberFormat="1" applyFont="1" applyFill="1" applyBorder="1" applyAlignment="1">
      <alignment horizontal="center" vertical="center"/>
    </xf>
    <xf numFmtId="176" fontId="13" fillId="0" borderId="1" xfId="0" applyNumberFormat="1" applyFont="1" applyFill="1" applyBorder="1" applyAlignment="1">
      <alignment horizontal="center" vertical="center"/>
    </xf>
    <xf numFmtId="0" fontId="17" fillId="0" borderId="1" xfId="0" applyFont="1" applyFill="1" applyBorder="1">
      <alignment vertical="center"/>
    </xf>
    <xf numFmtId="0" fontId="16" fillId="3" borderId="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1" xfId="0"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16" fillId="0" borderId="14" xfId="0" applyFont="1" applyFill="1" applyBorder="1" applyAlignment="1">
      <alignment horizontal="center" vertical="center" wrapText="1"/>
    </xf>
    <xf numFmtId="177" fontId="16" fillId="0" borderId="14" xfId="0" applyNumberFormat="1" applyFont="1" applyFill="1" applyBorder="1" applyAlignment="1">
      <alignment horizontal="center" vertical="center"/>
    </xf>
    <xf numFmtId="0" fontId="16" fillId="4" borderId="14" xfId="0" applyFont="1" applyFill="1" applyBorder="1" applyAlignment="1">
      <alignment horizontal="center" vertical="center"/>
    </xf>
    <xf numFmtId="0" fontId="16" fillId="0" borderId="14" xfId="0" applyFont="1" applyFill="1" applyBorder="1" applyAlignment="1">
      <alignment horizontal="center" vertical="center"/>
    </xf>
    <xf numFmtId="0" fontId="15" fillId="4" borderId="25" xfId="54" applyFont="1" applyFill="1" applyBorder="1" applyAlignment="1">
      <alignment horizontal="center" vertical="center" wrapText="1"/>
    </xf>
    <xf numFmtId="0" fontId="13" fillId="0" borderId="1" xfId="0" applyFont="1" applyFill="1" applyBorder="1" applyAlignment="1">
      <alignment horizontal="center" vertical="center" wrapText="1"/>
    </xf>
    <xf numFmtId="0" fontId="16" fillId="0" borderId="22" xfId="0" applyFont="1" applyFill="1" applyBorder="1" applyAlignment="1">
      <alignment horizontal="center" vertical="center"/>
    </xf>
    <xf numFmtId="0" fontId="16" fillId="4" borderId="1" xfId="0" applyFont="1" applyFill="1" applyBorder="1" applyAlignment="1">
      <alignment horizontal="center" vertical="center" wrapText="1"/>
    </xf>
    <xf numFmtId="0" fontId="12" fillId="0" borderId="1" xfId="54" applyFont="1" applyFill="1" applyBorder="1" applyAlignment="1">
      <alignment horizontal="center" vertical="center" wrapText="1"/>
    </xf>
    <xf numFmtId="178" fontId="9" fillId="4" borderId="14" xfId="0" applyNumberFormat="1" applyFont="1" applyFill="1" applyBorder="1" applyAlignment="1">
      <alignment horizontal="center" vertical="center"/>
    </xf>
    <xf numFmtId="178" fontId="9" fillId="4" borderId="1" xfId="0" applyNumberFormat="1" applyFont="1" applyFill="1" applyBorder="1" applyAlignment="1">
      <alignment horizontal="center" vertical="center"/>
    </xf>
    <xf numFmtId="178" fontId="9" fillId="4" borderId="21" xfId="0" applyNumberFormat="1" applyFont="1" applyFill="1" applyBorder="1" applyAlignment="1">
      <alignment horizontal="center" vertical="center"/>
    </xf>
    <xf numFmtId="0" fontId="15" fillId="0" borderId="1" xfId="54" applyFont="1" applyFill="1" applyBorder="1" applyAlignment="1">
      <alignment horizontal="center" vertical="center" wrapText="1"/>
    </xf>
    <xf numFmtId="0" fontId="13" fillId="0" borderId="1" xfId="54" applyFont="1" applyFill="1" applyBorder="1" applyAlignment="1">
      <alignment horizontal="center" vertical="center" wrapText="1"/>
    </xf>
    <xf numFmtId="0" fontId="16" fillId="0" borderId="14" xfId="54" applyFont="1" applyFill="1" applyBorder="1" applyAlignment="1">
      <alignment horizontal="center" vertical="center" wrapText="1"/>
    </xf>
    <xf numFmtId="0" fontId="15" fillId="0" borderId="25" xfId="54" applyFont="1" applyFill="1" applyBorder="1" applyAlignment="1">
      <alignment horizontal="center" vertical="center" wrapText="1"/>
    </xf>
    <xf numFmtId="176" fontId="17" fillId="3" borderId="1" xfId="0" applyNumberFormat="1" applyFont="1" applyFill="1" applyBorder="1" applyAlignment="1">
      <alignment horizontal="center" vertical="center"/>
    </xf>
    <xf numFmtId="176" fontId="13" fillId="3" borderId="1" xfId="0" applyNumberFormat="1" applyFont="1" applyFill="1" applyBorder="1" applyAlignment="1">
      <alignment horizontal="center" vertical="center"/>
    </xf>
    <xf numFmtId="0" fontId="15" fillId="4" borderId="14" xfId="54" applyFont="1" applyFill="1" applyBorder="1" applyAlignment="1">
      <alignment horizontal="center" vertical="center" wrapText="1"/>
    </xf>
    <xf numFmtId="0" fontId="0" fillId="4" borderId="21" xfId="0" applyFont="1" applyFill="1" applyBorder="1" applyAlignment="1">
      <alignment horizontal="center" vertical="center"/>
    </xf>
    <xf numFmtId="0" fontId="0" fillId="0" borderId="6" xfId="0" applyBorder="1">
      <alignment vertical="center"/>
    </xf>
    <xf numFmtId="0" fontId="0" fillId="0" borderId="26" xfId="0" applyBorder="1">
      <alignment vertical="center"/>
    </xf>
    <xf numFmtId="0" fontId="15" fillId="4" borderId="26" xfId="54" applyFont="1" applyFill="1" applyBorder="1" applyAlignment="1">
      <alignment horizontal="center" vertical="center" wrapText="1"/>
    </xf>
    <xf numFmtId="0" fontId="15" fillId="4" borderId="27" xfId="54" applyFont="1" applyFill="1" applyBorder="1" applyAlignment="1">
      <alignment horizontal="center" vertical="center" wrapText="1"/>
    </xf>
    <xf numFmtId="0" fontId="0" fillId="4" borderId="28" xfId="0" applyFont="1" applyFill="1" applyBorder="1" applyAlignment="1">
      <alignment horizontal="center" vertical="center"/>
    </xf>
    <xf numFmtId="0" fontId="15" fillId="0" borderId="0" xfId="0" applyFont="1" applyFill="1" applyAlignment="1">
      <alignment horizontal="center" vertical="center"/>
    </xf>
    <xf numFmtId="0" fontId="15" fillId="0" borderId="0" xfId="0" applyFont="1" applyFill="1" applyAlignment="1">
      <alignment vertical="center" wrapText="1"/>
    </xf>
    <xf numFmtId="176" fontId="15" fillId="0" borderId="0" xfId="0" applyNumberFormat="1" applyFont="1" applyFill="1" applyAlignment="1">
      <alignment horizontal="center" vertical="center" wrapText="1"/>
    </xf>
    <xf numFmtId="176" fontId="15" fillId="2" borderId="0" xfId="0" applyNumberFormat="1" applyFont="1" applyFill="1" applyAlignment="1">
      <alignment horizontal="center" vertical="center" wrapText="1"/>
    </xf>
    <xf numFmtId="0" fontId="15" fillId="0" borderId="0" xfId="0" applyFont="1" applyFill="1" applyAlignment="1">
      <alignment horizontal="center" vertical="center" wrapText="1"/>
    </xf>
    <xf numFmtId="0" fontId="18" fillId="0" borderId="0" xfId="0" applyFont="1" applyFill="1" applyAlignment="1">
      <alignment horizontal="center" vertical="center" wrapText="1"/>
    </xf>
    <xf numFmtId="179" fontId="18" fillId="0" borderId="0" xfId="0" applyNumberFormat="1" applyFont="1" applyFill="1" applyAlignment="1">
      <alignment horizontal="center" vertical="center" wrapText="1"/>
    </xf>
    <xf numFmtId="1" fontId="18" fillId="0" borderId="0" xfId="0" applyNumberFormat="1" applyFont="1" applyFill="1" applyAlignment="1">
      <alignment horizontal="center" vertical="center" wrapText="1"/>
    </xf>
    <xf numFmtId="178" fontId="18" fillId="0" borderId="0" xfId="0" applyNumberFormat="1" applyFont="1" applyFill="1" applyAlignment="1">
      <alignment horizontal="center" vertical="center" wrapText="1"/>
    </xf>
    <xf numFmtId="0" fontId="15" fillId="0" borderId="0" xfId="0" applyFont="1" applyFill="1">
      <alignment vertical="center"/>
    </xf>
    <xf numFmtId="0" fontId="15" fillId="0" borderId="0" xfId="0" applyFont="1">
      <alignment vertical="center"/>
    </xf>
    <xf numFmtId="0" fontId="18" fillId="0" borderId="0" xfId="0" applyFont="1" applyFill="1" applyAlignment="1">
      <alignment vertical="center" wrapText="1"/>
    </xf>
    <xf numFmtId="176" fontId="18" fillId="0" borderId="0" xfId="0" applyNumberFormat="1" applyFont="1" applyFill="1" applyAlignment="1">
      <alignment horizontal="center" vertical="center" wrapText="1"/>
    </xf>
    <xf numFmtId="176" fontId="18" fillId="2" borderId="0" xfId="0" applyNumberFormat="1" applyFont="1" applyFill="1" applyAlignment="1">
      <alignment horizontal="center" vertical="center" wrapText="1"/>
    </xf>
    <xf numFmtId="0" fontId="19" fillId="0" borderId="0" xfId="0" applyFont="1" applyFill="1" applyAlignment="1">
      <alignment horizontal="center" vertical="center" wrapText="1"/>
    </xf>
    <xf numFmtId="180" fontId="20" fillId="0" borderId="29" xfId="0" applyNumberFormat="1" applyFont="1" applyFill="1" applyBorder="1" applyAlignment="1">
      <alignment horizontal="center" vertical="center" wrapText="1"/>
    </xf>
    <xf numFmtId="176" fontId="20" fillId="0" borderId="30" xfId="0" applyNumberFormat="1" applyFont="1" applyFill="1" applyBorder="1" applyAlignment="1">
      <alignment vertical="center" wrapText="1"/>
    </xf>
    <xf numFmtId="176" fontId="20" fillId="2" borderId="30" xfId="0" applyNumberFormat="1" applyFont="1" applyFill="1" applyBorder="1" applyAlignment="1">
      <alignment horizontal="center" vertical="center" wrapText="1"/>
    </xf>
    <xf numFmtId="180" fontId="20" fillId="0" borderId="30" xfId="0" applyNumberFormat="1" applyFont="1" applyFill="1" applyBorder="1" applyAlignment="1">
      <alignment horizontal="center" vertical="center" wrapText="1"/>
    </xf>
    <xf numFmtId="180" fontId="18" fillId="0" borderId="31" xfId="0" applyNumberFormat="1"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8" fillId="0" borderId="29" xfId="0" applyFont="1" applyFill="1" applyBorder="1" applyAlignment="1">
      <alignment horizontal="center" vertical="center" wrapText="1"/>
    </xf>
    <xf numFmtId="179" fontId="18" fillId="3" borderId="29" xfId="0" applyNumberFormat="1" applyFont="1" applyFill="1" applyBorder="1" applyAlignment="1">
      <alignment horizontal="center" vertical="center" wrapText="1"/>
    </xf>
    <xf numFmtId="1" fontId="18" fillId="3" borderId="29" xfId="0" applyNumberFormat="1" applyFont="1" applyFill="1" applyBorder="1" applyAlignment="1">
      <alignment horizontal="center" vertical="center" wrapText="1"/>
    </xf>
    <xf numFmtId="178" fontId="18" fillId="0" borderId="29" xfId="0" applyNumberFormat="1" applyFont="1" applyFill="1" applyBorder="1" applyAlignment="1">
      <alignment horizontal="center" vertical="center" wrapText="1"/>
    </xf>
    <xf numFmtId="0" fontId="18" fillId="0" borderId="30" xfId="0" applyFont="1" applyFill="1" applyBorder="1" applyAlignment="1">
      <alignment horizontal="center" vertical="center" wrapText="1"/>
    </xf>
    <xf numFmtId="0" fontId="18" fillId="3" borderId="32" xfId="0" applyFont="1" applyFill="1" applyBorder="1" applyAlignment="1">
      <alignment horizontal="center" vertical="center" wrapText="1"/>
    </xf>
    <xf numFmtId="176" fontId="20" fillId="0" borderId="33" xfId="0" applyNumberFormat="1" applyFont="1" applyFill="1" applyBorder="1" applyAlignment="1">
      <alignment vertical="center" wrapText="1"/>
    </xf>
    <xf numFmtId="176" fontId="20" fillId="2" borderId="33" xfId="0" applyNumberFormat="1" applyFont="1" applyFill="1" applyBorder="1" applyAlignment="1">
      <alignment horizontal="center" vertical="center" wrapText="1"/>
    </xf>
    <xf numFmtId="180" fontId="20" fillId="0" borderId="33" xfId="0" applyNumberFormat="1" applyFont="1" applyFill="1" applyBorder="1" applyAlignment="1">
      <alignment horizontal="center" vertical="center" wrapText="1"/>
    </xf>
    <xf numFmtId="180" fontId="18" fillId="0" borderId="34" xfId="0" applyNumberFormat="1" applyFont="1" applyFill="1" applyBorder="1" applyAlignment="1">
      <alignment horizontal="center" vertical="center" wrapText="1"/>
    </xf>
    <xf numFmtId="0" fontId="18" fillId="0" borderId="33" xfId="0" applyFont="1" applyFill="1" applyBorder="1" applyAlignment="1">
      <alignment horizontal="center" vertical="center" wrapText="1"/>
    </xf>
    <xf numFmtId="0" fontId="18" fillId="3" borderId="35" xfId="0" applyFont="1" applyFill="1" applyBorder="1" applyAlignment="1">
      <alignment horizontal="center" vertical="center" wrapText="1"/>
    </xf>
    <xf numFmtId="176" fontId="20" fillId="0" borderId="33" xfId="0" applyNumberFormat="1" applyFont="1" applyFill="1" applyBorder="1" applyAlignment="1">
      <alignment horizontal="center" vertical="center" wrapText="1"/>
    </xf>
    <xf numFmtId="0" fontId="18" fillId="3" borderId="30" xfId="0" applyFont="1" applyFill="1" applyBorder="1" applyAlignment="1">
      <alignment horizontal="center" vertical="center" wrapText="1"/>
    </xf>
    <xf numFmtId="179" fontId="18" fillId="3" borderId="30" xfId="0" applyNumberFormat="1" applyFont="1" applyFill="1" applyBorder="1" applyAlignment="1">
      <alignment horizontal="center" vertical="center" wrapText="1"/>
    </xf>
    <xf numFmtId="1" fontId="18" fillId="3" borderId="30" xfId="0" applyNumberFormat="1" applyFont="1" applyFill="1" applyBorder="1" applyAlignment="1">
      <alignment horizontal="center" vertical="center" wrapText="1"/>
    </xf>
    <xf numFmtId="178" fontId="18" fillId="0" borderId="30" xfId="0" applyNumberFormat="1" applyFont="1" applyFill="1" applyBorder="1" applyAlignment="1">
      <alignment horizontal="center" vertical="center" wrapText="1"/>
    </xf>
    <xf numFmtId="180" fontId="20" fillId="0" borderId="1" xfId="0" applyNumberFormat="1" applyFont="1" applyFill="1" applyBorder="1" applyAlignment="1">
      <alignment horizontal="center" vertical="center" wrapText="1"/>
    </xf>
    <xf numFmtId="176" fontId="16" fillId="2" borderId="1" xfId="0" applyNumberFormat="1" applyFont="1" applyFill="1" applyBorder="1" applyAlignment="1">
      <alignment horizontal="center" vertical="center" wrapText="1"/>
    </xf>
    <xf numFmtId="180"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center" vertical="center" wrapText="1"/>
    </xf>
    <xf numFmtId="179" fontId="16" fillId="0" borderId="1" xfId="0" applyNumberFormat="1" applyFont="1" applyFill="1" applyBorder="1" applyAlignment="1">
      <alignment horizontal="center" vertical="center" wrapText="1"/>
    </xf>
    <xf numFmtId="179" fontId="16" fillId="0" borderId="23" xfId="0" applyNumberFormat="1" applyFont="1" applyFill="1" applyBorder="1" applyAlignment="1">
      <alignment horizontal="center" vertical="center" wrapText="1"/>
    </xf>
    <xf numFmtId="179" fontId="16" fillId="0" borderId="36" xfId="0" applyNumberFormat="1" applyFont="1" applyFill="1" applyBorder="1" applyAlignment="1">
      <alignment horizontal="center" vertical="center" wrapText="1"/>
    </xf>
    <xf numFmtId="179" fontId="16" fillId="0" borderId="19" xfId="0" applyNumberFormat="1" applyFont="1" applyFill="1" applyBorder="1" applyAlignment="1">
      <alignment horizontal="center" vertical="center" wrapText="1"/>
    </xf>
    <xf numFmtId="2" fontId="16" fillId="0" borderId="23" xfId="0" applyNumberFormat="1" applyFont="1" applyFill="1" applyBorder="1" applyAlignment="1">
      <alignment horizontal="center" vertical="center" wrapText="1"/>
    </xf>
    <xf numFmtId="2" fontId="16" fillId="0" borderId="19" xfId="0" applyNumberFormat="1" applyFont="1" applyFill="1" applyBorder="1" applyAlignment="1">
      <alignment horizontal="center" vertical="center" wrapText="1"/>
    </xf>
    <xf numFmtId="2" fontId="16" fillId="0" borderId="1" xfId="0" applyNumberFormat="1" applyFont="1" applyBorder="1" applyAlignment="1">
      <alignment horizontal="center" vertical="center" wrapText="1"/>
    </xf>
    <xf numFmtId="0" fontId="16" fillId="0" borderId="23" xfId="0" applyNumberFormat="1" applyFont="1" applyFill="1" applyBorder="1" applyAlignment="1">
      <alignment horizontal="center" vertical="center" wrapText="1"/>
    </xf>
    <xf numFmtId="0" fontId="16" fillId="0" borderId="19" xfId="0" applyNumberFormat="1" applyFont="1" applyFill="1" applyBorder="1" applyAlignment="1">
      <alignment horizontal="center" vertical="center" wrapText="1"/>
    </xf>
    <xf numFmtId="2" fontId="16" fillId="0" borderId="23" xfId="0" applyNumberFormat="1" applyFont="1" applyBorder="1" applyAlignment="1">
      <alignment horizontal="center" vertical="center" wrapText="1"/>
    </xf>
    <xf numFmtId="0" fontId="17" fillId="0" borderId="1" xfId="0" applyFont="1" applyBorder="1" applyAlignment="1">
      <alignment horizontal="center" vertical="center"/>
    </xf>
    <xf numFmtId="0" fontId="17" fillId="0" borderId="4" xfId="0" applyFont="1" applyBorder="1" applyAlignment="1">
      <alignment vertical="center"/>
    </xf>
    <xf numFmtId="0" fontId="17" fillId="0" borderId="5" xfId="0" applyFont="1" applyBorder="1" applyAlignment="1">
      <alignment vertical="center"/>
    </xf>
    <xf numFmtId="0" fontId="17" fillId="0" borderId="14" xfId="0" applyFont="1" applyBorder="1" applyAlignment="1">
      <alignment vertical="center"/>
    </xf>
    <xf numFmtId="0" fontId="17" fillId="0" borderId="5" xfId="0" applyFont="1" applyBorder="1" applyAlignment="1">
      <alignment vertical="center" wrapText="1"/>
    </xf>
    <xf numFmtId="0" fontId="17" fillId="0" borderId="14"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xf>
    <xf numFmtId="180" fontId="20" fillId="0" borderId="23" xfId="0" applyNumberFormat="1"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5" fillId="0" borderId="4" xfId="0" applyFont="1" applyBorder="1" applyAlignment="1">
      <alignment vertical="center" wrapText="1"/>
    </xf>
    <xf numFmtId="176" fontId="16" fillId="0" borderId="4" xfId="0" applyNumberFormat="1" applyFont="1" applyFill="1" applyBorder="1" applyAlignment="1">
      <alignment horizontal="center" vertical="center" wrapText="1"/>
    </xf>
    <xf numFmtId="176" fontId="16" fillId="2"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4" xfId="0" applyFont="1" applyFill="1" applyBorder="1" applyAlignment="1">
      <alignment vertical="center" wrapText="1"/>
    </xf>
    <xf numFmtId="0" fontId="16" fillId="0" borderId="4" xfId="0" applyFont="1" applyFill="1" applyBorder="1" applyAlignment="1">
      <alignment vertical="center"/>
    </xf>
    <xf numFmtId="0" fontId="16" fillId="0" borderId="5" xfId="0" applyFont="1" applyFill="1" applyBorder="1" applyAlignment="1">
      <alignment vertical="center" wrapText="1"/>
    </xf>
    <xf numFmtId="0" fontId="16" fillId="0" borderId="14" xfId="0" applyFont="1" applyFill="1" applyBorder="1" applyAlignment="1">
      <alignment vertical="center" wrapText="1"/>
    </xf>
    <xf numFmtId="0" fontId="16" fillId="0" borderId="1" xfId="0" applyFont="1" applyFill="1" applyBorder="1" applyAlignment="1">
      <alignment vertical="center"/>
    </xf>
    <xf numFmtId="0" fontId="15" fillId="0" borderId="1" xfId="0" applyFont="1" applyBorder="1" applyAlignment="1">
      <alignment vertical="center" wrapText="1"/>
    </xf>
    <xf numFmtId="0" fontId="16" fillId="0" borderId="1" xfId="0" applyFont="1" applyFill="1" applyBorder="1" applyAlignment="1">
      <alignment vertical="center" wrapText="1"/>
    </xf>
    <xf numFmtId="178" fontId="16" fillId="0" borderId="1" xfId="0" applyNumberFormat="1" applyFont="1" applyFill="1" applyBorder="1" applyAlignment="1">
      <alignment horizontal="center" vertical="center" wrapText="1"/>
    </xf>
    <xf numFmtId="0" fontId="16" fillId="0" borderId="5" xfId="0" applyFont="1" applyFill="1" applyBorder="1" applyAlignment="1">
      <alignment vertical="center"/>
    </xf>
    <xf numFmtId="0" fontId="16" fillId="0" borderId="14" xfId="0" applyFont="1" applyFill="1" applyBorder="1" applyAlignment="1">
      <alignment vertical="center"/>
    </xf>
    <xf numFmtId="0" fontId="15" fillId="0" borderId="4" xfId="0" applyFont="1" applyBorder="1" applyAlignment="1">
      <alignment vertical="center"/>
    </xf>
    <xf numFmtId="176" fontId="16" fillId="0" borderId="4" xfId="0" applyNumberFormat="1" applyFont="1" applyFill="1" applyBorder="1" applyAlignment="1">
      <alignment horizontal="center" vertical="center"/>
    </xf>
    <xf numFmtId="176" fontId="16" fillId="2" borderId="4"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7" fillId="0" borderId="14" xfId="0" applyFont="1" applyFill="1" applyBorder="1" applyAlignment="1">
      <alignment horizontal="center" vertical="center"/>
    </xf>
    <xf numFmtId="0" fontId="15" fillId="0" borderId="4" xfId="0" applyFont="1" applyFill="1" applyBorder="1" applyAlignment="1">
      <alignment vertical="center" wrapText="1"/>
    </xf>
    <xf numFmtId="0" fontId="15" fillId="0" borderId="4" xfId="0" applyFont="1" applyFill="1" applyBorder="1" applyAlignment="1">
      <alignment vertical="center"/>
    </xf>
    <xf numFmtId="0" fontId="16" fillId="0" borderId="1" xfId="0" applyNumberFormat="1" applyFont="1" applyBorder="1" applyAlignment="1">
      <alignment horizontal="center" vertical="center" wrapText="1"/>
    </xf>
    <xf numFmtId="0" fontId="16" fillId="0" borderId="19" xfId="0" applyFont="1" applyFill="1" applyBorder="1" applyAlignment="1">
      <alignment horizontal="center" vertical="center" wrapText="1"/>
    </xf>
    <xf numFmtId="0" fontId="16" fillId="0"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0" fontId="15" fillId="0" borderId="1" xfId="0" applyFont="1" applyBorder="1" applyAlignment="1">
      <alignment horizontal="center" vertical="center"/>
    </xf>
    <xf numFmtId="176" fontId="16" fillId="0" borderId="1" xfId="0" applyNumberFormat="1" applyFont="1" applyFill="1" applyBorder="1" applyAlignment="1">
      <alignment horizontal="center" vertical="center"/>
    </xf>
    <xf numFmtId="176" fontId="16" fillId="2" borderId="1" xfId="0" applyNumberFormat="1" applyFont="1" applyFill="1" applyBorder="1" applyAlignment="1">
      <alignment horizontal="center" vertical="center"/>
    </xf>
    <xf numFmtId="0" fontId="15" fillId="0" borderId="1" xfId="0" applyFont="1" applyBorder="1" applyAlignment="1">
      <alignment vertical="center"/>
    </xf>
    <xf numFmtId="179" fontId="16" fillId="0" borderId="1"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2" xfId="0" applyFont="1" applyFill="1" applyBorder="1" applyAlignment="1">
      <alignment vertical="center"/>
    </xf>
    <xf numFmtId="0" fontId="16" fillId="0" borderId="3" xfId="0" applyFont="1" applyFill="1" applyBorder="1" applyAlignment="1">
      <alignment vertical="center"/>
    </xf>
    <xf numFmtId="0" fontId="16" fillId="0" borderId="6" xfId="0" applyFont="1" applyFill="1" applyBorder="1" applyAlignment="1">
      <alignment vertical="center"/>
    </xf>
    <xf numFmtId="2" fontId="18" fillId="0" borderId="23" xfId="0" applyNumberFormat="1" applyFont="1" applyFill="1" applyBorder="1" applyAlignment="1">
      <alignment horizontal="center" vertical="center" wrapText="1"/>
    </xf>
    <xf numFmtId="176" fontId="16" fillId="0" borderId="23" xfId="0" applyNumberFormat="1" applyFont="1" applyFill="1" applyBorder="1" applyAlignment="1">
      <alignment horizontal="center" vertical="center" wrapText="1"/>
    </xf>
    <xf numFmtId="176" fontId="16" fillId="2" borderId="23" xfId="0" applyNumberFormat="1" applyFont="1" applyFill="1" applyBorder="1" applyAlignment="1">
      <alignment horizontal="center" vertical="center" wrapText="1"/>
    </xf>
    <xf numFmtId="0" fontId="16" fillId="0" borderId="36" xfId="0" applyNumberFormat="1" applyFont="1" applyFill="1" applyBorder="1" applyAlignment="1">
      <alignment horizontal="center" vertical="center" wrapText="1"/>
    </xf>
    <xf numFmtId="2" fontId="16" fillId="0" borderId="36" xfId="0" applyNumberFormat="1" applyFont="1" applyFill="1" applyBorder="1" applyAlignment="1">
      <alignment horizontal="center" vertical="center" wrapText="1"/>
    </xf>
    <xf numFmtId="2" fontId="18" fillId="0" borderId="36" xfId="0" applyNumberFormat="1" applyFont="1" applyFill="1" applyBorder="1" applyAlignment="1">
      <alignment horizontal="center" vertical="center" wrapText="1"/>
    </xf>
    <xf numFmtId="176" fontId="16" fillId="0" borderId="36" xfId="0" applyNumberFormat="1" applyFont="1" applyFill="1" applyBorder="1" applyAlignment="1">
      <alignment horizontal="center" vertical="center" wrapText="1"/>
    </xf>
    <xf numFmtId="176" fontId="16" fillId="2" borderId="36" xfId="0" applyNumberFormat="1" applyFont="1" applyFill="1" applyBorder="1" applyAlignment="1">
      <alignment horizontal="center" vertical="center" wrapText="1"/>
    </xf>
    <xf numFmtId="2" fontId="18" fillId="0" borderId="19" xfId="0" applyNumberFormat="1" applyFont="1" applyFill="1" applyBorder="1" applyAlignment="1">
      <alignment horizontal="center" vertical="center" wrapText="1"/>
    </xf>
    <xf numFmtId="176" fontId="16" fillId="0" borderId="19" xfId="0" applyNumberFormat="1" applyFont="1" applyFill="1" applyBorder="1" applyAlignment="1">
      <alignment horizontal="center" vertical="center" wrapText="1"/>
    </xf>
    <xf numFmtId="176" fontId="16" fillId="2" borderId="19" xfId="0" applyNumberFormat="1" applyFont="1" applyFill="1" applyBorder="1" applyAlignment="1">
      <alignment horizontal="center" vertical="center" wrapText="1"/>
    </xf>
    <xf numFmtId="181" fontId="16" fillId="0" borderId="1" xfId="0" applyNumberFormat="1" applyFont="1" applyFill="1" applyBorder="1" applyAlignment="1">
      <alignment horizontal="center" vertical="center" wrapText="1"/>
    </xf>
    <xf numFmtId="182" fontId="16" fillId="0" borderId="23" xfId="0" applyNumberFormat="1" applyFont="1" applyFill="1" applyBorder="1" applyAlignment="1">
      <alignment horizontal="center" vertical="center" wrapText="1"/>
    </xf>
    <xf numFmtId="178" fontId="16" fillId="0" borderId="23" xfId="0" applyNumberFormat="1" applyFont="1" applyFill="1" applyBorder="1" applyAlignment="1">
      <alignment horizontal="center" vertical="center" wrapText="1"/>
    </xf>
    <xf numFmtId="2" fontId="16" fillId="0" borderId="19" xfId="0" applyNumberFormat="1" applyFont="1" applyBorder="1" applyAlignment="1">
      <alignment horizontal="center" vertical="center" wrapText="1"/>
    </xf>
    <xf numFmtId="2" fontId="16" fillId="0" borderId="1" xfId="0" applyNumberFormat="1" applyFont="1" applyFill="1" applyBorder="1" applyAlignment="1">
      <alignment horizontal="center" vertical="center"/>
    </xf>
    <xf numFmtId="2" fontId="16" fillId="0" borderId="36" xfId="0" applyNumberFormat="1" applyFont="1" applyBorder="1" applyAlignment="1">
      <alignment horizontal="center" vertical="center" wrapText="1"/>
    </xf>
    <xf numFmtId="176" fontId="16" fillId="0" borderId="23" xfId="0" applyNumberFormat="1" applyFont="1" applyBorder="1" applyAlignment="1">
      <alignment horizontal="center" vertical="center" wrapText="1"/>
    </xf>
    <xf numFmtId="176" fontId="16" fillId="0" borderId="19" xfId="0" applyNumberFormat="1" applyFont="1" applyBorder="1" applyAlignment="1">
      <alignment horizontal="center" vertical="center" wrapText="1"/>
    </xf>
    <xf numFmtId="182" fontId="16" fillId="0" borderId="1" xfId="0" applyNumberFormat="1" applyFont="1" applyFill="1" applyBorder="1" applyAlignment="1">
      <alignment horizontal="center" vertical="center" wrapText="1"/>
    </xf>
    <xf numFmtId="0" fontId="16" fillId="0" borderId="23" xfId="0" applyFont="1" applyFill="1" applyBorder="1" applyAlignment="1">
      <alignment horizontal="center" vertical="center"/>
    </xf>
    <xf numFmtId="182" fontId="16" fillId="0" borderId="19" xfId="0" applyNumberFormat="1" applyFont="1" applyFill="1" applyBorder="1" applyAlignment="1">
      <alignment horizontal="center" vertical="center" wrapText="1"/>
    </xf>
    <xf numFmtId="0" fontId="16" fillId="0" borderId="19" xfId="0" applyFont="1" applyFill="1" applyBorder="1" applyAlignment="1">
      <alignment horizontal="center" vertical="center"/>
    </xf>
    <xf numFmtId="0" fontId="16" fillId="0" borderId="1" xfId="53" applyFont="1" applyFill="1" applyBorder="1" applyAlignment="1">
      <alignment horizontal="center" vertical="center" wrapText="1"/>
    </xf>
    <xf numFmtId="176" fontId="16" fillId="0" borderId="1" xfId="53" applyNumberFormat="1" applyFont="1" applyFill="1" applyBorder="1" applyAlignment="1">
      <alignment horizontal="center" vertical="center" wrapText="1"/>
    </xf>
    <xf numFmtId="176" fontId="16" fillId="2" borderId="1" xfId="53" applyNumberFormat="1" applyFont="1" applyFill="1" applyBorder="1" applyAlignment="1">
      <alignment horizontal="center" vertical="center" wrapText="1"/>
    </xf>
    <xf numFmtId="179" fontId="16" fillId="0" borderId="1" xfId="53" applyNumberFormat="1" applyFont="1" applyFill="1" applyBorder="1" applyAlignment="1">
      <alignment horizontal="center" vertical="center" wrapText="1"/>
    </xf>
    <xf numFmtId="0" fontId="16" fillId="0" borderId="1" xfId="52" applyFont="1" applyFill="1" applyBorder="1" applyAlignment="1">
      <alignment horizontal="center" vertical="center" wrapText="1"/>
    </xf>
    <xf numFmtId="176" fontId="16" fillId="0" borderId="1" xfId="52" applyNumberFormat="1" applyFont="1" applyFill="1" applyBorder="1" applyAlignment="1">
      <alignment horizontal="center" vertical="center" wrapText="1"/>
    </xf>
    <xf numFmtId="176" fontId="16" fillId="2" borderId="1" xfId="52" applyNumberFormat="1" applyFont="1" applyFill="1" applyBorder="1" applyAlignment="1">
      <alignment horizontal="center" vertical="center" wrapText="1"/>
    </xf>
    <xf numFmtId="0" fontId="16" fillId="0" borderId="23" xfId="52" applyFont="1" applyBorder="1" applyAlignment="1">
      <alignment horizontal="center" vertical="center" wrapText="1"/>
    </xf>
    <xf numFmtId="176" fontId="16" fillId="0" borderId="23" xfId="52" applyNumberFormat="1" applyFont="1" applyFill="1" applyBorder="1" applyAlignment="1">
      <alignment horizontal="center" vertical="center" wrapText="1"/>
    </xf>
    <xf numFmtId="176" fontId="16" fillId="2" borderId="23" xfId="52" applyNumberFormat="1" applyFont="1" applyFill="1" applyBorder="1" applyAlignment="1">
      <alignment horizontal="center" vertical="center" wrapText="1"/>
    </xf>
    <xf numFmtId="0" fontId="16" fillId="0" borderId="23" xfId="52" applyFont="1" applyFill="1" applyBorder="1" applyAlignment="1">
      <alignment horizontal="center" vertical="center" wrapText="1"/>
    </xf>
    <xf numFmtId="0" fontId="16" fillId="0" borderId="36" xfId="52" applyFont="1" applyBorder="1" applyAlignment="1">
      <alignment horizontal="center" vertical="center" wrapText="1"/>
    </xf>
    <xf numFmtId="176" fontId="16" fillId="0" borderId="36" xfId="52" applyNumberFormat="1" applyFont="1" applyFill="1" applyBorder="1" applyAlignment="1">
      <alignment horizontal="center" vertical="center" wrapText="1"/>
    </xf>
    <xf numFmtId="176" fontId="16" fillId="2" borderId="36" xfId="52" applyNumberFormat="1" applyFont="1" applyFill="1" applyBorder="1" applyAlignment="1">
      <alignment horizontal="center" vertical="center" wrapText="1"/>
    </xf>
    <xf numFmtId="0" fontId="16" fillId="0" borderId="36" xfId="52"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19" xfId="52" applyFont="1" applyBorder="1" applyAlignment="1">
      <alignment horizontal="center" vertical="center" wrapText="1"/>
    </xf>
    <xf numFmtId="176" fontId="16" fillId="0" borderId="19" xfId="52" applyNumberFormat="1" applyFont="1" applyFill="1" applyBorder="1" applyAlignment="1">
      <alignment horizontal="center" vertical="center" wrapText="1"/>
    </xf>
    <xf numFmtId="176" fontId="16" fillId="2" borderId="19" xfId="52" applyNumberFormat="1" applyFont="1" applyFill="1" applyBorder="1" applyAlignment="1">
      <alignment horizontal="center" vertical="center" wrapText="1"/>
    </xf>
    <xf numFmtId="0" fontId="16" fillId="0" borderId="19" xfId="52" applyFont="1" applyFill="1" applyBorder="1" applyAlignment="1">
      <alignment horizontal="center" vertical="center" wrapText="1"/>
    </xf>
    <xf numFmtId="0" fontId="16" fillId="0" borderId="0" xfId="0" applyFont="1" applyFill="1" applyAlignment="1">
      <alignment horizontal="center" vertical="center" wrapText="1"/>
    </xf>
    <xf numFmtId="0" fontId="15" fillId="0" borderId="1" xfId="0" applyFont="1" applyFill="1" applyBorder="1" applyAlignment="1">
      <alignment vertical="center" wrapText="1"/>
    </xf>
    <xf numFmtId="0" fontId="16" fillId="0" borderId="2"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36" xfId="0" applyFont="1" applyFill="1" applyBorder="1" applyAlignment="1">
      <alignment horizontal="center" vertical="center"/>
    </xf>
    <xf numFmtId="0" fontId="16" fillId="0" borderId="23" xfId="0" applyFont="1" applyFill="1" applyBorder="1" applyAlignment="1">
      <alignment vertical="center"/>
    </xf>
    <xf numFmtId="178" fontId="16" fillId="0" borderId="36" xfId="0" applyNumberFormat="1"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0" fontId="16" fillId="0" borderId="23"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16" fillId="0" borderId="19" xfId="0" applyFont="1" applyFill="1" applyBorder="1" applyAlignment="1">
      <alignment vertical="center" wrapText="1"/>
    </xf>
    <xf numFmtId="0" fontId="16" fillId="0" borderId="0" xfId="0" applyFont="1" applyFill="1" applyAlignment="1">
      <alignment horizontal="center" vertical="center"/>
    </xf>
    <xf numFmtId="0" fontId="16" fillId="0" borderId="36" xfId="0" applyFont="1" applyFill="1" applyBorder="1" applyAlignment="1">
      <alignment vertical="center" wrapText="1"/>
    </xf>
    <xf numFmtId="0" fontId="15" fillId="0" borderId="4" xfId="0" applyFont="1" applyBorder="1" applyAlignment="1">
      <alignment horizontal="center" vertical="center"/>
    </xf>
    <xf numFmtId="2" fontId="16" fillId="0" borderId="4" xfId="0" applyNumberFormat="1" applyFont="1" applyFill="1" applyBorder="1" applyAlignment="1">
      <alignment vertical="center"/>
    </xf>
    <xf numFmtId="2" fontId="16" fillId="0" borderId="5" xfId="0" applyNumberFormat="1" applyFont="1" applyFill="1" applyBorder="1" applyAlignment="1">
      <alignment vertical="center" wrapText="1"/>
    </xf>
    <xf numFmtId="2" fontId="16" fillId="0" borderId="14" xfId="0" applyNumberFormat="1" applyFont="1" applyFill="1" applyBorder="1" applyAlignment="1">
      <alignment vertical="center" wrapText="1"/>
    </xf>
    <xf numFmtId="1" fontId="16" fillId="0" borderId="1" xfId="0" applyNumberFormat="1" applyFont="1" applyFill="1" applyBorder="1" applyAlignment="1">
      <alignment horizontal="center" vertical="center" wrapText="1"/>
    </xf>
    <xf numFmtId="2" fontId="16" fillId="0" borderId="1" xfId="0" applyNumberFormat="1" applyFont="1" applyFill="1" applyBorder="1" applyAlignment="1">
      <alignment vertical="center" wrapText="1"/>
    </xf>
    <xf numFmtId="2" fontId="16" fillId="3"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6" fillId="5" borderId="23" xfId="0" applyFont="1" applyFill="1" applyBorder="1" applyAlignment="1">
      <alignment horizontal="center" vertical="center" wrapText="1"/>
    </xf>
    <xf numFmtId="180" fontId="16" fillId="0" borderId="23" xfId="0" applyNumberFormat="1" applyFont="1" applyFill="1" applyBorder="1" applyAlignment="1">
      <alignment horizontal="center" vertical="center" wrapText="1"/>
    </xf>
    <xf numFmtId="180" fontId="20" fillId="0" borderId="36" xfId="0" applyNumberFormat="1" applyFont="1" applyFill="1" applyBorder="1" applyAlignment="1">
      <alignment horizontal="center" vertical="center" wrapText="1"/>
    </xf>
    <xf numFmtId="180" fontId="16" fillId="0" borderId="36" xfId="0" applyNumberFormat="1" applyFont="1" applyFill="1" applyBorder="1" applyAlignment="1">
      <alignment horizontal="center" vertical="center" wrapText="1"/>
    </xf>
    <xf numFmtId="183" fontId="16" fillId="0" borderId="1" xfId="0" applyNumberFormat="1" applyFont="1" applyFill="1" applyBorder="1" applyAlignment="1">
      <alignment horizontal="center" vertical="center"/>
    </xf>
    <xf numFmtId="178" fontId="16" fillId="0" borderId="23" xfId="0" applyNumberFormat="1" applyFont="1" applyFill="1" applyBorder="1" applyAlignment="1">
      <alignment horizontal="center" vertical="center"/>
    </xf>
    <xf numFmtId="178" fontId="16" fillId="0" borderId="36" xfId="0" applyNumberFormat="1" applyFont="1" applyFill="1" applyBorder="1" applyAlignment="1">
      <alignment horizontal="center" vertical="center"/>
    </xf>
    <xf numFmtId="178" fontId="16" fillId="0" borderId="19" xfId="0" applyNumberFormat="1" applyFont="1" applyFill="1" applyBorder="1" applyAlignment="1">
      <alignment horizontal="center" vertical="center"/>
    </xf>
    <xf numFmtId="178" fontId="16" fillId="0" borderId="19"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2" fillId="0" borderId="1" xfId="0" applyFont="1" applyFill="1" applyBorder="1" applyAlignment="1">
      <alignment vertical="center"/>
    </xf>
    <xf numFmtId="0" fontId="18"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16" fillId="0" borderId="36" xfId="0" applyNumberFormat="1" applyFont="1" applyFill="1" applyBorder="1" applyAlignment="1" applyProtection="1">
      <alignment horizontal="center" vertical="center" wrapText="1"/>
    </xf>
    <xf numFmtId="0" fontId="16" fillId="0" borderId="23" xfId="0" applyFont="1" applyFill="1" applyBorder="1" applyAlignment="1">
      <alignment vertical="center" wrapText="1"/>
    </xf>
    <xf numFmtId="0" fontId="16" fillId="0" borderId="4" xfId="0" applyNumberFormat="1" applyFont="1" applyFill="1" applyBorder="1" applyAlignment="1">
      <alignment vertical="center"/>
    </xf>
    <xf numFmtId="0" fontId="16" fillId="0" borderId="5" xfId="0" applyNumberFormat="1" applyFont="1" applyFill="1" applyBorder="1" applyAlignment="1">
      <alignment vertical="center" wrapText="1"/>
    </xf>
    <xf numFmtId="0" fontId="16" fillId="0" borderId="14" xfId="0" applyNumberFormat="1" applyFont="1" applyFill="1" applyBorder="1" applyAlignment="1">
      <alignment vertical="center" wrapText="1"/>
    </xf>
    <xf numFmtId="0" fontId="16" fillId="0" borderId="14" xfId="0" applyNumberFormat="1" applyFont="1" applyFill="1" applyBorder="1" applyAlignment="1">
      <alignment horizontal="center" vertical="center" wrapText="1"/>
    </xf>
    <xf numFmtId="0" fontId="16" fillId="0" borderId="1" xfId="0" applyNumberFormat="1" applyFont="1" applyFill="1" applyBorder="1" applyAlignment="1">
      <alignment vertical="center" wrapText="1"/>
    </xf>
    <xf numFmtId="0" fontId="16" fillId="0" borderId="19" xfId="0" applyFont="1" applyFill="1" applyBorder="1" applyAlignment="1">
      <alignment vertical="center"/>
    </xf>
    <xf numFmtId="0" fontId="18" fillId="0" borderId="23"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4" xfId="0" applyFont="1" applyBorder="1" applyAlignment="1">
      <alignment vertical="center"/>
    </xf>
    <xf numFmtId="0" fontId="16" fillId="0" borderId="5" xfId="0" applyFont="1" applyBorder="1" applyAlignment="1">
      <alignment vertical="center" wrapText="1"/>
    </xf>
    <xf numFmtId="0" fontId="16" fillId="0" borderId="14" xfId="0" applyFont="1" applyBorder="1" applyAlignment="1">
      <alignment vertical="center" wrapText="1"/>
    </xf>
    <xf numFmtId="0" fontId="16" fillId="0" borderId="14" xfId="0" applyFont="1" applyBorder="1" applyAlignment="1">
      <alignment horizontal="center" vertical="center" wrapText="1"/>
    </xf>
    <xf numFmtId="0" fontId="16" fillId="0" borderId="18" xfId="0" applyFont="1" applyBorder="1" applyAlignment="1">
      <alignment vertical="center"/>
    </xf>
    <xf numFmtId="0" fontId="16" fillId="0" borderId="16" xfId="0" applyFont="1" applyBorder="1" applyAlignment="1">
      <alignment vertical="center" wrapText="1"/>
    </xf>
    <xf numFmtId="0" fontId="16" fillId="0" borderId="17" xfId="0" applyFont="1" applyBorder="1" applyAlignment="1">
      <alignment vertical="center" wrapText="1"/>
    </xf>
    <xf numFmtId="0" fontId="17" fillId="0" borderId="18" xfId="0" applyFont="1" applyBorder="1" applyAlignment="1">
      <alignment vertical="center"/>
    </xf>
    <xf numFmtId="0" fontId="17" fillId="0" borderId="16" xfId="0" applyFont="1" applyBorder="1" applyAlignment="1">
      <alignment vertical="center" wrapText="1"/>
    </xf>
    <xf numFmtId="0" fontId="17" fillId="0" borderId="17" xfId="0" applyFont="1" applyBorder="1" applyAlignment="1">
      <alignment vertical="center" wrapText="1"/>
    </xf>
    <xf numFmtId="1" fontId="16" fillId="0" borderId="23" xfId="0" applyNumberFormat="1" applyFont="1" applyFill="1" applyBorder="1" applyAlignment="1">
      <alignment horizontal="center" vertical="center" wrapText="1"/>
    </xf>
    <xf numFmtId="1" fontId="16" fillId="0" borderId="19" xfId="0" applyNumberFormat="1" applyFont="1" applyFill="1" applyBorder="1" applyAlignment="1">
      <alignment horizontal="center" vertical="center" wrapText="1"/>
    </xf>
    <xf numFmtId="0" fontId="16" fillId="0" borderId="4" xfId="0" applyFont="1" applyFill="1" applyBorder="1" applyAlignment="1">
      <alignment horizontal="centerContinuous" vertical="center" wrapText="1"/>
    </xf>
    <xf numFmtId="0" fontId="16" fillId="0" borderId="1" xfId="0" applyFont="1" applyFill="1" applyBorder="1" applyAlignment="1">
      <alignment horizontal="centerContinuous" vertical="center" wrapText="1"/>
    </xf>
    <xf numFmtId="1" fontId="16" fillId="0" borderId="36"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6" fillId="0" borderId="2" xfId="0" applyFont="1" applyFill="1" applyBorder="1" applyAlignment="1">
      <alignment horizontal="centerContinuous" vertical="center" wrapText="1"/>
    </xf>
    <xf numFmtId="0" fontId="16" fillId="0" borderId="3" xfId="0" applyFont="1" applyFill="1" applyBorder="1" applyAlignment="1">
      <alignment horizontal="centerContinuous" vertical="center" wrapText="1"/>
    </xf>
    <xf numFmtId="0" fontId="16" fillId="0" borderId="3" xfId="0" applyFont="1" applyFill="1" applyBorder="1" applyAlignment="1">
      <alignment vertical="center" wrapText="1"/>
    </xf>
    <xf numFmtId="1" fontId="16" fillId="0" borderId="6" xfId="0" applyNumberFormat="1" applyFont="1" applyFill="1" applyBorder="1" applyAlignment="1">
      <alignment horizontal="center" vertical="center" wrapText="1"/>
    </xf>
    <xf numFmtId="0" fontId="16" fillId="0" borderId="1" xfId="0" applyFont="1" applyFill="1" applyBorder="1" applyAlignment="1"/>
    <xf numFmtId="0" fontId="16" fillId="0" borderId="4" xfId="0" applyFont="1" applyFill="1" applyBorder="1" applyAlignment="1">
      <alignment horizontal="centerContinuous" vertical="center"/>
    </xf>
    <xf numFmtId="0" fontId="16" fillId="0" borderId="2" xfId="0" applyFont="1" applyFill="1" applyBorder="1" applyAlignment="1">
      <alignment horizontal="centerContinuous" vertical="center"/>
    </xf>
    <xf numFmtId="0" fontId="16" fillId="0" borderId="5" xfId="0" applyFont="1" applyFill="1" applyBorder="1" applyAlignment="1">
      <alignment horizontal="centerContinuous" vertical="center" wrapText="1"/>
    </xf>
    <xf numFmtId="1" fontId="16" fillId="0" borderId="14" xfId="0"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16" fillId="0" borderId="18" xfId="0" applyFont="1" applyFill="1" applyBorder="1" applyAlignment="1">
      <alignment horizontal="centerContinuous" vertical="center"/>
    </xf>
    <xf numFmtId="0" fontId="16" fillId="0" borderId="16" xfId="0" applyFont="1" applyFill="1" applyBorder="1" applyAlignment="1">
      <alignment horizontal="centerContinuous" vertical="center" wrapText="1"/>
    </xf>
    <xf numFmtId="0" fontId="16" fillId="0" borderId="16" xfId="0" applyFont="1" applyFill="1" applyBorder="1" applyAlignment="1">
      <alignment vertical="center"/>
    </xf>
    <xf numFmtId="1" fontId="16" fillId="0" borderId="16" xfId="0" applyNumberFormat="1" applyFont="1" applyFill="1" applyBorder="1" applyAlignment="1">
      <alignment horizontal="center" vertical="center" wrapText="1"/>
    </xf>
    <xf numFmtId="0" fontId="16" fillId="0" borderId="14" xfId="0" applyFont="1" applyFill="1" applyBorder="1" applyAlignment="1">
      <alignment horizontal="centerContinuous" vertical="center" wrapText="1"/>
    </xf>
    <xf numFmtId="0" fontId="15" fillId="0" borderId="23" xfId="0" applyFont="1" applyBorder="1" applyAlignment="1">
      <alignment horizontal="center" vertical="center" wrapText="1"/>
    </xf>
    <xf numFmtId="0" fontId="15" fillId="0" borderId="19" xfId="0" applyFont="1" applyBorder="1" applyAlignment="1">
      <alignment horizontal="center" vertical="center" wrapText="1"/>
    </xf>
    <xf numFmtId="0" fontId="13" fillId="0" borderId="1" xfId="0" applyFont="1" applyBorder="1" applyAlignment="1">
      <alignment horizontal="center" vertical="center"/>
    </xf>
    <xf numFmtId="0" fontId="16" fillId="0" borderId="23" xfId="0" applyNumberFormat="1" applyFont="1" applyFill="1" applyBorder="1" applyAlignment="1">
      <alignment vertical="center" wrapText="1"/>
    </xf>
    <xf numFmtId="0" fontId="23" fillId="0" borderId="1" xfId="0" applyFont="1" applyFill="1" applyBorder="1" applyAlignment="1">
      <alignment vertical="center" wrapText="1"/>
    </xf>
    <xf numFmtId="179" fontId="16" fillId="0" borderId="1" xfId="0" applyNumberFormat="1" applyFont="1" applyFill="1" applyBorder="1" applyAlignment="1">
      <alignment vertical="center" wrapText="1"/>
    </xf>
    <xf numFmtId="178" fontId="16" fillId="0" borderId="1" xfId="0" applyNumberFormat="1" applyFont="1" applyFill="1" applyBorder="1" applyAlignment="1">
      <alignment vertical="center" wrapText="1"/>
    </xf>
    <xf numFmtId="0" fontId="23" fillId="0" borderId="1" xfId="0" applyFont="1" applyFill="1" applyBorder="1" applyAlignment="1">
      <alignment vertical="center"/>
    </xf>
    <xf numFmtId="179" fontId="16" fillId="0" borderId="1" xfId="0" applyNumberFormat="1" applyFont="1" applyFill="1" applyBorder="1" applyAlignment="1">
      <alignment vertical="center"/>
    </xf>
    <xf numFmtId="178" fontId="16" fillId="0" borderId="1" xfId="0" applyNumberFormat="1" applyFont="1" applyFill="1" applyBorder="1" applyAlignment="1">
      <alignment vertical="center"/>
    </xf>
    <xf numFmtId="0" fontId="23" fillId="0" borderId="1" xfId="0" applyFont="1" applyFill="1" applyBorder="1" applyAlignment="1" applyProtection="1">
      <alignment horizontal="center" vertical="center" wrapText="1"/>
      <protection locked="0"/>
    </xf>
    <xf numFmtId="176" fontId="16" fillId="0" borderId="1" xfId="0" applyNumberFormat="1" applyFont="1" applyFill="1" applyBorder="1" applyAlignment="1" applyProtection="1">
      <alignment horizontal="center" vertical="center" wrapText="1"/>
      <protection locked="0"/>
    </xf>
    <xf numFmtId="176" fontId="16" fillId="2"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178" fontId="16"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182" fontId="16" fillId="0" borderId="1" xfId="0" applyNumberFormat="1" applyFont="1" applyFill="1" applyBorder="1" applyAlignment="1">
      <alignment horizontal="center" vertical="center"/>
    </xf>
    <xf numFmtId="2" fontId="23" fillId="0" borderId="1" xfId="0" applyNumberFormat="1" applyFont="1" applyFill="1" applyBorder="1" applyAlignment="1">
      <alignment horizontal="center" vertical="center" wrapText="1"/>
    </xf>
    <xf numFmtId="2" fontId="23" fillId="0" borderId="23" xfId="0" applyNumberFormat="1" applyFont="1" applyFill="1" applyBorder="1" applyAlignment="1">
      <alignment horizontal="center" vertical="center" wrapText="1"/>
    </xf>
    <xf numFmtId="2" fontId="23" fillId="0" borderId="19" xfId="0" applyNumberFormat="1" applyFont="1" applyFill="1" applyBorder="1" applyAlignment="1">
      <alignment horizontal="center" vertical="center" wrapText="1"/>
    </xf>
    <xf numFmtId="0" fontId="24" fillId="0" borderId="1" xfId="0" applyFont="1" applyFill="1" applyBorder="1" applyAlignment="1">
      <alignment vertical="center" wrapText="1"/>
    </xf>
    <xf numFmtId="0" fontId="24" fillId="0" borderId="1" xfId="0" applyFont="1" applyFill="1" applyBorder="1" applyAlignment="1">
      <alignment vertical="center"/>
    </xf>
    <xf numFmtId="0" fontId="23" fillId="0" borderId="23" xfId="0" applyFont="1" applyFill="1" applyBorder="1" applyAlignment="1">
      <alignment horizontal="center" vertical="center" wrapText="1"/>
    </xf>
    <xf numFmtId="0" fontId="23" fillId="0" borderId="19" xfId="0" applyFont="1" applyFill="1" applyBorder="1" applyAlignment="1">
      <alignment horizontal="center" vertical="center" wrapText="1"/>
    </xf>
    <xf numFmtId="1" fontId="25" fillId="0" borderId="23" xfId="0" applyNumberFormat="1" applyFont="1" applyFill="1" applyBorder="1" applyAlignment="1">
      <alignment horizontal="center" vertical="center" wrapText="1"/>
    </xf>
    <xf numFmtId="0" fontId="23" fillId="0" borderId="36" xfId="0" applyFont="1" applyFill="1" applyBorder="1" applyAlignment="1">
      <alignment horizontal="center" vertical="center" wrapText="1"/>
    </xf>
    <xf numFmtId="0" fontId="18" fillId="0" borderId="36" xfId="0" applyFont="1" applyFill="1" applyBorder="1" applyAlignment="1">
      <alignment horizontal="center" vertical="center" wrapText="1"/>
    </xf>
    <xf numFmtId="1" fontId="25" fillId="0" borderId="36" xfId="0" applyNumberFormat="1" applyFont="1" applyFill="1" applyBorder="1" applyAlignment="1">
      <alignment horizontal="center" vertical="center" wrapText="1"/>
    </xf>
    <xf numFmtId="0" fontId="18" fillId="0" borderId="19" xfId="0" applyFont="1" applyFill="1" applyBorder="1" applyAlignment="1">
      <alignment horizontal="center" vertical="center" wrapText="1"/>
    </xf>
    <xf numFmtId="177" fontId="16" fillId="0" borderId="1" xfId="0" applyNumberFormat="1" applyFont="1" applyFill="1" applyBorder="1" applyAlignment="1">
      <alignment horizontal="center" vertical="center"/>
    </xf>
    <xf numFmtId="176" fontId="16" fillId="0" borderId="0" xfId="0" applyNumberFormat="1" applyFont="1" applyFill="1" applyAlignment="1">
      <alignment horizontal="center" vertical="center" wrapText="1"/>
    </xf>
    <xf numFmtId="176" fontId="16" fillId="2" borderId="0" xfId="0" applyNumberFormat="1" applyFont="1" applyFill="1" applyAlignment="1">
      <alignment horizontal="center" vertical="center" wrapText="1"/>
    </xf>
    <xf numFmtId="0" fontId="15" fillId="0" borderId="4" xfId="0" applyFont="1" applyBorder="1" applyAlignment="1">
      <alignment horizontal="justify" vertical="center" wrapText="1"/>
    </xf>
    <xf numFmtId="0" fontId="16" fillId="0" borderId="4" xfId="0" applyFont="1" applyFill="1" applyBorder="1" applyAlignment="1">
      <alignment horizontal="justify" vertical="center" wrapText="1"/>
    </xf>
    <xf numFmtId="0" fontId="16" fillId="0" borderId="5" xfId="0" applyFont="1" applyFill="1" applyBorder="1" applyAlignment="1">
      <alignment horizontal="justify" vertical="center"/>
    </xf>
    <xf numFmtId="0" fontId="16" fillId="0" borderId="14" xfId="0" applyFont="1" applyFill="1" applyBorder="1" applyAlignment="1">
      <alignment horizontal="justify" vertical="center"/>
    </xf>
    <xf numFmtId="2" fontId="16" fillId="0" borderId="4" xfId="0" applyNumberFormat="1" applyFont="1" applyFill="1" applyBorder="1" applyAlignment="1">
      <alignment horizontal="center" vertical="center" wrapText="1"/>
    </xf>
    <xf numFmtId="184" fontId="16" fillId="0" borderId="1" xfId="0" applyNumberFormat="1" applyFont="1" applyFill="1" applyBorder="1" applyAlignment="1">
      <alignment horizontal="center" vertical="center" wrapText="1"/>
    </xf>
    <xf numFmtId="2" fontId="16" fillId="0" borderId="4" xfId="0" applyNumberFormat="1" applyFont="1" applyBorder="1" applyAlignment="1">
      <alignment horizontal="center" vertical="center" wrapText="1"/>
    </xf>
    <xf numFmtId="2" fontId="16" fillId="0" borderId="2" xfId="0" applyNumberFormat="1" applyFont="1" applyBorder="1" applyAlignment="1">
      <alignment horizontal="center" vertical="center" wrapText="1"/>
    </xf>
    <xf numFmtId="176" fontId="16" fillId="0" borderId="2" xfId="0" applyNumberFormat="1" applyFont="1" applyFill="1" applyBorder="1" applyAlignment="1">
      <alignment horizontal="center" vertical="center" wrapText="1"/>
    </xf>
    <xf numFmtId="176" fontId="16" fillId="2" borderId="2" xfId="0" applyNumberFormat="1" applyFont="1" applyFill="1" applyBorder="1" applyAlignment="1">
      <alignment horizontal="center" vertical="center" wrapText="1"/>
    </xf>
    <xf numFmtId="2" fontId="16" fillId="0" borderId="2" xfId="0" applyNumberFormat="1" applyFont="1" applyFill="1" applyBorder="1" applyAlignment="1">
      <alignment horizontal="center" vertical="center" wrapText="1"/>
    </xf>
    <xf numFmtId="2" fontId="16" fillId="0" borderId="15" xfId="0" applyNumberFormat="1" applyFont="1" applyBorder="1" applyAlignment="1">
      <alignment horizontal="center" vertical="center" wrapText="1"/>
    </xf>
    <xf numFmtId="176" fontId="16" fillId="0" borderId="15" xfId="0" applyNumberFormat="1" applyFont="1" applyFill="1" applyBorder="1" applyAlignment="1">
      <alignment horizontal="center" vertical="center" wrapText="1"/>
    </xf>
    <xf numFmtId="176" fontId="16" fillId="2" borderId="15" xfId="0" applyNumberFormat="1" applyFont="1" applyFill="1" applyBorder="1" applyAlignment="1">
      <alignment horizontal="center" vertical="center" wrapText="1"/>
    </xf>
    <xf numFmtId="2" fontId="16" fillId="0" borderId="15" xfId="0" applyNumberFormat="1" applyFont="1" applyFill="1" applyBorder="1" applyAlignment="1">
      <alignment horizontal="center" vertical="center" wrapText="1"/>
    </xf>
    <xf numFmtId="2" fontId="16" fillId="0" borderId="18" xfId="0" applyNumberFormat="1" applyFont="1" applyBorder="1" applyAlignment="1">
      <alignment horizontal="center" vertical="center" wrapText="1"/>
    </xf>
    <xf numFmtId="176" fontId="16" fillId="0" borderId="18" xfId="0" applyNumberFormat="1" applyFont="1" applyFill="1" applyBorder="1" applyAlignment="1">
      <alignment horizontal="center" vertical="center" wrapText="1"/>
    </xf>
    <xf numFmtId="176" fontId="16" fillId="2" borderId="18" xfId="0" applyNumberFormat="1" applyFont="1" applyFill="1" applyBorder="1" applyAlignment="1">
      <alignment horizontal="center" vertical="center" wrapText="1"/>
    </xf>
    <xf numFmtId="2" fontId="16" fillId="0" borderId="18" xfId="0" applyNumberFormat="1" applyFont="1" applyFill="1" applyBorder="1" applyAlignment="1">
      <alignment horizontal="center" vertical="center" wrapText="1"/>
    </xf>
    <xf numFmtId="184" fontId="16" fillId="0" borderId="23"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16" fillId="0" borderId="18" xfId="0" applyFont="1" applyFill="1" applyBorder="1" applyAlignment="1">
      <alignment horizontal="center" vertical="center" wrapText="1"/>
    </xf>
    <xf numFmtId="176" fontId="16" fillId="0" borderId="1" xfId="0" applyNumberFormat="1" applyFont="1" applyBorder="1" applyAlignment="1">
      <alignment horizontal="center" vertical="center" wrapText="1"/>
    </xf>
    <xf numFmtId="0" fontId="0" fillId="0" borderId="0" xfId="0" applyAlignment="1">
      <alignment horizontal="center" vertical="center"/>
    </xf>
    <xf numFmtId="0" fontId="27" fillId="0" borderId="1" xfId="0" applyFont="1" applyFill="1" applyBorder="1" applyAlignment="1">
      <alignment horizontal="center" vertical="center"/>
    </xf>
    <xf numFmtId="185" fontId="28" fillId="0" borderId="1" xfId="0" applyNumberFormat="1" applyFont="1" applyFill="1" applyBorder="1" applyAlignment="1">
      <alignment horizontal="center" vertical="center"/>
    </xf>
    <xf numFmtId="177" fontId="29" fillId="0" borderId="1" xfId="0" applyNumberFormat="1" applyFont="1" applyFill="1" applyBorder="1" applyAlignment="1">
      <alignment horizontal="center" vertical="center"/>
    </xf>
    <xf numFmtId="177" fontId="29" fillId="0" borderId="1" xfId="0" applyNumberFormat="1" applyFont="1" applyFill="1" applyBorder="1" applyAlignment="1">
      <alignment horizontal="center" vertical="center" wrapText="1"/>
    </xf>
    <xf numFmtId="0" fontId="18" fillId="0" borderId="1" xfId="54" applyFont="1" applyFill="1" applyBorder="1" applyAlignment="1">
      <alignment horizontal="center" vertical="center" wrapText="1"/>
    </xf>
    <xf numFmtId="185" fontId="30" fillId="0" borderId="1" xfId="0" applyNumberFormat="1" applyFont="1" applyFill="1" applyBorder="1" applyAlignment="1">
      <alignment horizontal="center" vertical="center"/>
    </xf>
    <xf numFmtId="177"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xf>
    <xf numFmtId="0" fontId="18" fillId="0" borderId="1" xfId="0" applyFont="1" applyFill="1" applyBorder="1" applyAlignment="1">
      <alignment horizontal="center" vertical="center"/>
    </xf>
    <xf numFmtId="176" fontId="32" fillId="0" borderId="1" xfId="54" applyNumberFormat="1" applyFont="1" applyFill="1" applyBorder="1" applyAlignment="1">
      <alignment horizontal="center" vertical="center" wrapText="1"/>
    </xf>
    <xf numFmtId="0" fontId="27" fillId="0" borderId="1" xfId="54" applyFont="1" applyFill="1" applyBorder="1" applyAlignment="1">
      <alignment horizontal="center" vertical="center" wrapText="1"/>
    </xf>
    <xf numFmtId="177" fontId="31" fillId="0" borderId="1" xfId="0" applyNumberFormat="1"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1" xfId="54" applyFont="1" applyFill="1" applyBorder="1" applyAlignment="1">
      <alignment horizontal="center" vertical="center" wrapText="1"/>
    </xf>
    <xf numFmtId="185" fontId="30" fillId="0" borderId="1" xfId="0" applyNumberFormat="1" applyFont="1" applyFill="1" applyBorder="1" applyAlignment="1">
      <alignment horizontal="center" vertical="center" wrapText="1"/>
    </xf>
    <xf numFmtId="0" fontId="31" fillId="0" borderId="23" xfId="0" applyFont="1" applyFill="1" applyBorder="1" applyAlignment="1">
      <alignment horizontal="center" vertical="center"/>
    </xf>
    <xf numFmtId="177" fontId="31" fillId="0" borderId="23" xfId="0" applyNumberFormat="1" applyFont="1" applyFill="1" applyBorder="1" applyAlignment="1">
      <alignment horizontal="center" vertical="center"/>
    </xf>
    <xf numFmtId="0" fontId="16" fillId="0" borderId="1" xfId="54" applyFont="1" applyFill="1" applyBorder="1" applyAlignment="1">
      <alignment horizontal="center" vertical="center" wrapText="1"/>
    </xf>
    <xf numFmtId="0" fontId="18" fillId="0" borderId="23" xfId="54" applyFont="1" applyFill="1" applyBorder="1" applyAlignment="1">
      <alignment horizontal="center" vertical="center" wrapText="1"/>
    </xf>
    <xf numFmtId="185" fontId="30" fillId="0" borderId="23" xfId="0" applyNumberFormat="1" applyFont="1" applyFill="1" applyBorder="1" applyAlignment="1">
      <alignment horizontal="center" vertical="center"/>
    </xf>
    <xf numFmtId="0" fontId="31" fillId="0" borderId="27" xfId="54" applyFont="1" applyFill="1" applyBorder="1" applyAlignment="1">
      <alignment horizontal="center" vertical="center" wrapText="1"/>
    </xf>
    <xf numFmtId="185" fontId="28" fillId="0" borderId="27" xfId="0" applyNumberFormat="1" applyFont="1" applyFill="1" applyBorder="1" applyAlignment="1">
      <alignment horizontal="center" vertical="center"/>
    </xf>
    <xf numFmtId="177" fontId="31" fillId="0" borderId="1" xfId="54" applyNumberFormat="1" applyFont="1" applyFill="1" applyBorder="1" applyAlignment="1">
      <alignment horizontal="center" vertical="center" wrapText="1"/>
    </xf>
    <xf numFmtId="0" fontId="25" fillId="0" borderId="0" xfId="0" applyFont="1" applyFill="1" applyBorder="1" applyAlignment="1">
      <alignment horizontal="left" vertical="center"/>
    </xf>
    <xf numFmtId="0" fontId="33" fillId="0" borderId="0" xfId="0" applyFont="1" applyFill="1" applyBorder="1" applyAlignment="1">
      <alignment horizontal="center" vertical="center"/>
    </xf>
    <xf numFmtId="176" fontId="33" fillId="0" borderId="0" xfId="0" applyNumberFormat="1" applyFont="1" applyFill="1" applyBorder="1" applyAlignment="1">
      <alignment horizontal="center" vertical="center"/>
    </xf>
    <xf numFmtId="0" fontId="34" fillId="0" borderId="0" xfId="0" applyNumberFormat="1" applyFont="1" applyFill="1" applyAlignment="1">
      <alignment horizontal="center" vertical="center" wrapText="1"/>
    </xf>
    <xf numFmtId="0" fontId="20" fillId="0" borderId="1"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6" xfId="0" applyFont="1" applyFill="1" applyBorder="1" applyAlignment="1">
      <alignment horizontal="center" vertical="center" wrapText="1"/>
    </xf>
    <xf numFmtId="176" fontId="20" fillId="0" borderId="1" xfId="0" applyNumberFormat="1" applyFont="1" applyFill="1" applyBorder="1" applyAlignment="1">
      <alignment horizontal="center" vertical="center" wrapText="1"/>
    </xf>
    <xf numFmtId="0" fontId="20" fillId="0" borderId="23"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20" fillId="0" borderId="18"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36"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9"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0" fontId="25" fillId="0" borderId="1" xfId="0" applyNumberFormat="1" applyFont="1" applyFill="1" applyBorder="1" applyAlignment="1">
      <alignment horizontal="center" vertical="center" wrapText="1"/>
    </xf>
    <xf numFmtId="176" fontId="25" fillId="0" borderId="1" xfId="0" applyNumberFormat="1" applyFont="1" applyFill="1" applyBorder="1" applyAlignment="1">
      <alignment horizontal="center" vertical="center" wrapText="1"/>
    </xf>
    <xf numFmtId="0" fontId="25" fillId="0" borderId="23" xfId="0" applyFont="1" applyFill="1" applyBorder="1" applyAlignment="1">
      <alignment horizontal="center" vertical="center"/>
    </xf>
    <xf numFmtId="0" fontId="25" fillId="0" borderId="23" xfId="0" applyNumberFormat="1" applyFont="1" applyFill="1" applyBorder="1" applyAlignment="1">
      <alignment horizontal="center" vertical="center" wrapText="1"/>
    </xf>
    <xf numFmtId="176" fontId="25" fillId="0" borderId="23" xfId="0" applyNumberFormat="1"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7" fillId="0" borderId="1" xfId="0" applyFont="1" applyFill="1" applyBorder="1" applyAlignment="1">
      <alignment horizontal="center" vertical="center"/>
    </xf>
    <xf numFmtId="0" fontId="38" fillId="0" borderId="0" xfId="0" applyFont="1">
      <alignment vertical="center"/>
    </xf>
    <xf numFmtId="0" fontId="1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1" xfId="0" applyFont="1" applyFill="1" applyBorder="1" applyAlignment="1">
      <alignment horizontal="center" vertical="center"/>
    </xf>
    <xf numFmtId="0" fontId="9" fillId="0" borderId="14" xfId="0" applyNumberFormat="1" applyFont="1" applyFill="1" applyBorder="1" applyAlignment="1">
      <alignment horizontal="center" vertical="center"/>
    </xf>
    <xf numFmtId="176" fontId="9" fillId="0" borderId="14" xfId="0" applyNumberFormat="1" applyFont="1" applyFill="1" applyBorder="1" applyAlignment="1">
      <alignment horizontal="center" vertical="center"/>
    </xf>
    <xf numFmtId="0" fontId="39" fillId="0" borderId="4" xfId="0" applyFont="1" applyFill="1" applyBorder="1" applyAlignment="1">
      <alignment horizontal="center" vertical="center"/>
    </xf>
    <xf numFmtId="0" fontId="13" fillId="4" borderId="14" xfId="0" applyNumberFormat="1" applyFont="1" applyFill="1" applyBorder="1" applyAlignment="1">
      <alignment horizontal="center" vertical="center" wrapText="1"/>
    </xf>
    <xf numFmtId="176" fontId="13" fillId="4" borderId="14" xfId="0" applyNumberFormat="1" applyFont="1" applyFill="1" applyBorder="1" applyAlignment="1">
      <alignment horizontal="center" vertical="center" wrapText="1"/>
    </xf>
    <xf numFmtId="0" fontId="16" fillId="0" borderId="14" xfId="0" applyNumberFormat="1" applyFont="1" applyFill="1" applyBorder="1" applyAlignment="1">
      <alignment horizontal="center" vertical="center"/>
    </xf>
    <xf numFmtId="176" fontId="16" fillId="0" borderId="14" xfId="0" applyNumberFormat="1" applyFont="1" applyFill="1" applyBorder="1" applyAlignment="1">
      <alignment horizontal="center" vertical="center"/>
    </xf>
    <xf numFmtId="0" fontId="13" fillId="0" borderId="14" xfId="0" applyNumberFormat="1" applyFont="1" applyFill="1" applyBorder="1" applyAlignment="1">
      <alignment horizontal="center" vertical="center"/>
    </xf>
    <xf numFmtId="0" fontId="13" fillId="4" borderId="1" xfId="0" applyNumberFormat="1" applyFont="1" applyFill="1" applyBorder="1" applyAlignment="1">
      <alignment horizontal="center" vertical="center" wrapText="1"/>
    </xf>
    <xf numFmtId="176" fontId="13" fillId="4" borderId="1" xfId="0" applyNumberFormat="1" applyFont="1" applyFill="1" applyBorder="1" applyAlignment="1">
      <alignment horizontal="center" vertical="center" wrapText="1"/>
    </xf>
    <xf numFmtId="0" fontId="15" fillId="3" borderId="1" xfId="54"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2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3" xfId="0" applyFill="1" applyBorder="1" applyAlignment="1">
      <alignment horizontal="center" vertical="center" wrapText="1"/>
    </xf>
    <xf numFmtId="0" fontId="0" fillId="4" borderId="19"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NumberFormat="1" applyFill="1" applyAlignment="1">
      <alignment horizontal="center" vertical="center"/>
    </xf>
    <xf numFmtId="0" fontId="0" fillId="0" borderId="0" xfId="0" applyFill="1" applyAlignment="1">
      <alignment vertical="center"/>
    </xf>
    <xf numFmtId="0" fontId="0" fillId="5" borderId="0" xfId="0" applyFill="1" applyAlignment="1">
      <alignment horizontal="center" vertical="center"/>
    </xf>
    <xf numFmtId="0" fontId="0" fillId="5" borderId="0" xfId="0" applyNumberFormat="1" applyFill="1" applyAlignment="1">
      <alignment horizontal="center" vertical="center"/>
    </xf>
    <xf numFmtId="176" fontId="0" fillId="0" borderId="0" xfId="0" applyNumberFormat="1" applyFill="1" applyAlignment="1">
      <alignment horizontal="center" vertical="center"/>
    </xf>
    <xf numFmtId="176" fontId="20" fillId="0" borderId="31" xfId="0" applyNumberFormat="1" applyFont="1" applyFill="1" applyBorder="1" applyAlignment="1">
      <alignment horizontal="center" vertical="center" wrapText="1"/>
    </xf>
    <xf numFmtId="0" fontId="20" fillId="0" borderId="29" xfId="0" applyFont="1" applyFill="1" applyBorder="1" applyAlignment="1">
      <alignment horizontal="center" vertical="center" wrapText="1"/>
    </xf>
    <xf numFmtId="0" fontId="20" fillId="0" borderId="30" xfId="0" applyFont="1" applyFill="1" applyBorder="1" applyAlignment="1">
      <alignment horizontal="center" vertical="center" wrapText="1"/>
    </xf>
    <xf numFmtId="178" fontId="20" fillId="0" borderId="29" xfId="0" applyNumberFormat="1" applyFont="1" applyFill="1" applyBorder="1" applyAlignment="1">
      <alignment horizontal="center" vertical="center" wrapText="1"/>
    </xf>
    <xf numFmtId="176" fontId="20" fillId="0" borderId="30" xfId="0" applyNumberFormat="1" applyFont="1" applyFill="1" applyBorder="1" applyAlignment="1">
      <alignment horizontal="center" vertical="center" wrapText="1"/>
    </xf>
    <xf numFmtId="176" fontId="20" fillId="0" borderId="37" xfId="0" applyNumberFormat="1" applyFont="1" applyFill="1" applyBorder="1" applyAlignment="1">
      <alignment horizontal="center" vertical="center" wrapText="1"/>
    </xf>
    <xf numFmtId="0" fontId="20" fillId="0" borderId="37" xfId="0" applyFont="1" applyBorder="1" applyAlignment="1">
      <alignment horizontal="center" vertical="center" wrapText="1"/>
    </xf>
    <xf numFmtId="176" fontId="20" fillId="0" borderId="34" xfId="0" applyNumberFormat="1" applyFont="1" applyFill="1" applyBorder="1" applyAlignment="1">
      <alignment horizontal="center" vertical="center" wrapText="1"/>
    </xf>
    <xf numFmtId="0" fontId="35" fillId="0" borderId="30" xfId="0" applyFont="1" applyFill="1" applyBorder="1" applyAlignment="1">
      <alignment horizontal="center" vertical="center" wrapText="1"/>
    </xf>
    <xf numFmtId="0" fontId="20" fillId="0" borderId="33" xfId="0" applyFont="1" applyFill="1" applyBorder="1" applyAlignment="1">
      <alignment horizontal="center" vertical="center" wrapText="1"/>
    </xf>
    <xf numFmtId="178" fontId="20" fillId="0" borderId="30" xfId="0" applyNumberFormat="1" applyFont="1" applyFill="1" applyBorder="1" applyAlignment="1">
      <alignment horizontal="center" vertical="center" wrapText="1"/>
    </xf>
    <xf numFmtId="176" fontId="20" fillId="0" borderId="38" xfId="0" applyNumberFormat="1" applyFont="1" applyFill="1" applyBorder="1" applyAlignment="1">
      <alignment horizontal="center" vertical="center" wrapText="1"/>
    </xf>
    <xf numFmtId="0" fontId="20" fillId="0" borderId="38" xfId="0" applyFont="1" applyBorder="1" applyAlignment="1">
      <alignment horizontal="center" vertical="center" wrapText="1"/>
    </xf>
    <xf numFmtId="0" fontId="0" fillId="6" borderId="0" xfId="0" applyFill="1" applyAlignment="1">
      <alignment horizontal="center" vertical="center"/>
    </xf>
    <xf numFmtId="0" fontId="0" fillId="0" borderId="0" xfId="0" applyFill="1" applyAlignment="1">
      <alignment vertical="center" wrapText="1"/>
    </xf>
    <xf numFmtId="0" fontId="38" fillId="0" borderId="0" xfId="0" applyFont="1" applyFill="1" applyAlignment="1">
      <alignment horizontal="left" vertical="center"/>
    </xf>
    <xf numFmtId="0" fontId="38" fillId="0" borderId="0" xfId="0" applyFont="1" applyFill="1" applyAlignment="1">
      <alignment horizontal="center" vertical="center" wrapText="1"/>
    </xf>
    <xf numFmtId="0" fontId="38" fillId="0" borderId="0" xfId="0" applyFont="1" applyFill="1">
      <alignment vertical="center"/>
    </xf>
    <xf numFmtId="178" fontId="38" fillId="0" borderId="0" xfId="0" applyNumberFormat="1" applyFont="1" applyFill="1" applyAlignment="1">
      <alignment horizontal="center" vertical="center"/>
    </xf>
    <xf numFmtId="176" fontId="13" fillId="0" borderId="0" xfId="0" applyNumberFormat="1" applyFont="1" applyFill="1">
      <alignment vertical="center"/>
    </xf>
    <xf numFmtId="0" fontId="38" fillId="0" borderId="0" xfId="0" applyFont="1" applyFill="1" applyAlignment="1">
      <alignment vertical="center"/>
    </xf>
    <xf numFmtId="0" fontId="13" fillId="0" borderId="0" xfId="0" applyFont="1" applyFill="1">
      <alignment vertical="center"/>
    </xf>
    <xf numFmtId="0" fontId="38" fillId="0" borderId="0" xfId="0" applyFont="1" applyFill="1" applyAlignment="1">
      <alignment horizontal="center" vertical="center"/>
    </xf>
    <xf numFmtId="176" fontId="38" fillId="0" borderId="0" xfId="0" applyNumberFormat="1" applyFont="1" applyFill="1" applyAlignment="1">
      <alignment horizontal="center" vertical="center"/>
    </xf>
    <xf numFmtId="176" fontId="13" fillId="0" borderId="0" xfId="0" applyNumberFormat="1" applyFont="1" applyFill="1" applyAlignment="1">
      <alignment horizontal="center" vertical="center"/>
    </xf>
    <xf numFmtId="176" fontId="40" fillId="0" borderId="0" xfId="0" applyNumberFormat="1" applyFont="1" applyFill="1" applyAlignment="1">
      <alignment vertical="center"/>
    </xf>
    <xf numFmtId="176" fontId="41" fillId="0" borderId="0" xfId="0" applyNumberFormat="1" applyFont="1" applyFill="1" applyAlignment="1">
      <alignment vertical="center"/>
    </xf>
    <xf numFmtId="176" fontId="41" fillId="0" borderId="0" xfId="0" applyNumberFormat="1" applyFont="1" applyFill="1" applyAlignment="1">
      <alignment vertical="center" wrapText="1"/>
    </xf>
    <xf numFmtId="176" fontId="42" fillId="0" borderId="0" xfId="0" applyNumberFormat="1" applyFont="1" applyFill="1" applyAlignment="1">
      <alignment vertical="center"/>
    </xf>
    <xf numFmtId="0" fontId="43" fillId="0" borderId="29" xfId="0" applyFont="1" applyFill="1" applyBorder="1" applyAlignment="1">
      <alignment horizontal="center" vertical="center" wrapText="1"/>
    </xf>
    <xf numFmtId="0" fontId="43" fillId="0" borderId="30" xfId="0" applyFont="1" applyFill="1" applyBorder="1" applyAlignment="1">
      <alignment horizontal="center" vertical="center" wrapText="1"/>
    </xf>
    <xf numFmtId="178" fontId="43" fillId="0" borderId="29" xfId="0" applyNumberFormat="1" applyFont="1" applyFill="1" applyBorder="1" applyAlignment="1">
      <alignment horizontal="center" vertical="center" wrapText="1"/>
    </xf>
    <xf numFmtId="176" fontId="43" fillId="0" borderId="30" xfId="0" applyNumberFormat="1" applyFont="1" applyFill="1" applyBorder="1" applyAlignment="1">
      <alignment horizontal="center" vertical="center" wrapText="1"/>
    </xf>
    <xf numFmtId="176" fontId="43" fillId="0" borderId="37" xfId="0" applyNumberFormat="1" applyFont="1" applyFill="1" applyBorder="1" applyAlignment="1">
      <alignment horizontal="center" vertical="center" wrapText="1"/>
    </xf>
    <xf numFmtId="0" fontId="43" fillId="0" borderId="37" xfId="0" applyFont="1" applyBorder="1" applyAlignment="1">
      <alignment horizontal="center" vertical="center" wrapText="1"/>
    </xf>
    <xf numFmtId="0" fontId="44" fillId="0" borderId="29" xfId="0" applyFont="1" applyFill="1" applyBorder="1" applyAlignment="1">
      <alignment horizontal="center" vertical="center" wrapText="1"/>
    </xf>
    <xf numFmtId="0" fontId="44" fillId="0" borderId="30" xfId="0" applyFont="1" applyFill="1" applyBorder="1" applyAlignment="1">
      <alignment horizontal="center" vertical="center" wrapText="1"/>
    </xf>
    <xf numFmtId="0" fontId="43" fillId="5" borderId="29" xfId="0" applyFont="1" applyFill="1" applyBorder="1" applyAlignment="1">
      <alignment horizontal="center" vertical="center" wrapText="1"/>
    </xf>
    <xf numFmtId="0" fontId="43" fillId="0" borderId="33" xfId="0" applyFont="1" applyFill="1" applyBorder="1" applyAlignment="1">
      <alignment horizontal="center" vertical="center" wrapText="1"/>
    </xf>
    <xf numFmtId="178" fontId="43" fillId="0" borderId="30" xfId="0" applyNumberFormat="1" applyFont="1" applyFill="1" applyBorder="1" applyAlignment="1">
      <alignment horizontal="center" vertical="center" wrapText="1"/>
    </xf>
    <xf numFmtId="176" fontId="43" fillId="0" borderId="33" xfId="0" applyNumberFormat="1" applyFont="1" applyFill="1" applyBorder="1" applyAlignment="1">
      <alignment horizontal="center" vertical="center" wrapText="1"/>
    </xf>
    <xf numFmtId="176" fontId="43" fillId="0" borderId="38" xfId="0" applyNumberFormat="1" applyFont="1" applyFill="1" applyBorder="1" applyAlignment="1">
      <alignment horizontal="center" vertical="center" wrapText="1"/>
    </xf>
    <xf numFmtId="0" fontId="43" fillId="0" borderId="38" xfId="0" applyFont="1" applyBorder="1" applyAlignment="1">
      <alignment horizontal="center" vertical="center" wrapText="1"/>
    </xf>
    <xf numFmtId="0" fontId="44" fillId="0" borderId="33" xfId="0" applyFont="1" applyFill="1" applyBorder="1" applyAlignment="1">
      <alignment horizontal="center" vertical="center" wrapText="1"/>
    </xf>
    <xf numFmtId="0" fontId="43" fillId="5" borderId="30" xfId="0" applyFont="1" applyFill="1" applyBorder="1" applyAlignment="1">
      <alignment horizontal="center" vertical="center" wrapText="1"/>
    </xf>
    <xf numFmtId="176" fontId="20" fillId="0" borderId="34" xfId="0" applyNumberFormat="1" applyFont="1" applyFill="1" applyBorder="1" applyAlignment="1">
      <alignment vertical="center" wrapText="1"/>
    </xf>
    <xf numFmtId="0" fontId="43" fillId="0" borderId="30" xfId="0" applyFont="1" applyBorder="1" applyAlignment="1">
      <alignment horizontal="center" vertical="center" wrapText="1"/>
    </xf>
    <xf numFmtId="2" fontId="39" fillId="0" borderId="1" xfId="0" applyNumberFormat="1" applyFont="1" applyFill="1" applyBorder="1" applyAlignment="1">
      <alignment horizontal="center" vertical="center" wrapText="1"/>
    </xf>
    <xf numFmtId="176" fontId="39" fillId="0" borderId="1" xfId="0" applyNumberFormat="1" applyFont="1" applyFill="1" applyBorder="1" applyAlignment="1">
      <alignment horizontal="center" vertical="center" wrapText="1"/>
    </xf>
    <xf numFmtId="176" fontId="16" fillId="7" borderId="1" xfId="0" applyNumberFormat="1" applyFont="1" applyFill="1" applyBorder="1" applyAlignment="1">
      <alignment horizontal="center" vertical="center" wrapText="1"/>
    </xf>
    <xf numFmtId="178" fontId="39" fillId="0" borderId="1" xfId="0" applyNumberFormat="1" applyFont="1" applyFill="1" applyBorder="1" applyAlignment="1">
      <alignment horizontal="center" vertical="center" wrapText="1"/>
    </xf>
    <xf numFmtId="0" fontId="38" fillId="0" borderId="1" xfId="0" applyFont="1" applyFill="1" applyBorder="1">
      <alignment vertical="center"/>
    </xf>
    <xf numFmtId="0" fontId="38" fillId="0" borderId="1" xfId="0" applyNumberFormat="1" applyFont="1" applyFill="1" applyBorder="1" applyAlignment="1">
      <alignment horizontal="center" vertical="center"/>
    </xf>
    <xf numFmtId="0" fontId="38" fillId="3" borderId="23" xfId="0" applyFont="1" applyFill="1" applyBorder="1" applyAlignment="1">
      <alignment horizontal="center" vertical="center"/>
    </xf>
    <xf numFmtId="0" fontId="0" fillId="0" borderId="23" xfId="0" applyFill="1" applyBorder="1" applyAlignment="1">
      <alignment horizontal="center" vertical="center"/>
    </xf>
    <xf numFmtId="0" fontId="38" fillId="0" borderId="23" xfId="0" applyFont="1" applyFill="1" applyBorder="1" applyAlignment="1">
      <alignment horizontal="center" vertical="center"/>
    </xf>
    <xf numFmtId="0" fontId="38" fillId="0" borderId="1" xfId="0" applyFont="1" applyFill="1" applyBorder="1" applyAlignment="1">
      <alignment horizontal="center" vertical="center"/>
    </xf>
    <xf numFmtId="0" fontId="38" fillId="3" borderId="19" xfId="0" applyFont="1" applyFill="1" applyBorder="1" applyAlignment="1">
      <alignment horizontal="center" vertical="center"/>
    </xf>
    <xf numFmtId="0" fontId="0" fillId="0" borderId="19" xfId="0" applyFill="1" applyBorder="1" applyAlignment="1">
      <alignment horizontal="center" vertical="center"/>
    </xf>
    <xf numFmtId="0" fontId="38" fillId="0" borderId="19" xfId="0" applyFont="1" applyFill="1" applyBorder="1" applyAlignment="1">
      <alignment horizontal="center" vertical="center"/>
    </xf>
    <xf numFmtId="0" fontId="38" fillId="3" borderId="1" xfId="0" applyFont="1" applyFill="1" applyBorder="1">
      <alignment vertical="center"/>
    </xf>
    <xf numFmtId="176" fontId="16" fillId="8"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0" fillId="0" borderId="1" xfId="0" applyBorder="1">
      <alignment vertical="center"/>
    </xf>
    <xf numFmtId="176" fontId="16" fillId="9" borderId="1" xfId="0" applyNumberFormat="1" applyFont="1" applyFill="1" applyBorder="1" applyAlignment="1">
      <alignment horizontal="center" vertical="center" wrapText="1"/>
    </xf>
    <xf numFmtId="0" fontId="39" fillId="0" borderId="1" xfId="0" applyFont="1" applyFill="1" applyBorder="1" applyAlignment="1">
      <alignment horizontal="center" vertical="center"/>
    </xf>
    <xf numFmtId="0" fontId="39" fillId="0" borderId="1" xfId="0" applyFont="1" applyFill="1" applyBorder="1" applyAlignment="1">
      <alignment horizontal="left" vertical="center"/>
    </xf>
    <xf numFmtId="178" fontId="39" fillId="0" borderId="1" xfId="0" applyNumberFormat="1" applyFont="1" applyFill="1" applyBorder="1" applyAlignment="1">
      <alignment horizontal="center" vertical="center"/>
    </xf>
    <xf numFmtId="0" fontId="16" fillId="0" borderId="1" xfId="0" applyFont="1" applyFill="1" applyBorder="1" applyAlignment="1">
      <alignment horizontal="left" vertical="center"/>
    </xf>
    <xf numFmtId="176" fontId="16" fillId="0" borderId="1" xfId="0" applyNumberFormat="1" applyFont="1" applyBorder="1" applyAlignment="1">
      <alignment horizontal="center" vertical="center"/>
    </xf>
    <xf numFmtId="0" fontId="16" fillId="3" borderId="23"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8" fillId="3" borderId="36" xfId="0" applyFont="1" applyFill="1" applyBorder="1" applyAlignment="1">
      <alignment horizontal="center" vertical="center"/>
    </xf>
    <xf numFmtId="0" fontId="0" fillId="0" borderId="36" xfId="0" applyFill="1" applyBorder="1" applyAlignment="1">
      <alignment horizontal="center" vertical="center"/>
    </xf>
    <xf numFmtId="0" fontId="38" fillId="0" borderId="36" xfId="0" applyFont="1" applyFill="1" applyBorder="1" applyAlignment="1">
      <alignment horizontal="center" vertical="center"/>
    </xf>
    <xf numFmtId="0" fontId="16" fillId="3" borderId="19"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NumberFormat="1" applyFont="1" applyFill="1" applyBorder="1" applyAlignment="1">
      <alignment horizontal="center" vertical="center" wrapText="1"/>
    </xf>
    <xf numFmtId="176" fontId="16" fillId="7"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176" fontId="16" fillId="10" borderId="1" xfId="0" applyNumberFormat="1" applyFont="1" applyFill="1" applyBorder="1" applyAlignment="1">
      <alignment horizontal="center" vertical="center" wrapText="1"/>
    </xf>
    <xf numFmtId="0" fontId="38" fillId="3" borderId="1" xfId="0" applyFont="1" applyFill="1" applyBorder="1" applyAlignment="1">
      <alignment horizontal="center" vertical="center"/>
    </xf>
    <xf numFmtId="0" fontId="38" fillId="0" borderId="1" xfId="0" applyFont="1" applyBorder="1">
      <alignment vertical="center"/>
    </xf>
    <xf numFmtId="176" fontId="16" fillId="0" borderId="14" xfId="0" applyNumberFormat="1" applyFont="1" applyFill="1" applyBorder="1" applyAlignment="1">
      <alignment horizontal="center" vertical="center" wrapText="1"/>
    </xf>
    <xf numFmtId="176" fontId="16" fillId="11" borderId="1" xfId="0"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176" fontId="16" fillId="3" borderId="1" xfId="0" applyNumberFormat="1" applyFont="1" applyFill="1" applyBorder="1" applyAlignment="1">
      <alignment horizontal="center" vertical="center" wrapText="1"/>
    </xf>
    <xf numFmtId="176" fontId="16" fillId="12" borderId="1" xfId="0" applyNumberFormat="1" applyFont="1" applyFill="1" applyBorder="1" applyAlignment="1">
      <alignment horizontal="center" vertical="center" wrapText="1"/>
    </xf>
    <xf numFmtId="0" fontId="16" fillId="3" borderId="1" xfId="53" applyFont="1" applyFill="1" applyBorder="1" applyAlignment="1">
      <alignment horizontal="center" vertical="center" wrapText="1"/>
    </xf>
    <xf numFmtId="176" fontId="16" fillId="8" borderId="1" xfId="53" applyNumberFormat="1" applyFont="1" applyFill="1" applyBorder="1" applyAlignment="1">
      <alignment horizontal="center" vertical="center" wrapText="1"/>
    </xf>
    <xf numFmtId="0" fontId="16" fillId="0" borderId="1" xfId="53" applyNumberFormat="1" applyFont="1" applyFill="1" applyBorder="1" applyAlignment="1">
      <alignment horizontal="center" vertical="center" wrapText="1"/>
    </xf>
    <xf numFmtId="178" fontId="16" fillId="0" borderId="1" xfId="53" applyNumberFormat="1" applyFont="1" applyFill="1" applyBorder="1" applyAlignment="1">
      <alignment horizontal="center" vertical="center" wrapText="1"/>
    </xf>
    <xf numFmtId="0" fontId="16" fillId="3" borderId="1" xfId="52" applyFont="1" applyFill="1" applyBorder="1" applyAlignment="1">
      <alignment horizontal="center" vertical="center" wrapText="1"/>
    </xf>
    <xf numFmtId="0" fontId="16" fillId="0" borderId="1" xfId="52" applyNumberFormat="1" applyFont="1" applyFill="1" applyBorder="1" applyAlignment="1">
      <alignment horizontal="center" vertical="center" wrapText="1"/>
    </xf>
    <xf numFmtId="176" fontId="16" fillId="0" borderId="23" xfId="0" applyNumberFormat="1" applyFont="1" applyFill="1" applyBorder="1" applyAlignment="1">
      <alignment horizontal="center" vertical="center"/>
    </xf>
    <xf numFmtId="176" fontId="16" fillId="8" borderId="1" xfId="0" applyNumberFormat="1" applyFont="1" applyFill="1" applyBorder="1" applyAlignment="1">
      <alignment horizontal="center" vertical="center"/>
    </xf>
    <xf numFmtId="176" fontId="16" fillId="0" borderId="36" xfId="0" applyNumberFormat="1" applyFont="1" applyFill="1" applyBorder="1" applyAlignment="1">
      <alignment horizontal="center" vertical="center"/>
    </xf>
    <xf numFmtId="176" fontId="16" fillId="0" borderId="19" xfId="0" applyNumberFormat="1" applyFont="1" applyFill="1" applyBorder="1" applyAlignment="1">
      <alignment horizontal="center" vertical="center"/>
    </xf>
    <xf numFmtId="176" fontId="16" fillId="0" borderId="2" xfId="0" applyNumberFormat="1" applyFont="1" applyFill="1" applyBorder="1" applyAlignment="1">
      <alignment vertical="center"/>
    </xf>
    <xf numFmtId="176" fontId="16" fillId="0" borderId="2"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6" fontId="16" fillId="13" borderId="1" xfId="0" applyNumberFormat="1" applyFont="1" applyFill="1" applyBorder="1" applyAlignment="1">
      <alignment horizontal="center" vertical="center"/>
    </xf>
    <xf numFmtId="176" fontId="45" fillId="13" borderId="1" xfId="0" applyNumberFormat="1" applyFont="1" applyFill="1" applyBorder="1" applyAlignment="1">
      <alignment horizontal="center" vertical="center"/>
    </xf>
    <xf numFmtId="176" fontId="16" fillId="13" borderId="1" xfId="0" applyNumberFormat="1" applyFont="1" applyFill="1" applyBorder="1" applyAlignment="1">
      <alignment horizontal="center" vertical="center" wrapText="1"/>
    </xf>
    <xf numFmtId="176" fontId="45" fillId="13" borderId="1" xfId="0" applyNumberFormat="1" applyFont="1" applyFill="1" applyBorder="1" applyAlignment="1">
      <alignment horizontal="center" vertical="center" wrapText="1"/>
    </xf>
    <xf numFmtId="0" fontId="38" fillId="0" borderId="23" xfId="0" applyNumberFormat="1" applyFont="1" applyFill="1" applyBorder="1" applyAlignment="1">
      <alignment horizontal="center" vertical="center"/>
    </xf>
    <xf numFmtId="0" fontId="38" fillId="0" borderId="23" xfId="0" applyFont="1" applyBorder="1" applyAlignment="1">
      <alignment horizontal="center" vertical="center"/>
    </xf>
    <xf numFmtId="0" fontId="0" fillId="0" borderId="23" xfId="0" applyBorder="1" applyAlignment="1">
      <alignment horizontal="center" vertical="center"/>
    </xf>
    <xf numFmtId="0" fontId="38" fillId="0" borderId="19" xfId="0" applyNumberFormat="1" applyFont="1" applyFill="1" applyBorder="1" applyAlignment="1">
      <alignment horizontal="center" vertical="center"/>
    </xf>
    <xf numFmtId="0" fontId="38" fillId="0" borderId="19" xfId="0" applyFont="1" applyBorder="1" applyAlignment="1">
      <alignment horizontal="center" vertical="center"/>
    </xf>
    <xf numFmtId="0" fontId="0" fillId="0" borderId="19" xfId="0" applyBorder="1" applyAlignment="1">
      <alignment horizontal="center" vertical="center"/>
    </xf>
    <xf numFmtId="176" fontId="16" fillId="14" borderId="1" xfId="0" applyNumberFormat="1" applyFont="1" applyFill="1" applyBorder="1" applyAlignment="1">
      <alignment horizontal="center" vertical="center" wrapText="1"/>
    </xf>
    <xf numFmtId="0" fontId="16" fillId="4" borderId="1" xfId="0" applyNumberFormat="1" applyFont="1" applyFill="1" applyBorder="1" applyAlignment="1">
      <alignment horizontal="center" vertical="center" wrapText="1"/>
    </xf>
    <xf numFmtId="2" fontId="16" fillId="4" borderId="1" xfId="0" applyNumberFormat="1" applyFont="1" applyFill="1" applyBorder="1" applyAlignment="1">
      <alignment horizontal="center" vertical="center" wrapText="1"/>
    </xf>
    <xf numFmtId="0" fontId="16" fillId="4" borderId="1" xfId="0" applyFont="1" applyFill="1" applyBorder="1" applyAlignment="1">
      <alignment horizontal="left" vertical="center"/>
    </xf>
    <xf numFmtId="0" fontId="16" fillId="4" borderId="1" xfId="0" applyFont="1" applyFill="1" applyBorder="1" applyAlignment="1">
      <alignment horizontal="center" vertical="center"/>
    </xf>
    <xf numFmtId="176" fontId="16" fillId="15" borderId="1" xfId="0" applyNumberFormat="1" applyFont="1" applyFill="1" applyBorder="1" applyAlignment="1">
      <alignment horizontal="center" vertical="center" wrapText="1"/>
    </xf>
    <xf numFmtId="2" fontId="16" fillId="3" borderId="23" xfId="0" applyNumberFormat="1" applyFont="1" applyFill="1" applyBorder="1" applyAlignment="1">
      <alignment horizontal="center" vertical="center" wrapText="1"/>
    </xf>
    <xf numFmtId="2" fontId="16" fillId="3" borderId="19" xfId="0" applyNumberFormat="1" applyFont="1" applyFill="1" applyBorder="1" applyAlignment="1">
      <alignment horizontal="center" vertical="center" wrapText="1"/>
    </xf>
    <xf numFmtId="0" fontId="38" fillId="3" borderId="19" xfId="0" applyFont="1" applyFill="1" applyBorder="1">
      <alignment vertical="center"/>
    </xf>
    <xf numFmtId="2" fontId="16" fillId="0" borderId="6" xfId="0" applyNumberFormat="1" applyFont="1" applyFill="1" applyBorder="1" applyAlignment="1">
      <alignment horizontal="center" vertical="center" wrapText="1"/>
    </xf>
    <xf numFmtId="2" fontId="16" fillId="0" borderId="17" xfId="0" applyNumberFormat="1" applyFont="1" applyFill="1" applyBorder="1" applyAlignment="1">
      <alignment horizontal="center" vertical="center" wrapText="1"/>
    </xf>
    <xf numFmtId="176" fontId="45" fillId="14" borderId="1" xfId="0" applyNumberFormat="1" applyFont="1" applyFill="1" applyBorder="1" applyAlignment="1">
      <alignment horizontal="center" vertical="center" wrapText="1"/>
    </xf>
    <xf numFmtId="176" fontId="16" fillId="16" borderId="1" xfId="0" applyNumberFormat="1" applyFont="1" applyFill="1" applyBorder="1" applyAlignment="1">
      <alignment horizontal="center" vertical="center" wrapText="1"/>
    </xf>
    <xf numFmtId="0" fontId="46" fillId="0" borderId="1" xfId="0" applyFont="1" applyFill="1" applyBorder="1" applyAlignment="1">
      <alignment horizontal="center" vertical="center"/>
    </xf>
    <xf numFmtId="0" fontId="16" fillId="7" borderId="1"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 xfId="0" applyFont="1" applyFill="1" applyBorder="1" applyAlignment="1">
      <alignment horizontal="center" vertical="center"/>
    </xf>
    <xf numFmtId="0" fontId="16" fillId="0" borderId="1" xfId="0" applyFont="1" applyBorder="1" applyAlignment="1">
      <alignment horizontal="center" vertical="center" wrapText="1"/>
    </xf>
    <xf numFmtId="176" fontId="16" fillId="17" borderId="1" xfId="0" applyNumberFormat="1" applyFont="1" applyFill="1" applyBorder="1" applyAlignment="1">
      <alignment horizontal="center" vertical="center" wrapText="1"/>
    </xf>
    <xf numFmtId="178" fontId="16" fillId="0" borderId="1" xfId="0" applyNumberFormat="1" applyFont="1" applyBorder="1" applyAlignment="1">
      <alignment horizontal="center" vertical="center" wrapText="1"/>
    </xf>
    <xf numFmtId="176" fontId="39" fillId="0" borderId="1" xfId="0" applyNumberFormat="1" applyFont="1" applyFill="1" applyBorder="1" applyAlignment="1">
      <alignment horizontal="center" vertical="center"/>
    </xf>
    <xf numFmtId="178" fontId="16" fillId="7" borderId="1" xfId="0" applyNumberFormat="1" applyFont="1" applyFill="1" applyBorder="1" applyAlignment="1">
      <alignment horizontal="center" vertical="center" wrapText="1"/>
    </xf>
    <xf numFmtId="178" fontId="16" fillId="7" borderId="1" xfId="0" applyNumberFormat="1" applyFont="1" applyFill="1" applyBorder="1" applyAlignment="1">
      <alignment horizontal="center" vertical="center"/>
    </xf>
    <xf numFmtId="0" fontId="38" fillId="0" borderId="36" xfId="0" applyNumberFormat="1" applyFont="1" applyFill="1" applyBorder="1" applyAlignment="1">
      <alignment horizontal="center" vertical="center"/>
    </xf>
    <xf numFmtId="0" fontId="38" fillId="0" borderId="36" xfId="0" applyFont="1" applyBorder="1" applyAlignment="1">
      <alignment horizontal="center" vertical="center"/>
    </xf>
    <xf numFmtId="178" fontId="16" fillId="0" borderId="1" xfId="0" applyNumberFormat="1" applyFont="1" applyFill="1" applyBorder="1" applyAlignment="1">
      <alignment horizontal="left" vertical="center"/>
    </xf>
    <xf numFmtId="178" fontId="16" fillId="18" borderId="1" xfId="0" applyNumberFormat="1" applyFont="1" applyFill="1" applyBorder="1" applyAlignment="1">
      <alignment horizontal="center" vertical="center" wrapText="1"/>
    </xf>
    <xf numFmtId="0" fontId="39" fillId="0" borderId="23" xfId="0" applyFont="1" applyFill="1" applyBorder="1" applyAlignment="1">
      <alignment horizontal="center" vertical="center"/>
    </xf>
    <xf numFmtId="0" fontId="16" fillId="0" borderId="2" xfId="0" applyFont="1" applyFill="1" applyBorder="1" applyAlignment="1">
      <alignment horizontal="center" vertical="center"/>
    </xf>
    <xf numFmtId="176" fontId="16" fillId="19" borderId="1" xfId="0" applyNumberFormat="1" applyFont="1" applyFill="1" applyBorder="1" applyAlignment="1">
      <alignment horizontal="center" vertical="center" wrapText="1"/>
    </xf>
    <xf numFmtId="176" fontId="16" fillId="20" borderId="1" xfId="0" applyNumberFormat="1" applyFont="1" applyFill="1" applyBorder="1" applyAlignment="1">
      <alignment horizontal="center" vertical="center" wrapText="1"/>
    </xf>
    <xf numFmtId="176" fontId="16" fillId="19" borderId="1" xfId="0" applyNumberFormat="1" applyFont="1" applyFill="1" applyBorder="1" applyAlignment="1">
      <alignment horizontal="center" vertical="center"/>
    </xf>
    <xf numFmtId="176" fontId="16" fillId="10" borderId="1" xfId="0" applyNumberFormat="1" applyFont="1" applyFill="1" applyBorder="1" applyAlignment="1">
      <alignment horizontal="center" vertical="center"/>
    </xf>
    <xf numFmtId="176" fontId="16" fillId="0" borderId="15" xfId="0" applyNumberFormat="1" applyFont="1" applyFill="1" applyBorder="1" applyAlignment="1">
      <alignment horizontal="center" vertical="center"/>
    </xf>
    <xf numFmtId="176" fontId="16" fillId="0" borderId="18" xfId="0" applyNumberFormat="1" applyFont="1" applyFill="1" applyBorder="1" applyAlignment="1">
      <alignment horizontal="center" vertical="center"/>
    </xf>
    <xf numFmtId="0" fontId="38" fillId="5" borderId="1" xfId="0" applyFont="1" applyFill="1" applyBorder="1">
      <alignment vertical="center"/>
    </xf>
    <xf numFmtId="176" fontId="16" fillId="0" borderId="23" xfId="0" applyNumberFormat="1" applyFont="1" applyFill="1" applyBorder="1" applyAlignment="1">
      <alignment vertical="center" wrapText="1"/>
    </xf>
    <xf numFmtId="2" fontId="16" fillId="0" borderId="23" xfId="0" applyNumberFormat="1" applyFont="1" applyFill="1" applyBorder="1" applyAlignment="1">
      <alignment vertical="center" wrapText="1"/>
    </xf>
    <xf numFmtId="184" fontId="45"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184" fontId="16" fillId="0" borderId="23" xfId="0" applyNumberFormat="1" applyFont="1" applyFill="1" applyBorder="1" applyAlignment="1">
      <alignment vertical="center" wrapText="1"/>
    </xf>
    <xf numFmtId="0" fontId="38" fillId="3" borderId="23" xfId="0" applyFont="1" applyFill="1" applyBorder="1" applyAlignment="1">
      <alignment vertical="center"/>
    </xf>
    <xf numFmtId="0" fontId="0" fillId="0" borderId="23" xfId="0" applyFill="1" applyBorder="1">
      <alignment vertical="center"/>
    </xf>
    <xf numFmtId="0" fontId="38" fillId="0" borderId="1" xfId="0" applyFont="1" applyFill="1" applyBorder="1" applyAlignment="1">
      <alignment vertical="center"/>
    </xf>
    <xf numFmtId="176" fontId="16" fillId="0" borderId="1" xfId="0" applyNumberFormat="1" applyFont="1" applyFill="1" applyBorder="1" applyAlignment="1">
      <alignment vertical="center" wrapText="1"/>
    </xf>
    <xf numFmtId="184" fontId="16" fillId="0" borderId="1" xfId="0" applyNumberFormat="1" applyFont="1" applyFill="1" applyBorder="1" applyAlignment="1">
      <alignment vertical="center" wrapText="1"/>
    </xf>
    <xf numFmtId="0" fontId="38" fillId="3" borderId="1" xfId="0" applyFont="1" applyFill="1" applyBorder="1" applyAlignment="1">
      <alignment vertical="center"/>
    </xf>
    <xf numFmtId="0" fontId="47" fillId="0" borderId="1" xfId="0" applyFont="1" applyFill="1" applyBorder="1" applyAlignment="1">
      <alignment vertical="center" wrapText="1"/>
    </xf>
    <xf numFmtId="0" fontId="14" fillId="0" borderId="0" xfId="0" applyFont="1">
      <alignment vertical="center"/>
    </xf>
    <xf numFmtId="0" fontId="0" fillId="0" borderId="0" xfId="0" applyAlignment="1">
      <alignment horizontal="center" vertical="center" wrapText="1"/>
    </xf>
    <xf numFmtId="0" fontId="14" fillId="0" borderId="0" xfId="0" applyFont="1" applyBorder="1" applyAlignment="1">
      <alignment horizontal="center" vertical="center" wrapText="1"/>
    </xf>
    <xf numFmtId="0" fontId="48" fillId="0" borderId="0" xfId="0" applyFont="1" applyAlignment="1">
      <alignment horizontal="center" vertical="center" wrapText="1"/>
    </xf>
    <xf numFmtId="0" fontId="4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0" fillId="0" borderId="0" xfId="0" applyAlignment="1">
      <alignment horizontal="left" vertical="center" wrapText="1"/>
    </xf>
    <xf numFmtId="176" fontId="0" fillId="0" borderId="0" xfId="0" applyNumberFormat="1" applyFill="1" applyAlignment="1">
      <alignment horizontal="center" vertical="center" wrapText="1"/>
    </xf>
    <xf numFmtId="0" fontId="11" fillId="0" borderId="1" xfId="0" applyFont="1" applyBorder="1" applyAlignment="1">
      <alignment horizontal="center" vertical="center"/>
    </xf>
    <xf numFmtId="0" fontId="11" fillId="0" borderId="23" xfId="0" applyFont="1" applyBorder="1" applyAlignment="1">
      <alignment horizontal="center" vertical="center" wrapText="1"/>
    </xf>
    <xf numFmtId="0" fontId="14" fillId="0" borderId="1" xfId="0" applyFont="1" applyBorder="1" applyAlignment="1">
      <alignment horizontal="center" vertical="center"/>
    </xf>
    <xf numFmtId="0" fontId="50" fillId="0" borderId="0" xfId="0" applyFont="1" applyAlignment="1">
      <alignment horizontal="center" vertical="center" wrapText="1"/>
    </xf>
    <xf numFmtId="176" fontId="51" fillId="0" borderId="0" xfId="0" applyNumberFormat="1" applyFont="1" applyFill="1" applyAlignment="1">
      <alignment horizontal="center" vertical="center" wrapText="1"/>
    </xf>
    <xf numFmtId="0" fontId="38" fillId="0" borderId="0" xfId="0" applyFont="1" applyFill="1" applyAlignment="1">
      <alignment horizontal="left" vertical="center" wrapText="1"/>
    </xf>
    <xf numFmtId="0" fontId="38" fillId="0" borderId="0" xfId="0" applyFont="1" applyFill="1" applyAlignment="1">
      <alignment vertical="center" wrapText="1"/>
    </xf>
    <xf numFmtId="178" fontId="38" fillId="0" borderId="0" xfId="0" applyNumberFormat="1" applyFont="1" applyFill="1" applyAlignment="1">
      <alignment horizontal="center" vertical="center" wrapText="1"/>
    </xf>
    <xf numFmtId="0" fontId="13" fillId="0" borderId="0" xfId="0" applyFont="1" applyFill="1" applyAlignment="1">
      <alignment vertical="center" wrapText="1"/>
    </xf>
    <xf numFmtId="0" fontId="0" fillId="0" borderId="0" xfId="0" applyFill="1" applyAlignment="1">
      <alignment horizontal="center" vertical="center" wrapText="1"/>
    </xf>
    <xf numFmtId="176" fontId="38" fillId="0" borderId="0" xfId="0" applyNumberFormat="1" applyFont="1" applyFill="1" applyAlignment="1">
      <alignment horizontal="center" vertical="center" wrapText="1"/>
    </xf>
    <xf numFmtId="176" fontId="13" fillId="0" borderId="0" xfId="0" applyNumberFormat="1" applyFont="1" applyFill="1" applyAlignment="1">
      <alignment horizontal="center" vertical="center" wrapText="1"/>
    </xf>
    <xf numFmtId="176" fontId="1" fillId="0" borderId="0" xfId="0" applyNumberFormat="1" applyFont="1" applyFill="1" applyAlignment="1">
      <alignment horizontal="center" vertical="center" wrapText="1"/>
    </xf>
    <xf numFmtId="0" fontId="51" fillId="0" borderId="0" xfId="0" applyFont="1" applyFill="1" applyAlignment="1">
      <alignment vertical="center" wrapText="1"/>
    </xf>
    <xf numFmtId="176" fontId="20" fillId="0" borderId="39" xfId="0" applyNumberFormat="1" applyFont="1" applyFill="1" applyBorder="1" applyAlignment="1">
      <alignment horizontal="center" vertical="center" wrapText="1"/>
    </xf>
    <xf numFmtId="0" fontId="20" fillId="0" borderId="37"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0" fontId="18" fillId="0" borderId="23"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18" fillId="0" borderId="36" xfId="0" applyNumberFormat="1"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36" xfId="0" applyFill="1" applyBorder="1" applyAlignment="1">
      <alignment horizontal="center" vertical="center" wrapText="1"/>
    </xf>
    <xf numFmtId="0" fontId="18" fillId="0" borderId="19" xfId="0" applyNumberFormat="1" applyFont="1" applyFill="1" applyBorder="1" applyAlignment="1">
      <alignment horizontal="center" vertical="center" wrapText="1"/>
    </xf>
    <xf numFmtId="0" fontId="0" fillId="0" borderId="18"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2" fillId="0" borderId="0" xfId="0" applyFont="1" applyAlignment="1">
      <alignment vertical="center"/>
    </xf>
    <xf numFmtId="0" fontId="25" fillId="0" borderId="0" xfId="0" applyFont="1" applyAlignment="1">
      <alignment vertical="center"/>
    </xf>
    <xf numFmtId="0" fontId="18" fillId="0" borderId="0" xfId="0" applyFont="1" applyFill="1" applyAlignment="1">
      <alignment horizontal="center" vertical="center"/>
    </xf>
    <xf numFmtId="0" fontId="36" fillId="0" borderId="0" xfId="0" applyFont="1" applyAlignment="1">
      <alignment horizontal="center" vertical="center"/>
    </xf>
    <xf numFmtId="0" fontId="52" fillId="0" borderId="0" xfId="0" applyFont="1" applyAlignment="1">
      <alignment horizontal="center" vertical="center" wrapText="1"/>
    </xf>
    <xf numFmtId="0" fontId="53" fillId="0" borderId="1" xfId="0" applyFont="1" applyBorder="1" applyAlignment="1">
      <alignment horizontal="center" vertical="center"/>
    </xf>
    <xf numFmtId="0" fontId="53" fillId="0" borderId="1" xfId="0" applyFont="1" applyBorder="1" applyAlignment="1">
      <alignment horizontal="center" vertical="center" wrapText="1"/>
    </xf>
    <xf numFmtId="0" fontId="53" fillId="0" borderId="1" xfId="0" applyFont="1" applyFill="1" applyBorder="1" applyAlignment="1">
      <alignment horizontal="center" vertical="center" wrapText="1"/>
    </xf>
    <xf numFmtId="0" fontId="53" fillId="0" borderId="1" xfId="0" applyFont="1" applyFill="1" applyBorder="1" applyAlignment="1">
      <alignment vertical="center" wrapText="1"/>
    </xf>
    <xf numFmtId="0" fontId="53"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16" fillId="0" borderId="1" xfId="54" applyNumberFormat="1" applyFont="1" applyFill="1" applyBorder="1" applyAlignment="1">
      <alignment horizontal="center" vertical="center" wrapText="1"/>
    </xf>
    <xf numFmtId="176" fontId="16" fillId="0" borderId="1" xfId="54"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2" xfId="0" applyFont="1" applyFill="1" applyBorder="1" applyAlignment="1">
      <alignment vertical="center" wrapText="1"/>
    </xf>
    <xf numFmtId="176" fontId="2" fillId="0" borderId="3"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2"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4" fillId="0" borderId="17" xfId="0" applyFont="1" applyFill="1" applyBorder="1" applyAlignment="1">
      <alignment vertical="center" wrapText="1"/>
    </xf>
    <xf numFmtId="176" fontId="2" fillId="0" borderId="18" xfId="0" applyNumberFormat="1" applyFont="1" applyFill="1" applyBorder="1" applyAlignment="1">
      <alignment horizontal="center" vertical="center" wrapText="1"/>
    </xf>
    <xf numFmtId="176" fontId="2" fillId="0" borderId="16" xfId="0" applyNumberFormat="1" applyFont="1" applyFill="1" applyBorder="1" applyAlignment="1">
      <alignment horizontal="center" vertical="center" wrapText="1"/>
    </xf>
    <xf numFmtId="0" fontId="54" fillId="0" borderId="4" xfId="0" applyFont="1" applyFill="1" applyBorder="1" applyAlignment="1">
      <alignment vertical="center" wrapText="1"/>
    </xf>
    <xf numFmtId="0" fontId="54" fillId="0" borderId="1" xfId="0" applyFont="1" applyFill="1" applyBorder="1" applyAlignment="1">
      <alignment vertical="center" wrapText="1"/>
    </xf>
    <xf numFmtId="176" fontId="2" fillId="0" borderId="1" xfId="0" applyNumberFormat="1" applyFont="1" applyFill="1" applyBorder="1" applyAlignment="1">
      <alignment horizontal="center" vertical="center" wrapText="1"/>
    </xf>
    <xf numFmtId="176" fontId="4" fillId="21" borderId="19"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21" borderId="19" xfId="0" applyFont="1" applyFill="1" applyBorder="1" applyAlignment="1">
      <alignment vertical="center" wrapText="1"/>
    </xf>
    <xf numFmtId="176" fontId="4" fillId="0" borderId="19"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8" fontId="9" fillId="0" borderId="22" xfId="0" applyNumberFormat="1" applyFont="1" applyFill="1" applyBorder="1" applyAlignment="1">
      <alignment horizontal="center" vertical="center"/>
    </xf>
    <xf numFmtId="178" fontId="9" fillId="0" borderId="23" xfId="0" applyNumberFormat="1" applyFont="1" applyFill="1" applyBorder="1" applyAlignment="1">
      <alignment horizontal="center" vertical="center"/>
    </xf>
    <xf numFmtId="0" fontId="9" fillId="0" borderId="23" xfId="0" applyNumberFormat="1" applyFont="1" applyFill="1" applyBorder="1" applyAlignment="1">
      <alignment horizontal="center" vertical="center"/>
    </xf>
    <xf numFmtId="178" fontId="13" fillId="0" borderId="22" xfId="0" applyNumberFormat="1" applyFont="1" applyFill="1" applyBorder="1" applyAlignment="1">
      <alignment horizontal="center" vertical="center"/>
    </xf>
    <xf numFmtId="178" fontId="13" fillId="0" borderId="1" xfId="0" applyNumberFormat="1" applyFont="1" applyFill="1" applyBorder="1" applyAlignment="1">
      <alignment horizontal="center" vertical="center"/>
    </xf>
    <xf numFmtId="178" fontId="16" fillId="0" borderId="24" xfId="0" applyNumberFormat="1" applyFont="1" applyFill="1" applyBorder="1" applyAlignment="1">
      <alignment horizontal="center" vertical="center"/>
    </xf>
    <xf numFmtId="178" fontId="16" fillId="0" borderId="22" xfId="0" applyNumberFormat="1" applyFont="1" applyFill="1" applyBorder="1" applyAlignment="1">
      <alignment horizontal="center" vertical="center"/>
    </xf>
    <xf numFmtId="176" fontId="16" fillId="0" borderId="14" xfId="54" applyNumberFormat="1" applyFont="1" applyFill="1" applyBorder="1" applyAlignment="1">
      <alignment horizontal="center" vertical="center" wrapText="1"/>
    </xf>
    <xf numFmtId="0" fontId="2" fillId="3" borderId="4" xfId="0" applyFont="1" applyFill="1" applyBorder="1" applyAlignment="1">
      <alignment vertical="center" wrapText="1"/>
    </xf>
    <xf numFmtId="0" fontId="37" fillId="0" borderId="0" xfId="0" applyFont="1">
      <alignment vertical="center"/>
    </xf>
    <xf numFmtId="0" fontId="2" fillId="0" borderId="2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5" xfId="0" applyFont="1" applyFill="1" applyBorder="1" applyAlignment="1">
      <alignment vertical="center" wrapText="1"/>
    </xf>
    <xf numFmtId="0" fontId="2" fillId="3" borderId="36" xfId="0" applyFont="1" applyFill="1" applyBorder="1" applyAlignment="1">
      <alignment horizontal="center" vertical="center" wrapText="1"/>
    </xf>
    <xf numFmtId="176" fontId="2" fillId="0" borderId="6"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176" fontId="2" fillId="3" borderId="3" xfId="0" applyNumberFormat="1" applyFont="1" applyFill="1" applyBorder="1" applyAlignment="1">
      <alignment horizontal="center" vertical="center" wrapText="1"/>
    </xf>
    <xf numFmtId="0" fontId="2" fillId="3" borderId="19" xfId="0"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176" fontId="2" fillId="3" borderId="4" xfId="0" applyNumberFormat="1" applyFont="1" applyFill="1" applyBorder="1" applyAlignment="1">
      <alignment horizontal="center" vertical="center" wrapText="1"/>
    </xf>
    <xf numFmtId="0" fontId="55" fillId="0" borderId="1" xfId="0" applyFont="1" applyFill="1" applyBorder="1" applyAlignment="1">
      <alignment horizontal="center" vertical="center"/>
    </xf>
    <xf numFmtId="176" fontId="39" fillId="3" borderId="1" xfId="0" applyNumberFormat="1" applyFont="1" applyFill="1" applyBorder="1" applyAlignment="1">
      <alignment horizontal="center" vertical="center"/>
    </xf>
    <xf numFmtId="176" fontId="16" fillId="3" borderId="1" xfId="0" applyNumberFormat="1" applyFont="1" applyFill="1" applyBorder="1" applyAlignment="1">
      <alignment horizontal="center" vertical="center"/>
    </xf>
    <xf numFmtId="0" fontId="12" fillId="0" borderId="25" xfId="54" applyFont="1" applyFill="1" applyBorder="1" applyAlignment="1">
      <alignment horizontal="center" vertical="center" wrapText="1"/>
    </xf>
    <xf numFmtId="0" fontId="12" fillId="4" borderId="25" xfId="54"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交公路24表" xfId="49"/>
    <cellStyle name="常规 8" xfId="50"/>
    <cellStyle name="普通_活用表_亿元表" xfId="51"/>
    <cellStyle name="常规 3" xfId="52"/>
    <cellStyle name="常规 4" xfId="53"/>
    <cellStyle name="常规 2 4" xfId="54"/>
    <cellStyle name="常规 2" xfId="55"/>
    <cellStyle name="常规_Sheet1" xfId="56"/>
  </cellStyles>
  <dxfs count="2">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customXml" Target="../customXml/item2.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133"/>
  <sheetViews>
    <sheetView workbookViewId="0">
      <pane xSplit="2" ySplit="7" topLeftCell="C8" activePane="bottomRight" state="frozen"/>
      <selection/>
      <selection pane="topRight"/>
      <selection pane="bottomLeft"/>
      <selection pane="bottomRight" activeCell="A1" sqref="A1"/>
    </sheetView>
  </sheetViews>
  <sheetFormatPr defaultColWidth="9" defaultRowHeight="13.5"/>
  <cols>
    <col min="1" max="1" width="15.5083333333333" customWidth="1"/>
    <col min="2" max="2" width="11.125" style="1" customWidth="1"/>
    <col min="3" max="3" width="9.75833333333333" style="1" customWidth="1"/>
    <col min="4" max="6" width="12.625" style="1" customWidth="1"/>
    <col min="7" max="7" width="9.375" style="1" customWidth="1"/>
    <col min="8" max="9" width="10.375" style="1" customWidth="1"/>
    <col min="10" max="10" width="9.75833333333333" style="6" customWidth="1"/>
    <col min="11" max="12" width="9.75833333333333" style="3" customWidth="1"/>
    <col min="13" max="15" width="9.75833333333333" style="1" customWidth="1"/>
  </cols>
  <sheetData>
    <row r="1" customFormat="1" spans="1:15">
      <c r="A1" t="s">
        <v>0</v>
      </c>
      <c r="B1" s="1"/>
      <c r="C1" s="1"/>
      <c r="D1" s="1"/>
      <c r="E1" s="1"/>
      <c r="F1" s="1"/>
      <c r="G1" s="1"/>
      <c r="H1" s="1"/>
      <c r="I1" s="1"/>
      <c r="J1" s="6"/>
      <c r="K1" s="3"/>
      <c r="L1" s="3"/>
      <c r="M1" s="1"/>
      <c r="N1" s="1"/>
      <c r="O1" s="1"/>
    </row>
    <row r="2" customFormat="1" ht="80" customHeight="1" spans="1:15">
      <c r="A2" s="8" t="s">
        <v>1</v>
      </c>
      <c r="B2" s="8"/>
      <c r="C2" s="8"/>
      <c r="D2" s="8"/>
      <c r="E2" s="8"/>
      <c r="F2" s="8"/>
      <c r="G2" s="8"/>
      <c r="H2" s="8"/>
      <c r="I2" s="8"/>
      <c r="J2" s="8"/>
      <c r="K2" s="10"/>
      <c r="L2" s="10"/>
      <c r="M2" s="8"/>
      <c r="N2" s="8"/>
      <c r="O2" s="8"/>
    </row>
    <row r="3" s="1" customFormat="1" ht="26" customHeight="1" spans="1:15">
      <c r="A3" s="747" t="s">
        <v>2</v>
      </c>
      <c r="B3" s="15" t="s">
        <v>3</v>
      </c>
      <c r="C3" s="15" t="s">
        <v>4</v>
      </c>
      <c r="D3" s="17"/>
      <c r="E3" s="17"/>
      <c r="F3" s="17"/>
      <c r="G3" s="17"/>
      <c r="H3" s="17"/>
      <c r="I3" s="17"/>
      <c r="J3" s="17"/>
      <c r="K3" s="748"/>
      <c r="L3" s="748"/>
      <c r="M3" s="17"/>
      <c r="N3" s="17"/>
      <c r="O3" s="17"/>
    </row>
    <row r="4" s="1" customFormat="1" spans="1:15">
      <c r="A4" s="749"/>
      <c r="B4" s="37"/>
      <c r="C4" s="15" t="s">
        <v>5</v>
      </c>
      <c r="D4" s="45"/>
      <c r="E4" s="17" t="s">
        <v>6</v>
      </c>
      <c r="F4" s="15" t="s">
        <v>7</v>
      </c>
      <c r="G4" s="750"/>
      <c r="H4" s="54"/>
      <c r="I4" s="17"/>
      <c r="J4" s="720"/>
      <c r="K4" s="748"/>
      <c r="L4" s="748"/>
      <c r="M4" s="17"/>
      <c r="N4" s="17"/>
      <c r="O4" s="23"/>
    </row>
    <row r="5" s="1" customFormat="1" ht="21" customHeight="1" spans="1:15">
      <c r="A5" s="749"/>
      <c r="B5" s="37"/>
      <c r="C5" s="749"/>
      <c r="D5" s="37" t="s">
        <v>8</v>
      </c>
      <c r="E5" s="37"/>
      <c r="F5" s="749"/>
      <c r="G5" s="37" t="s">
        <v>9</v>
      </c>
      <c r="H5" s="751" t="s">
        <v>10</v>
      </c>
      <c r="I5" s="752" t="s">
        <v>11</v>
      </c>
      <c r="J5" s="753" t="s">
        <v>12</v>
      </c>
      <c r="K5" s="754"/>
      <c r="L5" s="754"/>
      <c r="M5" s="720"/>
      <c r="N5" s="14" t="s">
        <v>13</v>
      </c>
      <c r="O5" s="747" t="s">
        <v>14</v>
      </c>
    </row>
    <row r="6" s="1" customFormat="1" ht="58" customHeight="1" spans="1:15">
      <c r="A6" s="60"/>
      <c r="B6" s="44"/>
      <c r="C6" s="60"/>
      <c r="D6" s="44"/>
      <c r="E6" s="44"/>
      <c r="F6" s="60"/>
      <c r="G6" s="44"/>
      <c r="H6" s="755"/>
      <c r="I6" s="39"/>
      <c r="J6" s="61"/>
      <c r="K6" s="756" t="s">
        <v>8</v>
      </c>
      <c r="L6" s="757" t="s">
        <v>15</v>
      </c>
      <c r="M6" s="757" t="s">
        <v>16</v>
      </c>
      <c r="N6" s="14"/>
      <c r="O6" s="60"/>
    </row>
    <row r="7" customFormat="1" ht="24" customHeight="1" spans="1:15">
      <c r="A7" s="70"/>
      <c r="B7" s="71"/>
      <c r="C7" s="71"/>
      <c r="D7" s="71"/>
      <c r="E7" s="71"/>
      <c r="F7" s="71"/>
      <c r="G7" s="71"/>
      <c r="H7" s="71"/>
      <c r="I7" s="71"/>
      <c r="J7" s="736"/>
      <c r="K7" s="73"/>
      <c r="L7" s="73"/>
      <c r="M7" s="71"/>
      <c r="N7" s="71"/>
      <c r="O7" s="71"/>
    </row>
    <row r="8" s="746" customFormat="1" ht="19" customHeight="1" spans="1:15">
      <c r="A8" s="101" t="s">
        <v>17</v>
      </c>
      <c r="B8" s="758"/>
      <c r="C8" s="568">
        <f t="shared" ref="C8:K8" si="0">SUBTOTAL(9,C10:C133)</f>
        <v>318500</v>
      </c>
      <c r="D8" s="758">
        <f t="shared" si="0"/>
        <v>268500</v>
      </c>
      <c r="E8" s="483">
        <f t="shared" si="0"/>
        <v>71686</v>
      </c>
      <c r="F8" s="483">
        <f t="shared" si="0"/>
        <v>246814</v>
      </c>
      <c r="G8" s="568">
        <f t="shared" si="0"/>
        <v>196814</v>
      </c>
      <c r="H8" s="568">
        <f t="shared" si="0"/>
        <v>50000</v>
      </c>
      <c r="I8" s="568">
        <f t="shared" si="0"/>
        <v>3973</v>
      </c>
      <c r="J8" s="635">
        <f t="shared" si="0"/>
        <v>227021</v>
      </c>
      <c r="K8" s="759">
        <f t="shared" si="0"/>
        <v>177021</v>
      </c>
      <c r="L8" s="759"/>
      <c r="M8" s="568">
        <f>SUBTOTAL(9,M10:M133)</f>
        <v>50000</v>
      </c>
      <c r="N8" s="568">
        <f>SUBTOTAL(9,N10:N133)</f>
        <v>13491</v>
      </c>
      <c r="O8" s="568">
        <f>SUBTOTAL(9,O10:O133)</f>
        <v>2329</v>
      </c>
    </row>
    <row r="9" ht="19" customHeight="1" outlineLevel="1" collapsed="1" spans="1:15">
      <c r="A9" s="101" t="s">
        <v>18</v>
      </c>
      <c r="B9" s="102"/>
      <c r="C9" s="115">
        <f t="shared" ref="C9:K9" si="1">SUBTOTAL(9,C10:C13)</f>
        <v>2495</v>
      </c>
      <c r="D9" s="102">
        <f t="shared" si="1"/>
        <v>1945</v>
      </c>
      <c r="E9" s="117">
        <f t="shared" si="1"/>
        <v>0</v>
      </c>
      <c r="F9" s="117">
        <f t="shared" si="1"/>
        <v>2495</v>
      </c>
      <c r="G9" s="115">
        <f t="shared" si="1"/>
        <v>1945</v>
      </c>
      <c r="H9" s="115">
        <f t="shared" si="1"/>
        <v>550</v>
      </c>
      <c r="I9" s="115">
        <f t="shared" si="1"/>
        <v>0</v>
      </c>
      <c r="J9" s="241">
        <f t="shared" si="1"/>
        <v>2495</v>
      </c>
      <c r="K9" s="760">
        <f t="shared" si="1"/>
        <v>1945</v>
      </c>
      <c r="L9" s="760"/>
      <c r="M9" s="115">
        <f>SUBTOTAL(9,M10:M13)</f>
        <v>550</v>
      </c>
      <c r="N9" s="115">
        <f>SUBTOTAL(9,N10:N13)</f>
        <v>0</v>
      </c>
      <c r="O9" s="115">
        <f>SUBTOTAL(9,O10:O13)</f>
        <v>0</v>
      </c>
    </row>
    <row r="10" customFormat="1" ht="19" hidden="1" customHeight="1" outlineLevel="2" spans="1:15">
      <c r="A10" s="114" t="s">
        <v>19</v>
      </c>
      <c r="B10" s="102" t="s">
        <v>20</v>
      </c>
      <c r="C10" s="115">
        <v>0</v>
      </c>
      <c r="D10" s="102">
        <f>E10+G10</f>
        <v>0</v>
      </c>
      <c r="E10" s="117">
        <v>0</v>
      </c>
      <c r="F10" s="117">
        <v>0</v>
      </c>
      <c r="G10" s="115">
        <f>I10+K10+N10+O10</f>
        <v>0</v>
      </c>
      <c r="H10" s="115">
        <v>0</v>
      </c>
      <c r="I10" s="115">
        <v>0</v>
      </c>
      <c r="J10" s="241">
        <v>0</v>
      </c>
      <c r="K10" s="760">
        <f>ROUND(J10/227021*177021,0)</f>
        <v>0</v>
      </c>
      <c r="L10" s="760">
        <f>SUMIF('(基础表格）附表3-2农村公路建设项目及前期工作经费'!C:C,B10,'(基础表格）附表3-2农村公路建设项目及前期工作经费'!M:M)</f>
        <v>0</v>
      </c>
      <c r="M10" s="115">
        <f>J10-K10</f>
        <v>0</v>
      </c>
      <c r="N10" s="115">
        <v>0</v>
      </c>
      <c r="O10" s="115">
        <v>0</v>
      </c>
    </row>
    <row r="11" customFormat="1" ht="19" hidden="1" customHeight="1" outlineLevel="2" spans="1:15">
      <c r="A11" s="114" t="s">
        <v>19</v>
      </c>
      <c r="B11" s="102" t="s">
        <v>21</v>
      </c>
      <c r="C11" s="115">
        <v>63</v>
      </c>
      <c r="D11" s="102">
        <f>E11+G11</f>
        <v>49</v>
      </c>
      <c r="E11" s="117">
        <v>0</v>
      </c>
      <c r="F11" s="117">
        <v>63</v>
      </c>
      <c r="G11" s="115">
        <f>I11+K11+N11+O11</f>
        <v>49</v>
      </c>
      <c r="H11" s="115">
        <v>14</v>
      </c>
      <c r="I11" s="115">
        <v>0</v>
      </c>
      <c r="J11" s="241">
        <v>63</v>
      </c>
      <c r="K11" s="760">
        <f>ROUND(J11/227021*177021,0)</f>
        <v>49</v>
      </c>
      <c r="L11" s="760">
        <f>SUMIF('(基础表格）附表3-2农村公路建设项目及前期工作经费'!C:C,B11,'(基础表格）附表3-2农村公路建设项目及前期工作经费'!M:M)</f>
        <v>49</v>
      </c>
      <c r="M11" s="115">
        <f>J11-K11</f>
        <v>14</v>
      </c>
      <c r="N11" s="115">
        <v>0</v>
      </c>
      <c r="O11" s="115">
        <v>0</v>
      </c>
    </row>
    <row r="12" customFormat="1" ht="19" hidden="1" customHeight="1" outlineLevel="2" spans="1:15">
      <c r="A12" s="114" t="s">
        <v>19</v>
      </c>
      <c r="B12" s="102" t="s">
        <v>22</v>
      </c>
      <c r="C12" s="115">
        <v>2432</v>
      </c>
      <c r="D12" s="102">
        <f>E12+G12</f>
        <v>1896</v>
      </c>
      <c r="E12" s="117">
        <v>0</v>
      </c>
      <c r="F12" s="117">
        <v>2432</v>
      </c>
      <c r="G12" s="115">
        <f>I12+K12+N12+O12</f>
        <v>1896</v>
      </c>
      <c r="H12" s="115">
        <v>536</v>
      </c>
      <c r="I12" s="115">
        <v>0</v>
      </c>
      <c r="J12" s="241">
        <v>2432</v>
      </c>
      <c r="K12" s="760">
        <f>ROUND(J12/227021*177021,0)</f>
        <v>1896</v>
      </c>
      <c r="L12" s="760">
        <f>SUMIF('(基础表格）附表3-2农村公路建设项目及前期工作经费'!C:C,B12,'(基础表格）附表3-2农村公路建设项目及前期工作经费'!M:M)</f>
        <v>1896</v>
      </c>
      <c r="M12" s="115">
        <f>J12-K12</f>
        <v>536</v>
      </c>
      <c r="N12" s="115">
        <v>0</v>
      </c>
      <c r="O12" s="115">
        <v>0</v>
      </c>
    </row>
    <row r="13" customFormat="1" ht="19" hidden="1" customHeight="1" outlineLevel="2" spans="1:15">
      <c r="A13" s="131" t="s">
        <v>19</v>
      </c>
      <c r="B13" s="102" t="s">
        <v>23</v>
      </c>
      <c r="C13" s="115">
        <v>0</v>
      </c>
      <c r="D13" s="102">
        <f>E13+G13</f>
        <v>0</v>
      </c>
      <c r="E13" s="117">
        <v>0</v>
      </c>
      <c r="F13" s="117">
        <v>0</v>
      </c>
      <c r="G13" s="115">
        <f>I13+K13+N13+O13</f>
        <v>0</v>
      </c>
      <c r="H13" s="115">
        <v>0</v>
      </c>
      <c r="I13" s="115">
        <v>0</v>
      </c>
      <c r="J13" s="241">
        <v>0</v>
      </c>
      <c r="K13" s="760">
        <f>ROUND(J13/227021*177021,0)</f>
        <v>0</v>
      </c>
      <c r="L13" s="760">
        <f>SUMIF('(基础表格）附表3-2农村公路建设项目及前期工作经费'!C:C,B13,'(基础表格）附表3-2农村公路建设项目及前期工作经费'!M:M)</f>
        <v>0</v>
      </c>
      <c r="M13" s="115">
        <f>J13-K13</f>
        <v>0</v>
      </c>
      <c r="N13" s="115">
        <v>0</v>
      </c>
      <c r="O13" s="115">
        <v>0</v>
      </c>
    </row>
    <row r="14" ht="19" customHeight="1" outlineLevel="1" collapsed="1" spans="1:15">
      <c r="A14" s="101" t="s">
        <v>24</v>
      </c>
      <c r="B14" s="102"/>
      <c r="C14" s="115">
        <f t="shared" ref="C14:K14" si="2">SUBTOTAL(9,C15)</f>
        <v>186</v>
      </c>
      <c r="D14" s="102">
        <f t="shared" si="2"/>
        <v>145</v>
      </c>
      <c r="E14" s="117">
        <f t="shared" si="2"/>
        <v>0</v>
      </c>
      <c r="F14" s="117">
        <f t="shared" si="2"/>
        <v>186</v>
      </c>
      <c r="G14" s="115">
        <f t="shared" si="2"/>
        <v>145</v>
      </c>
      <c r="H14" s="115">
        <f t="shared" si="2"/>
        <v>41</v>
      </c>
      <c r="I14" s="115">
        <f t="shared" si="2"/>
        <v>0</v>
      </c>
      <c r="J14" s="241">
        <f t="shared" si="2"/>
        <v>186</v>
      </c>
      <c r="K14" s="760">
        <f t="shared" si="2"/>
        <v>145</v>
      </c>
      <c r="L14" s="760"/>
      <c r="M14" s="115">
        <f>SUBTOTAL(9,M15)</f>
        <v>41</v>
      </c>
      <c r="N14" s="115">
        <f>SUBTOTAL(9,N15)</f>
        <v>0</v>
      </c>
      <c r="O14" s="115">
        <f>SUBTOTAL(9,O15)</f>
        <v>0</v>
      </c>
    </row>
    <row r="15" customFormat="1" ht="19" hidden="1" customHeight="1" outlineLevel="2" spans="1:15">
      <c r="A15" s="114" t="s">
        <v>25</v>
      </c>
      <c r="B15" s="102" t="s">
        <v>26</v>
      </c>
      <c r="C15" s="115">
        <v>186</v>
      </c>
      <c r="D15" s="102">
        <f>E15+G15</f>
        <v>145</v>
      </c>
      <c r="E15" s="117">
        <v>0</v>
      </c>
      <c r="F15" s="117">
        <v>186</v>
      </c>
      <c r="G15" s="115">
        <f>I15+K15+N15+O15</f>
        <v>145</v>
      </c>
      <c r="H15" s="115">
        <v>41</v>
      </c>
      <c r="I15" s="115">
        <v>0</v>
      </c>
      <c r="J15" s="241">
        <v>186</v>
      </c>
      <c r="K15" s="760">
        <f>ROUND(J15/227021*177021,0)</f>
        <v>145</v>
      </c>
      <c r="L15" s="760">
        <f>SUMIF('(基础表格）附表3-2农村公路建设项目及前期工作经费'!C:C,B15,'(基础表格）附表3-2农村公路建设项目及前期工作经费'!M:M)</f>
        <v>145</v>
      </c>
      <c r="M15" s="115">
        <f>J15-K15</f>
        <v>41</v>
      </c>
      <c r="N15" s="115">
        <v>0</v>
      </c>
      <c r="O15" s="115">
        <v>0</v>
      </c>
    </row>
    <row r="16" ht="19" customHeight="1" outlineLevel="1" collapsed="1" spans="1:15">
      <c r="A16" s="135" t="s">
        <v>27</v>
      </c>
      <c r="B16" s="140"/>
      <c r="C16" s="115">
        <f t="shared" ref="C16:K16" si="3">SUBTOTAL(9,C17:C23)</f>
        <v>1457</v>
      </c>
      <c r="D16" s="102">
        <f t="shared" si="3"/>
        <v>1409</v>
      </c>
      <c r="E16" s="117">
        <f t="shared" si="3"/>
        <v>548</v>
      </c>
      <c r="F16" s="117">
        <f t="shared" si="3"/>
        <v>909</v>
      </c>
      <c r="G16" s="115">
        <f t="shared" si="3"/>
        <v>861</v>
      </c>
      <c r="H16" s="115">
        <f t="shared" si="3"/>
        <v>48</v>
      </c>
      <c r="I16" s="115">
        <f t="shared" si="3"/>
        <v>0</v>
      </c>
      <c r="J16" s="241">
        <f t="shared" si="3"/>
        <v>218</v>
      </c>
      <c r="K16" s="760">
        <f t="shared" si="3"/>
        <v>170</v>
      </c>
      <c r="L16" s="760"/>
      <c r="M16" s="115">
        <f>SUBTOTAL(9,M17:M23)</f>
        <v>48</v>
      </c>
      <c r="N16" s="115">
        <f>SUBTOTAL(9,N17:N23)</f>
        <v>691</v>
      </c>
      <c r="O16" s="115">
        <f>SUBTOTAL(9,O17:O23)</f>
        <v>0</v>
      </c>
    </row>
    <row r="17" customFormat="1" ht="19" hidden="1" customHeight="1" outlineLevel="2" spans="1:15">
      <c r="A17" s="139" t="s">
        <v>28</v>
      </c>
      <c r="B17" s="140" t="s">
        <v>29</v>
      </c>
      <c r="C17" s="115">
        <v>24</v>
      </c>
      <c r="D17" s="102">
        <f t="shared" ref="D17:D23" si="4">E17+G17</f>
        <v>24</v>
      </c>
      <c r="E17" s="117">
        <v>24</v>
      </c>
      <c r="F17" s="117">
        <v>0</v>
      </c>
      <c r="G17" s="115">
        <f t="shared" ref="G17:G23" si="5">I17+K17+N17+O17</f>
        <v>0</v>
      </c>
      <c r="H17" s="115">
        <v>0</v>
      </c>
      <c r="I17" s="115">
        <v>0</v>
      </c>
      <c r="J17" s="241">
        <v>0</v>
      </c>
      <c r="K17" s="760">
        <f t="shared" ref="K17:K23" si="6">ROUND(J17/227021*177021,0)</f>
        <v>0</v>
      </c>
      <c r="L17" s="760">
        <f>SUMIF('(基础表格）附表3-2农村公路建设项目及前期工作经费'!C:C,B17,'(基础表格）附表3-2农村公路建设项目及前期工作经费'!M:M)</f>
        <v>0</v>
      </c>
      <c r="M17" s="115">
        <f t="shared" ref="M17:M23" si="7">J17-K17</f>
        <v>0</v>
      </c>
      <c r="N17" s="115">
        <v>0</v>
      </c>
      <c r="O17" s="115">
        <v>0</v>
      </c>
    </row>
    <row r="18" customFormat="1" ht="19" hidden="1" customHeight="1" outlineLevel="2" spans="1:15">
      <c r="A18" s="142" t="s">
        <v>28</v>
      </c>
      <c r="B18" s="140" t="s">
        <v>30</v>
      </c>
      <c r="C18" s="115">
        <v>45</v>
      </c>
      <c r="D18" s="102">
        <f t="shared" si="4"/>
        <v>45</v>
      </c>
      <c r="E18" s="117">
        <v>45</v>
      </c>
      <c r="F18" s="117">
        <v>0</v>
      </c>
      <c r="G18" s="115">
        <f t="shared" si="5"/>
        <v>0</v>
      </c>
      <c r="H18" s="115">
        <v>0</v>
      </c>
      <c r="I18" s="115">
        <v>0</v>
      </c>
      <c r="J18" s="241">
        <v>0</v>
      </c>
      <c r="K18" s="760">
        <f t="shared" si="6"/>
        <v>0</v>
      </c>
      <c r="L18" s="760">
        <f>SUMIF('(基础表格）附表3-2农村公路建设项目及前期工作经费'!C:C,B18,'(基础表格）附表3-2农村公路建设项目及前期工作经费'!M:M)</f>
        <v>0</v>
      </c>
      <c r="M18" s="115">
        <f t="shared" si="7"/>
        <v>0</v>
      </c>
      <c r="N18" s="115">
        <v>0</v>
      </c>
      <c r="O18" s="115">
        <v>0</v>
      </c>
    </row>
    <row r="19" customFormat="1" ht="19" hidden="1" customHeight="1" outlineLevel="2" spans="1:15">
      <c r="A19" s="139" t="s">
        <v>28</v>
      </c>
      <c r="B19" s="140" t="s">
        <v>31</v>
      </c>
      <c r="C19" s="115">
        <v>93</v>
      </c>
      <c r="D19" s="102">
        <f t="shared" si="4"/>
        <v>93</v>
      </c>
      <c r="E19" s="117">
        <v>93</v>
      </c>
      <c r="F19" s="117">
        <v>0</v>
      </c>
      <c r="G19" s="115">
        <f t="shared" si="5"/>
        <v>0</v>
      </c>
      <c r="H19" s="115">
        <v>0</v>
      </c>
      <c r="I19" s="115">
        <v>0</v>
      </c>
      <c r="J19" s="241">
        <v>0</v>
      </c>
      <c r="K19" s="760">
        <f t="shared" si="6"/>
        <v>0</v>
      </c>
      <c r="L19" s="760">
        <f>SUMIF('(基础表格）附表3-2农村公路建设项目及前期工作经费'!C:C,B19,'(基础表格）附表3-2农村公路建设项目及前期工作经费'!M:M)</f>
        <v>0</v>
      </c>
      <c r="M19" s="115">
        <f t="shared" si="7"/>
        <v>0</v>
      </c>
      <c r="N19" s="115">
        <v>0</v>
      </c>
      <c r="O19" s="115">
        <v>0</v>
      </c>
    </row>
    <row r="20" customFormat="1" ht="19" hidden="1" customHeight="1" outlineLevel="2" spans="1:15">
      <c r="A20" s="142" t="s">
        <v>28</v>
      </c>
      <c r="B20" s="140" t="s">
        <v>32</v>
      </c>
      <c r="C20" s="115">
        <v>191</v>
      </c>
      <c r="D20" s="102">
        <f t="shared" si="4"/>
        <v>191</v>
      </c>
      <c r="E20" s="117">
        <v>33</v>
      </c>
      <c r="F20" s="117">
        <v>158</v>
      </c>
      <c r="G20" s="115">
        <f t="shared" si="5"/>
        <v>158</v>
      </c>
      <c r="H20" s="115">
        <v>0</v>
      </c>
      <c r="I20" s="115">
        <v>0</v>
      </c>
      <c r="J20" s="241">
        <v>0</v>
      </c>
      <c r="K20" s="760">
        <f t="shared" si="6"/>
        <v>0</v>
      </c>
      <c r="L20" s="760">
        <f>SUMIF('(基础表格）附表3-2农村公路建设项目及前期工作经费'!C:C,B20,'(基础表格）附表3-2农村公路建设项目及前期工作经费'!M:M)</f>
        <v>0</v>
      </c>
      <c r="M20" s="115">
        <f t="shared" si="7"/>
        <v>0</v>
      </c>
      <c r="N20" s="115">
        <v>158</v>
      </c>
      <c r="O20" s="115">
        <v>0</v>
      </c>
    </row>
    <row r="21" customFormat="1" ht="19" hidden="1" customHeight="1" outlineLevel="2" spans="1:15">
      <c r="A21" s="139" t="s">
        <v>28</v>
      </c>
      <c r="B21" s="140" t="s">
        <v>33</v>
      </c>
      <c r="C21" s="115">
        <v>560</v>
      </c>
      <c r="D21" s="102">
        <f t="shared" si="4"/>
        <v>512</v>
      </c>
      <c r="E21" s="117">
        <v>166</v>
      </c>
      <c r="F21" s="117">
        <v>394</v>
      </c>
      <c r="G21" s="115">
        <f t="shared" si="5"/>
        <v>346</v>
      </c>
      <c r="H21" s="115">
        <v>48</v>
      </c>
      <c r="I21" s="115">
        <v>0</v>
      </c>
      <c r="J21" s="241">
        <v>218</v>
      </c>
      <c r="K21" s="760">
        <f t="shared" si="6"/>
        <v>170</v>
      </c>
      <c r="L21" s="760">
        <f>SUMIF('(基础表格）附表3-2农村公路建设项目及前期工作经费'!C:C,B21,'(基础表格）附表3-2农村公路建设项目及前期工作经费'!M:M)</f>
        <v>170</v>
      </c>
      <c r="M21" s="115">
        <f t="shared" si="7"/>
        <v>48</v>
      </c>
      <c r="N21" s="115">
        <v>176</v>
      </c>
      <c r="O21" s="115">
        <v>0</v>
      </c>
    </row>
    <row r="22" customFormat="1" ht="19" hidden="1" customHeight="1" outlineLevel="2" spans="1:15">
      <c r="A22" s="139" t="s">
        <v>28</v>
      </c>
      <c r="B22" s="140" t="s">
        <v>34</v>
      </c>
      <c r="C22" s="115">
        <v>524</v>
      </c>
      <c r="D22" s="102">
        <f t="shared" si="4"/>
        <v>524</v>
      </c>
      <c r="E22" s="117">
        <v>167</v>
      </c>
      <c r="F22" s="117">
        <v>357</v>
      </c>
      <c r="G22" s="115">
        <f t="shared" si="5"/>
        <v>357</v>
      </c>
      <c r="H22" s="115">
        <v>0</v>
      </c>
      <c r="I22" s="115">
        <v>0</v>
      </c>
      <c r="J22" s="241">
        <v>0</v>
      </c>
      <c r="K22" s="760">
        <f t="shared" si="6"/>
        <v>0</v>
      </c>
      <c r="L22" s="760">
        <f>SUMIF('(基础表格）附表3-2农村公路建设项目及前期工作经费'!C:C,B22,'(基础表格）附表3-2农村公路建设项目及前期工作经费'!M:M)</f>
        <v>0</v>
      </c>
      <c r="M22" s="115">
        <f t="shared" si="7"/>
        <v>0</v>
      </c>
      <c r="N22" s="115">
        <v>357</v>
      </c>
      <c r="O22" s="115">
        <v>0</v>
      </c>
    </row>
    <row r="23" customFormat="1" ht="19" hidden="1" customHeight="1" outlineLevel="2" spans="1:15">
      <c r="A23" s="139" t="s">
        <v>28</v>
      </c>
      <c r="B23" s="140" t="s">
        <v>35</v>
      </c>
      <c r="C23" s="115">
        <v>20</v>
      </c>
      <c r="D23" s="102">
        <f t="shared" si="4"/>
        <v>20</v>
      </c>
      <c r="E23" s="117">
        <v>20</v>
      </c>
      <c r="F23" s="117">
        <v>0</v>
      </c>
      <c r="G23" s="115">
        <f t="shared" si="5"/>
        <v>0</v>
      </c>
      <c r="H23" s="115">
        <v>0</v>
      </c>
      <c r="I23" s="115">
        <v>0</v>
      </c>
      <c r="J23" s="241">
        <v>0</v>
      </c>
      <c r="K23" s="760">
        <f t="shared" si="6"/>
        <v>0</v>
      </c>
      <c r="L23" s="760">
        <f>SUMIF('(基础表格）附表3-2农村公路建设项目及前期工作经费'!C:C,B23,'(基础表格）附表3-2农村公路建设项目及前期工作经费'!M:M)</f>
        <v>0</v>
      </c>
      <c r="M23" s="115">
        <f t="shared" si="7"/>
        <v>0</v>
      </c>
      <c r="N23" s="115">
        <v>0</v>
      </c>
      <c r="O23" s="115">
        <v>0</v>
      </c>
    </row>
    <row r="24" ht="19" customHeight="1" outlineLevel="1" collapsed="1" spans="1:15">
      <c r="A24" s="135" t="s">
        <v>36</v>
      </c>
      <c r="B24" s="102"/>
      <c r="C24" s="115">
        <f t="shared" ref="C24:K24" si="8">SUBTOTAL(9,C25:C28)</f>
        <v>49</v>
      </c>
      <c r="D24" s="102">
        <f t="shared" si="8"/>
        <v>38</v>
      </c>
      <c r="E24" s="117">
        <f t="shared" si="8"/>
        <v>0</v>
      </c>
      <c r="F24" s="117">
        <f t="shared" si="8"/>
        <v>49</v>
      </c>
      <c r="G24" s="115">
        <f t="shared" si="8"/>
        <v>38</v>
      </c>
      <c r="H24" s="115">
        <f t="shared" si="8"/>
        <v>11</v>
      </c>
      <c r="I24" s="115">
        <f t="shared" si="8"/>
        <v>0</v>
      </c>
      <c r="J24" s="241">
        <f t="shared" si="8"/>
        <v>49</v>
      </c>
      <c r="K24" s="760">
        <f t="shared" si="8"/>
        <v>38</v>
      </c>
      <c r="L24" s="760"/>
      <c r="M24" s="115">
        <f>SUBTOTAL(9,M25:M28)</f>
        <v>11</v>
      </c>
      <c r="N24" s="115">
        <f>SUBTOTAL(9,N25:N28)</f>
        <v>0</v>
      </c>
      <c r="O24" s="115">
        <f>SUBTOTAL(9,O25:O28)</f>
        <v>0</v>
      </c>
    </row>
    <row r="25" customFormat="1" ht="19" hidden="1" customHeight="1" outlineLevel="2" spans="1:15">
      <c r="A25" s="139" t="s">
        <v>37</v>
      </c>
      <c r="B25" s="102" t="s">
        <v>38</v>
      </c>
      <c r="C25" s="115">
        <v>0</v>
      </c>
      <c r="D25" s="102">
        <f>E25+G25</f>
        <v>0</v>
      </c>
      <c r="E25" s="117">
        <v>0</v>
      </c>
      <c r="F25" s="117">
        <v>0</v>
      </c>
      <c r="G25" s="115">
        <f>I25+K25+N25+O25</f>
        <v>0</v>
      </c>
      <c r="H25" s="115">
        <v>0</v>
      </c>
      <c r="I25" s="115">
        <v>0</v>
      </c>
      <c r="J25" s="241">
        <v>0</v>
      </c>
      <c r="K25" s="760">
        <f>ROUND(J25/227021*177021,0)</f>
        <v>0</v>
      </c>
      <c r="L25" s="760">
        <f>SUMIF('(基础表格）附表3-2农村公路建设项目及前期工作经费'!C:C,B25,'(基础表格）附表3-2农村公路建设项目及前期工作经费'!M:M)</f>
        <v>0</v>
      </c>
      <c r="M25" s="115">
        <f>J25-K25</f>
        <v>0</v>
      </c>
      <c r="N25" s="115">
        <v>0</v>
      </c>
      <c r="O25" s="115">
        <v>0</v>
      </c>
    </row>
    <row r="26" customFormat="1" ht="19" hidden="1" customHeight="1" outlineLevel="2" spans="1:15">
      <c r="A26" s="139" t="s">
        <v>37</v>
      </c>
      <c r="B26" s="102" t="s">
        <v>39</v>
      </c>
      <c r="C26" s="115">
        <v>0</v>
      </c>
      <c r="D26" s="102">
        <f>E26+G26</f>
        <v>0</v>
      </c>
      <c r="E26" s="117">
        <v>0</v>
      </c>
      <c r="F26" s="117">
        <v>0</v>
      </c>
      <c r="G26" s="115">
        <f>I26+K26+N26+O26</f>
        <v>0</v>
      </c>
      <c r="H26" s="115">
        <v>0</v>
      </c>
      <c r="I26" s="115">
        <v>0</v>
      </c>
      <c r="J26" s="241">
        <v>0</v>
      </c>
      <c r="K26" s="760">
        <f>ROUND(J26/227021*177021,0)</f>
        <v>0</v>
      </c>
      <c r="L26" s="760">
        <f>SUMIF('(基础表格）附表3-2农村公路建设项目及前期工作经费'!C:C,B26,'(基础表格）附表3-2农村公路建设项目及前期工作经费'!M:M)</f>
        <v>0</v>
      </c>
      <c r="M26" s="115">
        <f>J26-K26</f>
        <v>0</v>
      </c>
      <c r="N26" s="115">
        <v>0</v>
      </c>
      <c r="O26" s="115">
        <v>0</v>
      </c>
    </row>
    <row r="27" customFormat="1" ht="19" hidden="1" customHeight="1" outlineLevel="2" spans="1:15">
      <c r="A27" s="139" t="s">
        <v>37</v>
      </c>
      <c r="B27" s="102" t="s">
        <v>40</v>
      </c>
      <c r="C27" s="115">
        <v>0</v>
      </c>
      <c r="D27" s="102">
        <f>E27+G27</f>
        <v>0</v>
      </c>
      <c r="E27" s="117">
        <v>0</v>
      </c>
      <c r="F27" s="117">
        <v>0</v>
      </c>
      <c r="G27" s="115">
        <f>I27+K27+N27+O27</f>
        <v>0</v>
      </c>
      <c r="H27" s="115">
        <v>0</v>
      </c>
      <c r="I27" s="115">
        <v>0</v>
      </c>
      <c r="J27" s="241">
        <v>0</v>
      </c>
      <c r="K27" s="760">
        <f>ROUND(J27/227021*177021,0)</f>
        <v>0</v>
      </c>
      <c r="L27" s="760">
        <f>SUMIF('(基础表格）附表3-2农村公路建设项目及前期工作经费'!C:C,B27,'(基础表格）附表3-2农村公路建设项目及前期工作经费'!M:M)</f>
        <v>0</v>
      </c>
      <c r="M27" s="115">
        <f>J27-K27</f>
        <v>0</v>
      </c>
      <c r="N27" s="115">
        <v>0</v>
      </c>
      <c r="O27" s="115">
        <v>0</v>
      </c>
    </row>
    <row r="28" customFormat="1" ht="19" hidden="1" customHeight="1" outlineLevel="2" spans="1:15">
      <c r="A28" s="139" t="s">
        <v>37</v>
      </c>
      <c r="B28" s="102" t="s">
        <v>41</v>
      </c>
      <c r="C28" s="115">
        <v>49</v>
      </c>
      <c r="D28" s="102">
        <f>E28+G28</f>
        <v>38</v>
      </c>
      <c r="E28" s="117">
        <v>0</v>
      </c>
      <c r="F28" s="117">
        <v>49</v>
      </c>
      <c r="G28" s="115">
        <f>I28+K28+N28+O28</f>
        <v>38</v>
      </c>
      <c r="H28" s="115">
        <v>11</v>
      </c>
      <c r="I28" s="115">
        <v>0</v>
      </c>
      <c r="J28" s="241">
        <v>49</v>
      </c>
      <c r="K28" s="760">
        <f>ROUND(J28/227021*177021,0)</f>
        <v>38</v>
      </c>
      <c r="L28" s="760">
        <f>SUMIF('(基础表格）附表3-2农村公路建设项目及前期工作经费'!C:C,B28,'(基础表格）附表3-2农村公路建设项目及前期工作经费'!M:M)</f>
        <v>38</v>
      </c>
      <c r="M28" s="115">
        <f>J28-K28</f>
        <v>11</v>
      </c>
      <c r="N28" s="115">
        <v>0</v>
      </c>
      <c r="O28" s="115">
        <v>0</v>
      </c>
    </row>
    <row r="29" ht="19" customHeight="1" outlineLevel="1" collapsed="1" spans="1:15">
      <c r="A29" s="135" t="s">
        <v>42</v>
      </c>
      <c r="B29" s="140"/>
      <c r="C29" s="115">
        <f t="shared" ref="C29:K29" si="9">SUBTOTAL(9,C30:C39)</f>
        <v>36544</v>
      </c>
      <c r="D29" s="102">
        <f t="shared" si="9"/>
        <v>30707</v>
      </c>
      <c r="E29" s="117">
        <f t="shared" si="9"/>
        <v>7056</v>
      </c>
      <c r="F29" s="117">
        <f t="shared" si="9"/>
        <v>29488</v>
      </c>
      <c r="G29" s="115">
        <f t="shared" si="9"/>
        <v>23651</v>
      </c>
      <c r="H29" s="115">
        <f t="shared" si="9"/>
        <v>5837</v>
      </c>
      <c r="I29" s="115">
        <f t="shared" si="9"/>
        <v>511</v>
      </c>
      <c r="J29" s="241">
        <f t="shared" si="9"/>
        <v>26503</v>
      </c>
      <c r="K29" s="760">
        <f t="shared" si="9"/>
        <v>20666</v>
      </c>
      <c r="L29" s="760"/>
      <c r="M29" s="115">
        <f>SUBTOTAL(9,M30:M39)</f>
        <v>5837</v>
      </c>
      <c r="N29" s="115">
        <f>SUBTOTAL(9,N30:N39)</f>
        <v>2146</v>
      </c>
      <c r="O29" s="115">
        <f>SUBTOTAL(9,O30:O39)</f>
        <v>328</v>
      </c>
    </row>
    <row r="30" customFormat="1" ht="19" hidden="1" customHeight="1" outlineLevel="2" spans="1:15">
      <c r="A30" s="139" t="s">
        <v>43</v>
      </c>
      <c r="B30" s="140" t="s">
        <v>44</v>
      </c>
      <c r="C30" s="115">
        <v>1426</v>
      </c>
      <c r="D30" s="102">
        <f t="shared" ref="D30:D39" si="10">E30+G30</f>
        <v>1183</v>
      </c>
      <c r="E30" s="117">
        <v>298</v>
      </c>
      <c r="F30" s="117">
        <v>1128</v>
      </c>
      <c r="G30" s="115">
        <f t="shared" ref="G30:G39" si="11">I30+K30+N30+O30</f>
        <v>885</v>
      </c>
      <c r="H30" s="115">
        <v>243</v>
      </c>
      <c r="I30" s="115">
        <v>23</v>
      </c>
      <c r="J30" s="241">
        <v>1105</v>
      </c>
      <c r="K30" s="760">
        <f t="shared" ref="K30:K39" si="12">ROUND(J30/227021*177021,0)</f>
        <v>862</v>
      </c>
      <c r="L30" s="760">
        <f>SUMIF('(基础表格）附表3-2农村公路建设项目及前期工作经费'!C:C,B30,'(基础表格）附表3-2农村公路建设项目及前期工作经费'!M:M)</f>
        <v>885</v>
      </c>
      <c r="M30" s="115">
        <f t="shared" ref="M30:M39" si="13">J30-K30</f>
        <v>243</v>
      </c>
      <c r="N30" s="115">
        <v>0</v>
      </c>
      <c r="O30" s="115">
        <v>0</v>
      </c>
    </row>
    <row r="31" customFormat="1" ht="19" hidden="1" customHeight="1" outlineLevel="2" spans="1:15">
      <c r="A31" s="142" t="s">
        <v>43</v>
      </c>
      <c r="B31" s="140" t="s">
        <v>45</v>
      </c>
      <c r="C31" s="115">
        <v>352</v>
      </c>
      <c r="D31" s="102">
        <f t="shared" si="10"/>
        <v>352</v>
      </c>
      <c r="E31" s="117">
        <v>188</v>
      </c>
      <c r="F31" s="117">
        <v>164</v>
      </c>
      <c r="G31" s="115">
        <f t="shared" si="11"/>
        <v>164</v>
      </c>
      <c r="H31" s="115">
        <v>0</v>
      </c>
      <c r="I31" s="115">
        <v>0</v>
      </c>
      <c r="J31" s="241">
        <v>0</v>
      </c>
      <c r="K31" s="760">
        <f t="shared" si="12"/>
        <v>0</v>
      </c>
      <c r="L31" s="760">
        <f>SUMIF('(基础表格）附表3-2农村公路建设项目及前期工作经费'!C:C,B31,'(基础表格）附表3-2农村公路建设项目及前期工作经费'!M:M)</f>
        <v>0</v>
      </c>
      <c r="M31" s="115">
        <f t="shared" si="13"/>
        <v>0</v>
      </c>
      <c r="N31" s="115">
        <v>164</v>
      </c>
      <c r="O31" s="115">
        <v>0</v>
      </c>
    </row>
    <row r="32" customFormat="1" ht="19" hidden="1" customHeight="1" outlineLevel="2" spans="1:15">
      <c r="A32" s="139" t="s">
        <v>43</v>
      </c>
      <c r="B32" s="140" t="s">
        <v>46</v>
      </c>
      <c r="C32" s="115">
        <v>2603</v>
      </c>
      <c r="D32" s="102">
        <f t="shared" si="10"/>
        <v>2266</v>
      </c>
      <c r="E32" s="117">
        <v>628</v>
      </c>
      <c r="F32" s="117">
        <v>1975</v>
      </c>
      <c r="G32" s="115">
        <f t="shared" si="11"/>
        <v>1638</v>
      </c>
      <c r="H32" s="115">
        <v>337</v>
      </c>
      <c r="I32" s="115">
        <v>31</v>
      </c>
      <c r="J32" s="241">
        <v>1530</v>
      </c>
      <c r="K32" s="760">
        <f t="shared" si="12"/>
        <v>1193</v>
      </c>
      <c r="L32" s="760">
        <f>SUMIF('(基础表格）附表3-2农村公路建设项目及前期工作经费'!C:C,B32,'(基础表格）附表3-2农村公路建设项目及前期工作经费'!M:M)</f>
        <v>1224</v>
      </c>
      <c r="M32" s="115">
        <f t="shared" si="13"/>
        <v>337</v>
      </c>
      <c r="N32" s="115">
        <v>414</v>
      </c>
      <c r="O32" s="115">
        <v>0</v>
      </c>
    </row>
    <row r="33" customFormat="1" ht="19" hidden="1" customHeight="1" outlineLevel="2" spans="1:15">
      <c r="A33" s="139" t="s">
        <v>43</v>
      </c>
      <c r="B33" s="140" t="s">
        <v>47</v>
      </c>
      <c r="C33" s="115">
        <v>4225</v>
      </c>
      <c r="D33" s="102">
        <f t="shared" si="10"/>
        <v>3554</v>
      </c>
      <c r="E33" s="117">
        <v>1180</v>
      </c>
      <c r="F33" s="117">
        <v>3045</v>
      </c>
      <c r="G33" s="115">
        <f t="shared" si="11"/>
        <v>2374</v>
      </c>
      <c r="H33" s="115">
        <v>671</v>
      </c>
      <c r="I33" s="115">
        <v>0</v>
      </c>
      <c r="J33" s="241">
        <v>3045</v>
      </c>
      <c r="K33" s="760">
        <f t="shared" si="12"/>
        <v>2374</v>
      </c>
      <c r="L33" s="760">
        <f>SUMIF('(基础表格）附表3-2农村公路建设项目及前期工作经费'!C:C,B33,'(基础表格）附表3-2农村公路建设项目及前期工作经费'!M:M)</f>
        <v>2374</v>
      </c>
      <c r="M33" s="115">
        <f t="shared" si="13"/>
        <v>671</v>
      </c>
      <c r="N33" s="115">
        <v>0</v>
      </c>
      <c r="O33" s="115">
        <v>0</v>
      </c>
    </row>
    <row r="34" customFormat="1" ht="19" hidden="1" customHeight="1" outlineLevel="2" spans="1:15">
      <c r="A34" s="139" t="s">
        <v>43</v>
      </c>
      <c r="B34" s="140" t="s">
        <v>48</v>
      </c>
      <c r="C34" s="115">
        <v>8840</v>
      </c>
      <c r="D34" s="102">
        <f t="shared" si="10"/>
        <v>7339</v>
      </c>
      <c r="E34" s="117">
        <v>1135</v>
      </c>
      <c r="F34" s="117">
        <v>7705</v>
      </c>
      <c r="G34" s="115">
        <f t="shared" si="11"/>
        <v>6204</v>
      </c>
      <c r="H34" s="115">
        <v>1501</v>
      </c>
      <c r="I34" s="115">
        <v>151</v>
      </c>
      <c r="J34" s="241">
        <v>6817</v>
      </c>
      <c r="K34" s="760">
        <f t="shared" si="12"/>
        <v>5316</v>
      </c>
      <c r="L34" s="760">
        <f>SUMIF('(基础表格）附表3-2农村公路建设项目及前期工作经费'!C:C,B34,'(基础表格）附表3-2农村公路建设项目及前期工作经费'!M:M)</f>
        <v>5467</v>
      </c>
      <c r="M34" s="115">
        <f t="shared" si="13"/>
        <v>1501</v>
      </c>
      <c r="N34" s="115">
        <v>601</v>
      </c>
      <c r="O34" s="115">
        <v>136</v>
      </c>
    </row>
    <row r="35" customFormat="1" ht="19" hidden="1" customHeight="1" outlineLevel="2" spans="1:15">
      <c r="A35" s="139" t="s">
        <v>43</v>
      </c>
      <c r="B35" s="140" t="s">
        <v>49</v>
      </c>
      <c r="C35" s="115">
        <v>2515</v>
      </c>
      <c r="D35" s="102">
        <f t="shared" si="10"/>
        <v>2211</v>
      </c>
      <c r="E35" s="117">
        <v>553</v>
      </c>
      <c r="F35" s="117">
        <v>1962</v>
      </c>
      <c r="G35" s="115">
        <f t="shared" si="11"/>
        <v>1658</v>
      </c>
      <c r="H35" s="115">
        <v>304</v>
      </c>
      <c r="I35" s="115">
        <v>39</v>
      </c>
      <c r="J35" s="241">
        <v>1382</v>
      </c>
      <c r="K35" s="760">
        <f t="shared" si="12"/>
        <v>1078</v>
      </c>
      <c r="L35" s="760">
        <f>SUMIF('(基础表格）附表3-2农村公路建设项目及前期工作经费'!C:C,B35,'(基础表格）附表3-2农村公路建设项目及前期工作经费'!M:M)</f>
        <v>1117</v>
      </c>
      <c r="M35" s="115">
        <f t="shared" si="13"/>
        <v>304</v>
      </c>
      <c r="N35" s="115">
        <v>412</v>
      </c>
      <c r="O35" s="115">
        <v>129</v>
      </c>
    </row>
    <row r="36" customFormat="1" ht="19" hidden="1" customHeight="1" outlineLevel="2" spans="1:15">
      <c r="A36" s="139" t="s">
        <v>43</v>
      </c>
      <c r="B36" s="140" t="s">
        <v>50</v>
      </c>
      <c r="C36" s="115">
        <v>2304</v>
      </c>
      <c r="D36" s="102">
        <f t="shared" si="10"/>
        <v>1979</v>
      </c>
      <c r="E36" s="117">
        <v>687</v>
      </c>
      <c r="F36" s="117">
        <v>1617</v>
      </c>
      <c r="G36" s="115">
        <f t="shared" si="11"/>
        <v>1292</v>
      </c>
      <c r="H36" s="115">
        <v>325</v>
      </c>
      <c r="I36" s="115">
        <v>32</v>
      </c>
      <c r="J36" s="241">
        <v>1475</v>
      </c>
      <c r="K36" s="760">
        <f t="shared" si="12"/>
        <v>1150</v>
      </c>
      <c r="L36" s="760">
        <f>SUMIF('(基础表格）附表3-2农村公路建设项目及前期工作经费'!C:C,B36,'(基础表格）附表3-2农村公路建设项目及前期工作经费'!M:M)</f>
        <v>1155</v>
      </c>
      <c r="M36" s="115">
        <f t="shared" si="13"/>
        <v>325</v>
      </c>
      <c r="N36" s="115">
        <v>110</v>
      </c>
      <c r="O36" s="115">
        <v>0</v>
      </c>
    </row>
    <row r="37" customFormat="1" ht="19" hidden="1" customHeight="1" outlineLevel="2" spans="1:15">
      <c r="A37" s="139" t="s">
        <v>43</v>
      </c>
      <c r="B37" s="140" t="s">
        <v>51</v>
      </c>
      <c r="C37" s="115">
        <v>1905</v>
      </c>
      <c r="D37" s="102">
        <f t="shared" si="10"/>
        <v>1713</v>
      </c>
      <c r="E37" s="117">
        <v>854</v>
      </c>
      <c r="F37" s="117">
        <v>1051</v>
      </c>
      <c r="G37" s="115">
        <f t="shared" si="11"/>
        <v>859</v>
      </c>
      <c r="H37" s="115">
        <v>192</v>
      </c>
      <c r="I37" s="115">
        <v>21</v>
      </c>
      <c r="J37" s="241">
        <v>871</v>
      </c>
      <c r="K37" s="760">
        <f t="shared" si="12"/>
        <v>679</v>
      </c>
      <c r="L37" s="760">
        <f>SUMIF('(基础表格）附表3-2农村公路建设项目及前期工作经费'!C:C,B37,'(基础表格）附表3-2农村公路建设项目及前期工作经费'!M:M)</f>
        <v>700</v>
      </c>
      <c r="M37" s="115">
        <f t="shared" si="13"/>
        <v>192</v>
      </c>
      <c r="N37" s="115">
        <v>159</v>
      </c>
      <c r="O37" s="115">
        <v>0</v>
      </c>
    </row>
    <row r="38" customFormat="1" ht="19" hidden="1" customHeight="1" outlineLevel="2" spans="1:15">
      <c r="A38" s="139" t="s">
        <v>43</v>
      </c>
      <c r="B38" s="140" t="s">
        <v>52</v>
      </c>
      <c r="C38" s="115">
        <v>8313</v>
      </c>
      <c r="D38" s="102">
        <f t="shared" si="10"/>
        <v>6719</v>
      </c>
      <c r="E38" s="117">
        <v>732</v>
      </c>
      <c r="F38" s="117">
        <v>7581</v>
      </c>
      <c r="G38" s="115">
        <f t="shared" si="11"/>
        <v>5987</v>
      </c>
      <c r="H38" s="115">
        <v>1594</v>
      </c>
      <c r="I38" s="115">
        <v>152</v>
      </c>
      <c r="J38" s="241">
        <v>7237</v>
      </c>
      <c r="K38" s="760">
        <f t="shared" si="12"/>
        <v>5643</v>
      </c>
      <c r="L38" s="760">
        <f>SUMIF('(基础表格）附表3-2农村公路建设项目及前期工作经费'!C:C,B38,'(基础表格）附表3-2农村公路建设项目及前期工作经费'!M:M)</f>
        <v>5795</v>
      </c>
      <c r="M38" s="115">
        <f t="shared" si="13"/>
        <v>1594</v>
      </c>
      <c r="N38" s="115">
        <v>192</v>
      </c>
      <c r="O38" s="115">
        <v>0</v>
      </c>
    </row>
    <row r="39" customFormat="1" ht="19" hidden="1" customHeight="1" outlineLevel="2" spans="1:15">
      <c r="A39" s="139" t="s">
        <v>43</v>
      </c>
      <c r="B39" s="140" t="s">
        <v>53</v>
      </c>
      <c r="C39" s="115">
        <v>4061</v>
      </c>
      <c r="D39" s="102">
        <f t="shared" si="10"/>
        <v>3391</v>
      </c>
      <c r="E39" s="117">
        <v>801</v>
      </c>
      <c r="F39" s="117">
        <v>3260</v>
      </c>
      <c r="G39" s="115">
        <f t="shared" si="11"/>
        <v>2590</v>
      </c>
      <c r="H39" s="115">
        <v>670</v>
      </c>
      <c r="I39" s="115">
        <v>62</v>
      </c>
      <c r="J39" s="241">
        <v>3041</v>
      </c>
      <c r="K39" s="760">
        <f t="shared" si="12"/>
        <v>2371</v>
      </c>
      <c r="L39" s="760">
        <f>SUMIF('(基础表格）附表3-2农村公路建设项目及前期工作经费'!C:C,B39,'(基础表格）附表3-2农村公路建设项目及前期工作经费'!M:M)</f>
        <v>2433</v>
      </c>
      <c r="M39" s="115">
        <f t="shared" si="13"/>
        <v>670</v>
      </c>
      <c r="N39" s="115">
        <v>94</v>
      </c>
      <c r="O39" s="115">
        <v>63</v>
      </c>
    </row>
    <row r="40" ht="19" customHeight="1" outlineLevel="1" collapsed="1" spans="1:15">
      <c r="A40" s="135" t="s">
        <v>54</v>
      </c>
      <c r="B40" s="140"/>
      <c r="C40" s="115">
        <f t="shared" ref="C40:K40" si="14">SUBTOTAL(9,C41:C46)</f>
        <v>32943</v>
      </c>
      <c r="D40" s="102">
        <f t="shared" si="14"/>
        <v>27719</v>
      </c>
      <c r="E40" s="117">
        <f t="shared" si="14"/>
        <v>6484</v>
      </c>
      <c r="F40" s="117">
        <f t="shared" si="14"/>
        <v>26459</v>
      </c>
      <c r="G40" s="115">
        <f t="shared" si="14"/>
        <v>21235</v>
      </c>
      <c r="H40" s="115">
        <f t="shared" si="14"/>
        <v>5224</v>
      </c>
      <c r="I40" s="115">
        <f t="shared" si="14"/>
        <v>499</v>
      </c>
      <c r="J40" s="241">
        <f t="shared" si="14"/>
        <v>23721</v>
      </c>
      <c r="K40" s="760">
        <f t="shared" si="14"/>
        <v>18497</v>
      </c>
      <c r="L40" s="760"/>
      <c r="M40" s="115">
        <f>SUBTOTAL(9,M41:M46)</f>
        <v>5224</v>
      </c>
      <c r="N40" s="115">
        <f>SUBTOTAL(9,N41:N46)</f>
        <v>1824</v>
      </c>
      <c r="O40" s="115">
        <f>SUBTOTAL(9,O41:O46)</f>
        <v>415</v>
      </c>
    </row>
    <row r="41" customFormat="1" ht="19" hidden="1" customHeight="1" outlineLevel="2" spans="1:15">
      <c r="A41" s="139" t="s">
        <v>55</v>
      </c>
      <c r="B41" s="140" t="s">
        <v>56</v>
      </c>
      <c r="C41" s="115">
        <v>284</v>
      </c>
      <c r="D41" s="102">
        <f t="shared" ref="D41:D46" si="15">E41+G41</f>
        <v>284</v>
      </c>
      <c r="E41" s="117">
        <v>284</v>
      </c>
      <c r="F41" s="117">
        <v>0</v>
      </c>
      <c r="G41" s="115">
        <f t="shared" ref="G41:G46" si="16">I41+K41+N41+O41</f>
        <v>0</v>
      </c>
      <c r="H41" s="115">
        <v>0</v>
      </c>
      <c r="I41" s="115">
        <v>0</v>
      </c>
      <c r="J41" s="241">
        <v>0</v>
      </c>
      <c r="K41" s="760">
        <f t="shared" ref="K41:K46" si="17">ROUND(J41/227021*177021,0)</f>
        <v>0</v>
      </c>
      <c r="L41" s="760">
        <f>SUMIF('(基础表格）附表3-2农村公路建设项目及前期工作经费'!C:C,B41,'(基础表格）附表3-2农村公路建设项目及前期工作经费'!M:M)</f>
        <v>0</v>
      </c>
      <c r="M41" s="115">
        <f t="shared" ref="M41:M46" si="18">J41-K41</f>
        <v>0</v>
      </c>
      <c r="N41" s="115">
        <v>0</v>
      </c>
      <c r="O41" s="115">
        <v>0</v>
      </c>
    </row>
    <row r="42" customFormat="1" ht="19" hidden="1" customHeight="1" outlineLevel="2" spans="1:15">
      <c r="A42" s="139" t="s">
        <v>55</v>
      </c>
      <c r="B42" s="140" t="s">
        <v>57</v>
      </c>
      <c r="C42" s="115">
        <v>9238</v>
      </c>
      <c r="D42" s="102">
        <f t="shared" si="15"/>
        <v>7728</v>
      </c>
      <c r="E42" s="117">
        <v>1408</v>
      </c>
      <c r="F42" s="117">
        <v>7830</v>
      </c>
      <c r="G42" s="115">
        <f t="shared" si="16"/>
        <v>6320</v>
      </c>
      <c r="H42" s="115">
        <v>1510</v>
      </c>
      <c r="I42" s="115">
        <v>147</v>
      </c>
      <c r="J42" s="241">
        <v>6856</v>
      </c>
      <c r="K42" s="760">
        <f t="shared" si="17"/>
        <v>5346</v>
      </c>
      <c r="L42" s="760">
        <f>SUMIF('(基础表格）附表3-2农村公路建设项目及前期工作经费'!C:C,B42,'(基础表格）附表3-2农村公路建设项目及前期工作经费'!M:M)</f>
        <v>5493</v>
      </c>
      <c r="M42" s="115">
        <f t="shared" si="18"/>
        <v>1510</v>
      </c>
      <c r="N42" s="115">
        <v>827</v>
      </c>
      <c r="O42" s="115">
        <v>0</v>
      </c>
    </row>
    <row r="43" customFormat="1" ht="19" hidden="1" customHeight="1" outlineLevel="2" spans="1:15">
      <c r="A43" s="139" t="s">
        <v>55</v>
      </c>
      <c r="B43" s="140" t="s">
        <v>58</v>
      </c>
      <c r="C43" s="115">
        <v>5185</v>
      </c>
      <c r="D43" s="102">
        <f t="shared" si="15"/>
        <v>4299</v>
      </c>
      <c r="E43" s="117">
        <v>1019</v>
      </c>
      <c r="F43" s="117">
        <v>4166</v>
      </c>
      <c r="G43" s="115">
        <f t="shared" si="16"/>
        <v>3280</v>
      </c>
      <c r="H43" s="115">
        <v>886</v>
      </c>
      <c r="I43" s="115">
        <v>81</v>
      </c>
      <c r="J43" s="241">
        <v>4023</v>
      </c>
      <c r="K43" s="760">
        <f t="shared" si="17"/>
        <v>3137</v>
      </c>
      <c r="L43" s="760">
        <f>SUMIF('(基础表格）附表3-2农村公路建设项目及前期工作经费'!C:C,B43,'(基础表格）附表3-2农村公路建设项目及前期工作经费'!M:M)</f>
        <v>3218</v>
      </c>
      <c r="M43" s="115">
        <f t="shared" si="18"/>
        <v>886</v>
      </c>
      <c r="N43" s="115">
        <v>62</v>
      </c>
      <c r="O43" s="115">
        <v>0</v>
      </c>
    </row>
    <row r="44" customFormat="1" ht="19" hidden="1" customHeight="1" outlineLevel="2" spans="1:15">
      <c r="A44" s="139" t="s">
        <v>55</v>
      </c>
      <c r="B44" s="140" t="s">
        <v>59</v>
      </c>
      <c r="C44" s="115">
        <v>5305</v>
      </c>
      <c r="D44" s="102">
        <f t="shared" si="15"/>
        <v>4509</v>
      </c>
      <c r="E44" s="117">
        <v>1388</v>
      </c>
      <c r="F44" s="117">
        <v>3917</v>
      </c>
      <c r="G44" s="115">
        <f t="shared" si="16"/>
        <v>3121</v>
      </c>
      <c r="H44" s="115">
        <v>796</v>
      </c>
      <c r="I44" s="115">
        <v>76</v>
      </c>
      <c r="J44" s="241">
        <v>3614</v>
      </c>
      <c r="K44" s="760">
        <f t="shared" si="17"/>
        <v>2818</v>
      </c>
      <c r="L44" s="760">
        <f>SUMIF('(基础表格）附表3-2农村公路建设项目及前期工作经费'!C:C,B44,'(基础表格）附表3-2农村公路建设项目及前期工作经费'!M:M)</f>
        <v>2894</v>
      </c>
      <c r="M44" s="115">
        <f t="shared" si="18"/>
        <v>796</v>
      </c>
      <c r="N44" s="115">
        <v>67</v>
      </c>
      <c r="O44" s="115">
        <v>160</v>
      </c>
    </row>
    <row r="45" customFormat="1" ht="19" hidden="1" customHeight="1" outlineLevel="2" spans="1:15">
      <c r="A45" s="139" t="s">
        <v>55</v>
      </c>
      <c r="B45" s="140" t="s">
        <v>60</v>
      </c>
      <c r="C45" s="115">
        <v>7750</v>
      </c>
      <c r="D45" s="102">
        <f t="shared" si="15"/>
        <v>6468</v>
      </c>
      <c r="E45" s="117">
        <v>1483</v>
      </c>
      <c r="F45" s="117">
        <v>6267</v>
      </c>
      <c r="G45" s="115">
        <f t="shared" si="16"/>
        <v>4985</v>
      </c>
      <c r="H45" s="115">
        <v>1282</v>
      </c>
      <c r="I45" s="115">
        <v>125</v>
      </c>
      <c r="J45" s="241">
        <v>5823</v>
      </c>
      <c r="K45" s="760">
        <f t="shared" si="17"/>
        <v>4541</v>
      </c>
      <c r="L45" s="760">
        <f>SUMIF('(基础表格）附表3-2农村公路建设项目及前期工作经费'!C:C,B45,'(基础表格）附表3-2农村公路建设项目及前期工作经费'!M:M)</f>
        <v>4666</v>
      </c>
      <c r="M45" s="115">
        <f t="shared" si="18"/>
        <v>1282</v>
      </c>
      <c r="N45" s="115">
        <v>319</v>
      </c>
      <c r="O45" s="115">
        <v>0</v>
      </c>
    </row>
    <row r="46" customFormat="1" ht="19" hidden="1" customHeight="1" outlineLevel="2" spans="1:15">
      <c r="A46" s="139" t="s">
        <v>55</v>
      </c>
      <c r="B46" s="140" t="s">
        <v>61</v>
      </c>
      <c r="C46" s="115">
        <v>5181</v>
      </c>
      <c r="D46" s="102">
        <f t="shared" si="15"/>
        <v>4431</v>
      </c>
      <c r="E46" s="117">
        <v>902</v>
      </c>
      <c r="F46" s="117">
        <v>4279</v>
      </c>
      <c r="G46" s="115">
        <f t="shared" si="16"/>
        <v>3529</v>
      </c>
      <c r="H46" s="115">
        <v>750</v>
      </c>
      <c r="I46" s="115">
        <v>70</v>
      </c>
      <c r="J46" s="241">
        <v>3405</v>
      </c>
      <c r="K46" s="760">
        <f t="shared" si="17"/>
        <v>2655</v>
      </c>
      <c r="L46" s="760">
        <f>SUMIF('(基础表格）附表3-2农村公路建设项目及前期工作经费'!C:C,B46,'(基础表格）附表3-2农村公路建设项目及前期工作经费'!M:M)</f>
        <v>2725</v>
      </c>
      <c r="M46" s="115">
        <f t="shared" si="18"/>
        <v>750</v>
      </c>
      <c r="N46" s="115">
        <v>549</v>
      </c>
      <c r="O46" s="115">
        <v>255</v>
      </c>
    </row>
    <row r="47" ht="19" customHeight="1" outlineLevel="1" collapsed="1" spans="1:15">
      <c r="A47" s="135" t="s">
        <v>62</v>
      </c>
      <c r="B47" s="140"/>
      <c r="C47" s="115">
        <f t="shared" ref="C47:K47" si="19">SUBTOTAL(9,C48:C55)</f>
        <v>34633</v>
      </c>
      <c r="D47" s="102">
        <f t="shared" si="19"/>
        <v>29791</v>
      </c>
      <c r="E47" s="117">
        <f t="shared" si="19"/>
        <v>9199</v>
      </c>
      <c r="F47" s="117">
        <f t="shared" si="19"/>
        <v>25434</v>
      </c>
      <c r="G47" s="115">
        <f t="shared" si="19"/>
        <v>20592</v>
      </c>
      <c r="H47" s="115">
        <f t="shared" si="19"/>
        <v>4842</v>
      </c>
      <c r="I47" s="115">
        <f t="shared" si="19"/>
        <v>486</v>
      </c>
      <c r="J47" s="241">
        <f t="shared" si="19"/>
        <v>21986</v>
      </c>
      <c r="K47" s="760">
        <f t="shared" si="19"/>
        <v>17144</v>
      </c>
      <c r="L47" s="760"/>
      <c r="M47" s="115">
        <f>SUBTOTAL(9,M48:M55)</f>
        <v>4842</v>
      </c>
      <c r="N47" s="115">
        <f>SUBTOTAL(9,N48:N55)</f>
        <v>1800</v>
      </c>
      <c r="O47" s="115">
        <f>SUBTOTAL(9,O48:O55)</f>
        <v>1162</v>
      </c>
    </row>
    <row r="48" customFormat="1" ht="19" hidden="1" customHeight="1" outlineLevel="2" spans="1:15">
      <c r="A48" s="139" t="s">
        <v>63</v>
      </c>
      <c r="B48" s="140" t="s">
        <v>64</v>
      </c>
      <c r="C48" s="115">
        <v>3618</v>
      </c>
      <c r="D48" s="102">
        <f t="shared" ref="D48:D55" si="20">E48+G48</f>
        <v>2949</v>
      </c>
      <c r="E48" s="117">
        <v>520</v>
      </c>
      <c r="F48" s="117">
        <v>3098</v>
      </c>
      <c r="G48" s="115">
        <f t="shared" ref="G48:G55" si="21">I48+K48+N48+O48</f>
        <v>2429</v>
      </c>
      <c r="H48" s="115">
        <v>669</v>
      </c>
      <c r="I48" s="115">
        <v>62</v>
      </c>
      <c r="J48" s="241">
        <v>3036</v>
      </c>
      <c r="K48" s="760">
        <f t="shared" ref="K48:K55" si="22">ROUND(J48/227021*177021,0)</f>
        <v>2367</v>
      </c>
      <c r="L48" s="760">
        <f>SUMIF('(基础表格）附表3-2农村公路建设项目及前期工作经费'!C:C,B48,'(基础表格）附表3-2农村公路建设项目及前期工作经费'!M:M)</f>
        <v>2429</v>
      </c>
      <c r="M48" s="115">
        <f t="shared" ref="M48:M55" si="23">J48-K48</f>
        <v>669</v>
      </c>
      <c r="N48" s="115">
        <v>0</v>
      </c>
      <c r="O48" s="115">
        <v>0</v>
      </c>
    </row>
    <row r="49" customFormat="1" ht="19" hidden="1" customHeight="1" outlineLevel="2" spans="1:15">
      <c r="A49" s="139" t="s">
        <v>63</v>
      </c>
      <c r="B49" s="140" t="s">
        <v>65</v>
      </c>
      <c r="C49" s="115">
        <v>4085</v>
      </c>
      <c r="D49" s="102">
        <f t="shared" si="20"/>
        <v>3506</v>
      </c>
      <c r="E49" s="117">
        <v>1243</v>
      </c>
      <c r="F49" s="117">
        <v>2842</v>
      </c>
      <c r="G49" s="115">
        <f t="shared" si="21"/>
        <v>2263</v>
      </c>
      <c r="H49" s="115">
        <v>579</v>
      </c>
      <c r="I49" s="115">
        <v>57</v>
      </c>
      <c r="J49" s="241">
        <v>2627</v>
      </c>
      <c r="K49" s="760">
        <f t="shared" si="22"/>
        <v>2048</v>
      </c>
      <c r="L49" s="760">
        <f>SUMIF('(基础表格）附表3-2农村公路建设项目及前期工作经费'!C:C,B49,'(基础表格）附表3-2农村公路建设项目及前期工作经费'!M:M)</f>
        <v>2105</v>
      </c>
      <c r="M49" s="115">
        <f t="shared" si="23"/>
        <v>579</v>
      </c>
      <c r="N49" s="115">
        <v>135</v>
      </c>
      <c r="O49" s="115">
        <v>23</v>
      </c>
    </row>
    <row r="50" customFormat="1" ht="19" hidden="1" customHeight="1" outlineLevel="2" spans="1:15">
      <c r="A50" s="139" t="s">
        <v>63</v>
      </c>
      <c r="B50" s="140" t="s">
        <v>66</v>
      </c>
      <c r="C50" s="115">
        <v>5541</v>
      </c>
      <c r="D50" s="102">
        <f t="shared" si="20"/>
        <v>4882</v>
      </c>
      <c r="E50" s="117">
        <v>1438</v>
      </c>
      <c r="F50" s="117">
        <v>4103</v>
      </c>
      <c r="G50" s="115">
        <f t="shared" si="21"/>
        <v>3444</v>
      </c>
      <c r="H50" s="115">
        <v>659</v>
      </c>
      <c r="I50" s="115">
        <v>82</v>
      </c>
      <c r="J50" s="241">
        <v>2994</v>
      </c>
      <c r="K50" s="760">
        <f t="shared" si="22"/>
        <v>2335</v>
      </c>
      <c r="L50" s="760">
        <f>SUMIF('(基础表格）附表3-2农村公路建设项目及前期工作经费'!C:C,B50,'(基础表格）附表3-2农村公路建设项目及前期工作经费'!M:M)</f>
        <v>2015</v>
      </c>
      <c r="M50" s="115">
        <f t="shared" si="23"/>
        <v>659</v>
      </c>
      <c r="N50" s="115">
        <v>35</v>
      </c>
      <c r="O50" s="115">
        <v>992</v>
      </c>
    </row>
    <row r="51" customFormat="1" ht="19" hidden="1" customHeight="1" outlineLevel="2" spans="1:15">
      <c r="A51" s="139" t="s">
        <v>63</v>
      </c>
      <c r="B51" s="140" t="s">
        <v>67</v>
      </c>
      <c r="C51" s="115">
        <v>2526</v>
      </c>
      <c r="D51" s="102">
        <f t="shared" si="20"/>
        <v>2241</v>
      </c>
      <c r="E51" s="117">
        <v>824</v>
      </c>
      <c r="F51" s="117">
        <v>1702</v>
      </c>
      <c r="G51" s="115">
        <f t="shared" si="21"/>
        <v>1417</v>
      </c>
      <c r="H51" s="115">
        <v>285</v>
      </c>
      <c r="I51" s="115">
        <v>34</v>
      </c>
      <c r="J51" s="241">
        <v>1296</v>
      </c>
      <c r="K51" s="760">
        <f t="shared" si="22"/>
        <v>1011</v>
      </c>
      <c r="L51" s="760">
        <f>SUMIF('(基础表格）附表3-2农村公路建设项目及前期工作经费'!C:C,B51,'(基础表格）附表3-2农村公路建设项目及前期工作经费'!M:M)</f>
        <v>1045</v>
      </c>
      <c r="M51" s="115">
        <f t="shared" si="23"/>
        <v>285</v>
      </c>
      <c r="N51" s="115">
        <v>318</v>
      </c>
      <c r="O51" s="115">
        <v>54</v>
      </c>
    </row>
    <row r="52" customFormat="1" ht="19" hidden="1" customHeight="1" outlineLevel="2" spans="1:15">
      <c r="A52" s="139" t="s">
        <v>63</v>
      </c>
      <c r="B52" s="140" t="s">
        <v>68</v>
      </c>
      <c r="C52" s="115">
        <v>3801</v>
      </c>
      <c r="D52" s="102">
        <f t="shared" si="20"/>
        <v>3303</v>
      </c>
      <c r="E52" s="117">
        <v>658</v>
      </c>
      <c r="F52" s="117">
        <v>3143</v>
      </c>
      <c r="G52" s="115">
        <f t="shared" si="21"/>
        <v>2645</v>
      </c>
      <c r="H52" s="115">
        <v>498</v>
      </c>
      <c r="I52" s="115">
        <v>40</v>
      </c>
      <c r="J52" s="241">
        <v>2262</v>
      </c>
      <c r="K52" s="760">
        <f t="shared" si="22"/>
        <v>1764</v>
      </c>
      <c r="L52" s="760">
        <f>SUMIF('(基础表格）附表3-2农村公路建设项目及前期工作经费'!C:C,B52,'(基础表格）附表3-2农村公路建设项目及前期工作经费'!M:M)</f>
        <v>1804</v>
      </c>
      <c r="M52" s="115">
        <f t="shared" si="23"/>
        <v>498</v>
      </c>
      <c r="N52" s="115">
        <v>841</v>
      </c>
      <c r="O52" s="115">
        <v>0</v>
      </c>
    </row>
    <row r="53" customFormat="1" ht="19" hidden="1" customHeight="1" outlineLevel="2" spans="1:15">
      <c r="A53" s="139" t="s">
        <v>63</v>
      </c>
      <c r="B53" s="140" t="s">
        <v>69</v>
      </c>
      <c r="C53" s="115">
        <v>6550</v>
      </c>
      <c r="D53" s="102">
        <f t="shared" si="20"/>
        <v>5481</v>
      </c>
      <c r="E53" s="117">
        <v>1558</v>
      </c>
      <c r="F53" s="117">
        <v>4992</v>
      </c>
      <c r="G53" s="115">
        <f t="shared" si="21"/>
        <v>3923</v>
      </c>
      <c r="H53" s="115">
        <v>1069</v>
      </c>
      <c r="I53" s="115">
        <v>100</v>
      </c>
      <c r="J53" s="241">
        <v>4853</v>
      </c>
      <c r="K53" s="760">
        <f t="shared" si="22"/>
        <v>3784</v>
      </c>
      <c r="L53" s="760">
        <f>SUMIF('(基础表格）附表3-2农村公路建设项目及前期工作经费'!C:C,B53,'(基础表格）附表3-2农村公路建设项目及前期工作经费'!M:M)</f>
        <v>3884</v>
      </c>
      <c r="M53" s="115">
        <f t="shared" si="23"/>
        <v>1069</v>
      </c>
      <c r="N53" s="115">
        <v>0</v>
      </c>
      <c r="O53" s="115">
        <v>39</v>
      </c>
    </row>
    <row r="54" customFormat="1" ht="19" hidden="1" customHeight="1" outlineLevel="2" spans="1:15">
      <c r="A54" s="139" t="s">
        <v>63</v>
      </c>
      <c r="B54" s="140" t="s">
        <v>70</v>
      </c>
      <c r="C54" s="115">
        <v>3286</v>
      </c>
      <c r="D54" s="102">
        <f t="shared" si="20"/>
        <v>2879</v>
      </c>
      <c r="E54" s="117">
        <v>1292</v>
      </c>
      <c r="F54" s="117">
        <v>1994</v>
      </c>
      <c r="G54" s="115">
        <f t="shared" si="21"/>
        <v>1587</v>
      </c>
      <c r="H54" s="115">
        <v>407</v>
      </c>
      <c r="I54" s="115">
        <v>40</v>
      </c>
      <c r="J54" s="241">
        <v>1849</v>
      </c>
      <c r="K54" s="760">
        <f t="shared" si="22"/>
        <v>1442</v>
      </c>
      <c r="L54" s="760">
        <f>SUMIF('(基础表格）附表3-2农村公路建设项目及前期工作经费'!C:C,B54,'(基础表格）附表3-2农村公路建设项目及前期工作经费'!M:M)</f>
        <v>1482</v>
      </c>
      <c r="M54" s="115">
        <f t="shared" si="23"/>
        <v>407</v>
      </c>
      <c r="N54" s="115">
        <v>105</v>
      </c>
      <c r="O54" s="115">
        <v>0</v>
      </c>
    </row>
    <row r="55" customFormat="1" ht="19" hidden="1" customHeight="1" outlineLevel="2" spans="1:15">
      <c r="A55" s="139" t="s">
        <v>63</v>
      </c>
      <c r="B55" s="140" t="s">
        <v>71</v>
      </c>
      <c r="C55" s="115">
        <v>5226</v>
      </c>
      <c r="D55" s="102">
        <f t="shared" si="20"/>
        <v>4550</v>
      </c>
      <c r="E55" s="117">
        <v>1666</v>
      </c>
      <c r="F55" s="117">
        <v>3560</v>
      </c>
      <c r="G55" s="115">
        <f t="shared" si="21"/>
        <v>2884</v>
      </c>
      <c r="H55" s="115">
        <v>676</v>
      </c>
      <c r="I55" s="115">
        <v>71</v>
      </c>
      <c r="J55" s="241">
        <v>3069</v>
      </c>
      <c r="K55" s="760">
        <f t="shared" si="22"/>
        <v>2393</v>
      </c>
      <c r="L55" s="760">
        <f>SUMIF('(基础表格）附表3-2农村公路建设项目及前期工作经费'!C:C,B55,'(基础表格）附表3-2农村公路建设项目及前期工作经费'!M:M)</f>
        <v>2464</v>
      </c>
      <c r="M55" s="115">
        <f t="shared" si="23"/>
        <v>676</v>
      </c>
      <c r="N55" s="115">
        <v>366</v>
      </c>
      <c r="O55" s="115">
        <v>54</v>
      </c>
    </row>
    <row r="56" ht="19" customHeight="1" outlineLevel="1" collapsed="1" spans="1:15">
      <c r="A56" s="135" t="s">
        <v>72</v>
      </c>
      <c r="B56" s="140"/>
      <c r="C56" s="115">
        <f t="shared" ref="C56:K56" si="24">SUBTOTAL(9,C57:C61)</f>
        <v>35228</v>
      </c>
      <c r="D56" s="102">
        <f t="shared" si="24"/>
        <v>28770</v>
      </c>
      <c r="E56" s="117">
        <f t="shared" si="24"/>
        <v>4709</v>
      </c>
      <c r="F56" s="117">
        <f t="shared" si="24"/>
        <v>30519</v>
      </c>
      <c r="G56" s="115">
        <f t="shared" si="24"/>
        <v>24061</v>
      </c>
      <c r="H56" s="115">
        <f t="shared" si="24"/>
        <v>6458</v>
      </c>
      <c r="I56" s="115">
        <f t="shared" si="24"/>
        <v>438</v>
      </c>
      <c r="J56" s="241">
        <f t="shared" si="24"/>
        <v>29314</v>
      </c>
      <c r="K56" s="760">
        <f t="shared" si="24"/>
        <v>22856</v>
      </c>
      <c r="L56" s="760"/>
      <c r="M56" s="115">
        <f>SUBTOTAL(9,M57:M61)</f>
        <v>6458</v>
      </c>
      <c r="N56" s="115">
        <f>SUBTOTAL(9,N57:N61)</f>
        <v>767</v>
      </c>
      <c r="O56" s="115">
        <f>SUBTOTAL(9,O57:O61)</f>
        <v>0</v>
      </c>
    </row>
    <row r="57" customFormat="1" ht="19" hidden="1" customHeight="1" outlineLevel="2" spans="1:15">
      <c r="A57" s="139" t="s">
        <v>73</v>
      </c>
      <c r="B57" s="140" t="s">
        <v>74</v>
      </c>
      <c r="C57" s="115">
        <v>1855</v>
      </c>
      <c r="D57" s="102">
        <f>E57+G57</f>
        <v>1602</v>
      </c>
      <c r="E57" s="117">
        <v>706</v>
      </c>
      <c r="F57" s="117">
        <v>1149</v>
      </c>
      <c r="G57" s="115">
        <f>I57+K57+N57+O57</f>
        <v>896</v>
      </c>
      <c r="H57" s="115">
        <v>253</v>
      </c>
      <c r="I57" s="115">
        <v>0</v>
      </c>
      <c r="J57" s="241">
        <v>1149</v>
      </c>
      <c r="K57" s="760">
        <f>ROUND(J57/227021*177021,0)</f>
        <v>896</v>
      </c>
      <c r="L57" s="760">
        <f>SUMIF('(基础表格）附表3-2农村公路建设项目及前期工作经费'!C:C,B57,'(基础表格）附表3-2农村公路建设项目及前期工作经费'!M:M)</f>
        <v>896</v>
      </c>
      <c r="M57" s="115">
        <f>J57-K57</f>
        <v>253</v>
      </c>
      <c r="N57" s="115">
        <v>0</v>
      </c>
      <c r="O57" s="115">
        <v>0</v>
      </c>
    </row>
    <row r="58" customFormat="1" ht="19" hidden="1" customHeight="1" outlineLevel="2" spans="1:15">
      <c r="A58" s="139" t="s">
        <v>73</v>
      </c>
      <c r="B58" s="140" t="s">
        <v>75</v>
      </c>
      <c r="C58" s="115">
        <v>5184</v>
      </c>
      <c r="D58" s="102">
        <f>E58+G58</f>
        <v>4197</v>
      </c>
      <c r="E58" s="117">
        <v>598</v>
      </c>
      <c r="F58" s="117">
        <v>4586</v>
      </c>
      <c r="G58" s="115">
        <f>I58+K58+N58+O58</f>
        <v>3599</v>
      </c>
      <c r="H58" s="115">
        <v>987</v>
      </c>
      <c r="I58" s="115">
        <v>84</v>
      </c>
      <c r="J58" s="241">
        <v>4483</v>
      </c>
      <c r="K58" s="760">
        <f>ROUND(J58/227021*177021,0)</f>
        <v>3496</v>
      </c>
      <c r="L58" s="760">
        <f>SUMIF('(基础表格）附表3-2农村公路建设项目及前期工作经费'!C:C,B58,'(基础表格）附表3-2农村公路建设项目及前期工作经费'!M:M)</f>
        <v>3580</v>
      </c>
      <c r="M58" s="115">
        <f>J58-K58</f>
        <v>987</v>
      </c>
      <c r="N58" s="115">
        <v>19</v>
      </c>
      <c r="O58" s="115">
        <v>0</v>
      </c>
    </row>
    <row r="59" customFormat="1" ht="19" hidden="1" customHeight="1" outlineLevel="2" spans="1:15">
      <c r="A59" s="139" t="s">
        <v>73</v>
      </c>
      <c r="B59" s="140" t="s">
        <v>76</v>
      </c>
      <c r="C59" s="115">
        <v>15103</v>
      </c>
      <c r="D59" s="102">
        <f>E59+G59</f>
        <v>12176</v>
      </c>
      <c r="E59" s="117">
        <v>1293</v>
      </c>
      <c r="F59" s="117">
        <v>13810</v>
      </c>
      <c r="G59" s="115">
        <f>I59+K59+N59+O59</f>
        <v>10883</v>
      </c>
      <c r="H59" s="115">
        <v>2927</v>
      </c>
      <c r="I59" s="115">
        <v>276</v>
      </c>
      <c r="J59" s="241">
        <v>13279</v>
      </c>
      <c r="K59" s="760">
        <f>ROUND(J59/227021*177021,0)-2</f>
        <v>10352</v>
      </c>
      <c r="L59" s="760">
        <f>SUMIF('(基础表格）附表3-2农村公路建设项目及前期工作经费'!C:C,B59,'(基础表格）附表3-2农村公路建设项目及前期工作经费'!M:M)</f>
        <v>10628</v>
      </c>
      <c r="M59" s="115">
        <f>J59-K59</f>
        <v>2927</v>
      </c>
      <c r="N59" s="115">
        <v>255</v>
      </c>
      <c r="O59" s="115">
        <v>0</v>
      </c>
    </row>
    <row r="60" customFormat="1" ht="19" hidden="1" customHeight="1" outlineLevel="2" spans="1:15">
      <c r="A60" s="139" t="s">
        <v>73</v>
      </c>
      <c r="B60" s="140" t="s">
        <v>77</v>
      </c>
      <c r="C60" s="115">
        <v>5202</v>
      </c>
      <c r="D60" s="102">
        <f>E60+G60</f>
        <v>4416</v>
      </c>
      <c r="E60" s="117">
        <v>1317</v>
      </c>
      <c r="F60" s="117">
        <v>3885</v>
      </c>
      <c r="G60" s="115">
        <f>I60+K60+N60+O60</f>
        <v>3099</v>
      </c>
      <c r="H60" s="115">
        <v>786</v>
      </c>
      <c r="I60" s="115">
        <v>78</v>
      </c>
      <c r="J60" s="241">
        <v>3570</v>
      </c>
      <c r="K60" s="760">
        <f>ROUND(J60/227021*177021,0)</f>
        <v>2784</v>
      </c>
      <c r="L60" s="760">
        <f>SUMIF('(基础表格）附表3-2农村公路建设项目及前期工作经费'!C:C,B60,'(基础表格）附表3-2农村公路建设项目及前期工作经费'!M:M)</f>
        <v>2862</v>
      </c>
      <c r="M60" s="115">
        <f>J60-K60</f>
        <v>786</v>
      </c>
      <c r="N60" s="115">
        <v>237</v>
      </c>
      <c r="O60" s="115">
        <v>0</v>
      </c>
    </row>
    <row r="61" customFormat="1" ht="19" hidden="1" customHeight="1" outlineLevel="2" spans="1:15">
      <c r="A61" s="139" t="s">
        <v>73</v>
      </c>
      <c r="B61" s="140" t="s">
        <v>78</v>
      </c>
      <c r="C61" s="115">
        <v>7884</v>
      </c>
      <c r="D61" s="102">
        <f>E61+G61</f>
        <v>6379</v>
      </c>
      <c r="E61" s="117">
        <v>795</v>
      </c>
      <c r="F61" s="117">
        <v>7089</v>
      </c>
      <c r="G61" s="115">
        <f>I61+K61+N61+O61</f>
        <v>5584</v>
      </c>
      <c r="H61" s="115">
        <v>1505</v>
      </c>
      <c r="I61" s="115">
        <v>0</v>
      </c>
      <c r="J61" s="241">
        <v>6833</v>
      </c>
      <c r="K61" s="760">
        <f>ROUND(J61/227021*177021,0)</f>
        <v>5328</v>
      </c>
      <c r="L61" s="760">
        <f>SUMIF('(基础表格）附表3-2农村公路建设项目及前期工作经费'!C:C,B61,'(基础表格）附表3-2农村公路建设项目及前期工作经费'!M:M)</f>
        <v>5328</v>
      </c>
      <c r="M61" s="115">
        <f>J61-K61</f>
        <v>1505</v>
      </c>
      <c r="N61" s="115">
        <v>256</v>
      </c>
      <c r="O61" s="115">
        <v>0</v>
      </c>
    </row>
    <row r="62" ht="19" customHeight="1" outlineLevel="1" collapsed="1" spans="1:15">
      <c r="A62" s="761" t="s">
        <v>79</v>
      </c>
      <c r="B62" s="140"/>
      <c r="C62" s="115">
        <f t="shared" ref="C62:K62" si="25">SUBTOTAL(9,C63:C66)</f>
        <v>5536</v>
      </c>
      <c r="D62" s="102">
        <f t="shared" si="25"/>
        <v>4957</v>
      </c>
      <c r="E62" s="117">
        <f t="shared" si="25"/>
        <v>2445</v>
      </c>
      <c r="F62" s="117">
        <f t="shared" si="25"/>
        <v>3091</v>
      </c>
      <c r="G62" s="115">
        <f t="shared" si="25"/>
        <v>2512</v>
      </c>
      <c r="H62" s="115">
        <f t="shared" si="25"/>
        <v>579</v>
      </c>
      <c r="I62" s="115">
        <f t="shared" si="25"/>
        <v>57</v>
      </c>
      <c r="J62" s="241">
        <f t="shared" si="25"/>
        <v>2629</v>
      </c>
      <c r="K62" s="760">
        <f t="shared" si="25"/>
        <v>2050</v>
      </c>
      <c r="L62" s="760"/>
      <c r="M62" s="115">
        <f>SUBTOTAL(9,M63:M66)</f>
        <v>579</v>
      </c>
      <c r="N62" s="115">
        <f>SUBTOTAL(9,N63:N66)</f>
        <v>405</v>
      </c>
      <c r="O62" s="115">
        <f>SUBTOTAL(9,O63:O66)</f>
        <v>0</v>
      </c>
    </row>
    <row r="63" customFormat="1" ht="19" hidden="1" customHeight="1" outlineLevel="2" spans="1:15">
      <c r="A63" s="142" t="s">
        <v>80</v>
      </c>
      <c r="B63" s="140" t="s">
        <v>81</v>
      </c>
      <c r="C63" s="115">
        <v>211</v>
      </c>
      <c r="D63" s="102">
        <f>E63+G63</f>
        <v>211</v>
      </c>
      <c r="E63" s="117">
        <v>211</v>
      </c>
      <c r="F63" s="117">
        <v>0</v>
      </c>
      <c r="G63" s="115">
        <f>I63+K63+N63+O63</f>
        <v>0</v>
      </c>
      <c r="H63" s="115">
        <v>0</v>
      </c>
      <c r="I63" s="115">
        <v>0</v>
      </c>
      <c r="J63" s="241">
        <v>0</v>
      </c>
      <c r="K63" s="760">
        <f>ROUND(J63/227021*177021,0)</f>
        <v>0</v>
      </c>
      <c r="L63" s="760">
        <f>SUMIF('(基础表格）附表3-2农村公路建设项目及前期工作经费'!C:C,B63,'(基础表格）附表3-2农村公路建设项目及前期工作经费'!M:M)</f>
        <v>0</v>
      </c>
      <c r="M63" s="115">
        <f>J63-K63</f>
        <v>0</v>
      </c>
      <c r="N63" s="115">
        <v>0</v>
      </c>
      <c r="O63" s="115">
        <v>0</v>
      </c>
    </row>
    <row r="64" customFormat="1" ht="19" hidden="1" customHeight="1" outlineLevel="2" spans="1:15">
      <c r="A64" s="139" t="s">
        <v>80</v>
      </c>
      <c r="B64" s="140" t="s">
        <v>82</v>
      </c>
      <c r="C64" s="115">
        <v>2578</v>
      </c>
      <c r="D64" s="102">
        <f>E64+G64</f>
        <v>2329</v>
      </c>
      <c r="E64" s="117">
        <v>1004</v>
      </c>
      <c r="F64" s="117">
        <v>1574</v>
      </c>
      <c r="G64" s="115">
        <f>I64+K64+N64+O64</f>
        <v>1325</v>
      </c>
      <c r="H64" s="115">
        <v>249</v>
      </c>
      <c r="I64" s="115">
        <v>40</v>
      </c>
      <c r="J64" s="241">
        <v>1129</v>
      </c>
      <c r="K64" s="760">
        <f>ROUND(J64/227021*177021,0)</f>
        <v>880</v>
      </c>
      <c r="L64" s="760">
        <f>SUMIF('(基础表格）附表3-2农村公路建设项目及前期工作经费'!C:C,B64,'(基础表格）附表3-2农村公路建设项目及前期工作经费'!M:M)</f>
        <v>920</v>
      </c>
      <c r="M64" s="115">
        <f>J64-K64</f>
        <v>249</v>
      </c>
      <c r="N64" s="115">
        <v>405</v>
      </c>
      <c r="O64" s="115">
        <v>0</v>
      </c>
    </row>
    <row r="65" customFormat="1" ht="19" hidden="1" customHeight="1" outlineLevel="2" spans="1:15">
      <c r="A65" s="139" t="s">
        <v>80</v>
      </c>
      <c r="B65" s="140" t="s">
        <v>83</v>
      </c>
      <c r="C65" s="115">
        <v>1534</v>
      </c>
      <c r="D65" s="102">
        <f>E65+G65</f>
        <v>1345</v>
      </c>
      <c r="E65" s="117">
        <v>674</v>
      </c>
      <c r="F65" s="117">
        <v>860</v>
      </c>
      <c r="G65" s="115">
        <f>I65+K65+N65+O65</f>
        <v>671</v>
      </c>
      <c r="H65" s="115">
        <v>189</v>
      </c>
      <c r="I65" s="115">
        <v>0</v>
      </c>
      <c r="J65" s="241">
        <v>860</v>
      </c>
      <c r="K65" s="760">
        <f>ROUND(J65/227021*177021,0)</f>
        <v>671</v>
      </c>
      <c r="L65" s="760">
        <f>SUMIF('(基础表格）附表3-2农村公路建设项目及前期工作经费'!C:C,B65,'(基础表格）附表3-2农村公路建设项目及前期工作经费'!M:M)</f>
        <v>671</v>
      </c>
      <c r="M65" s="115">
        <f>J65-K65</f>
        <v>189</v>
      </c>
      <c r="N65" s="115">
        <v>0</v>
      </c>
      <c r="O65" s="115">
        <v>0</v>
      </c>
    </row>
    <row r="66" customFormat="1" ht="19" hidden="1" customHeight="1" outlineLevel="2" spans="1:15">
      <c r="A66" s="139" t="s">
        <v>80</v>
      </c>
      <c r="B66" s="140" t="s">
        <v>84</v>
      </c>
      <c r="C66" s="115">
        <v>1213</v>
      </c>
      <c r="D66" s="102">
        <f>E66+G66</f>
        <v>1072</v>
      </c>
      <c r="E66" s="117">
        <v>556</v>
      </c>
      <c r="F66" s="117">
        <v>657</v>
      </c>
      <c r="G66" s="115">
        <f>I66+K66+N66+O66</f>
        <v>516</v>
      </c>
      <c r="H66" s="115">
        <v>141</v>
      </c>
      <c r="I66" s="115">
        <v>17</v>
      </c>
      <c r="J66" s="241">
        <v>640</v>
      </c>
      <c r="K66" s="760">
        <f>ROUND(J66/227021*177021,0)</f>
        <v>499</v>
      </c>
      <c r="L66" s="760">
        <f>SUMIF('(基础表格）附表3-2农村公路建设项目及前期工作经费'!C:C,B66,'(基础表格）附表3-2农村公路建设项目及前期工作经费'!M:M)</f>
        <v>516</v>
      </c>
      <c r="M66" s="115">
        <f>J66-K66</f>
        <v>141</v>
      </c>
      <c r="N66" s="115">
        <v>0</v>
      </c>
      <c r="O66" s="115">
        <v>0</v>
      </c>
    </row>
    <row r="67" ht="19" customHeight="1" outlineLevel="1" collapsed="1" spans="1:15">
      <c r="A67" s="135" t="s">
        <v>85</v>
      </c>
      <c r="B67" s="140"/>
      <c r="C67" s="115">
        <f t="shared" ref="C67:K67" si="26">SUBTOTAL(9,C68)</f>
        <v>737</v>
      </c>
      <c r="D67" s="102">
        <f t="shared" si="26"/>
        <v>575</v>
      </c>
      <c r="E67" s="117">
        <f t="shared" si="26"/>
        <v>0</v>
      </c>
      <c r="F67" s="117">
        <f t="shared" si="26"/>
        <v>737</v>
      </c>
      <c r="G67" s="115">
        <f t="shared" si="26"/>
        <v>575</v>
      </c>
      <c r="H67" s="115">
        <f t="shared" si="26"/>
        <v>162</v>
      </c>
      <c r="I67" s="115">
        <f t="shared" si="26"/>
        <v>0</v>
      </c>
      <c r="J67" s="241">
        <f t="shared" si="26"/>
        <v>737</v>
      </c>
      <c r="K67" s="760">
        <f t="shared" si="26"/>
        <v>575</v>
      </c>
      <c r="L67" s="760"/>
      <c r="M67" s="115">
        <f>SUBTOTAL(9,M68)</f>
        <v>162</v>
      </c>
      <c r="N67" s="115">
        <f>SUBTOTAL(9,N68)</f>
        <v>0</v>
      </c>
      <c r="O67" s="115">
        <f>SUBTOTAL(9,O68)</f>
        <v>0</v>
      </c>
    </row>
    <row r="68" customFormat="1" ht="19" hidden="1" customHeight="1" outlineLevel="2" spans="1:15">
      <c r="A68" s="139" t="s">
        <v>86</v>
      </c>
      <c r="B68" s="140" t="s">
        <v>86</v>
      </c>
      <c r="C68" s="115">
        <v>737</v>
      </c>
      <c r="D68" s="102">
        <f>E68+G68</f>
        <v>575</v>
      </c>
      <c r="E68" s="117">
        <v>0</v>
      </c>
      <c r="F68" s="117">
        <v>737</v>
      </c>
      <c r="G68" s="115">
        <f>I68+K68+N68+O68</f>
        <v>575</v>
      </c>
      <c r="H68" s="115">
        <v>162</v>
      </c>
      <c r="I68" s="115">
        <v>0</v>
      </c>
      <c r="J68" s="241">
        <v>737</v>
      </c>
      <c r="K68" s="760">
        <f>ROUND(J68/227021*177021,0)</f>
        <v>575</v>
      </c>
      <c r="L68" s="760">
        <f>SUMIF('(基础表格）附表3-2农村公路建设项目及前期工作经费'!C:C,B68,'(基础表格）附表3-2农村公路建设项目及前期工作经费'!M:M)</f>
        <v>575</v>
      </c>
      <c r="M68" s="115">
        <f>J68-K68</f>
        <v>162</v>
      </c>
      <c r="N68" s="115">
        <v>0</v>
      </c>
      <c r="O68" s="115">
        <v>0</v>
      </c>
    </row>
    <row r="69" ht="19" customHeight="1" outlineLevel="1" collapsed="1" spans="1:15">
      <c r="A69" s="135" t="s">
        <v>87</v>
      </c>
      <c r="B69" s="140"/>
      <c r="C69" s="115">
        <f t="shared" ref="C69:K69" si="27">SUBTOTAL(9,C70)</f>
        <v>569</v>
      </c>
      <c r="D69" s="102">
        <f t="shared" si="27"/>
        <v>444</v>
      </c>
      <c r="E69" s="117">
        <f t="shared" si="27"/>
        <v>0</v>
      </c>
      <c r="F69" s="117">
        <f t="shared" si="27"/>
        <v>569</v>
      </c>
      <c r="G69" s="115">
        <f t="shared" si="27"/>
        <v>444</v>
      </c>
      <c r="H69" s="115">
        <f t="shared" si="27"/>
        <v>125</v>
      </c>
      <c r="I69" s="115">
        <f t="shared" si="27"/>
        <v>0</v>
      </c>
      <c r="J69" s="241">
        <f t="shared" si="27"/>
        <v>569</v>
      </c>
      <c r="K69" s="760">
        <f t="shared" si="27"/>
        <v>444</v>
      </c>
      <c r="L69" s="760"/>
      <c r="M69" s="115">
        <f>SUBTOTAL(9,M70)</f>
        <v>125</v>
      </c>
      <c r="N69" s="115">
        <f>SUBTOTAL(9,N70)</f>
        <v>0</v>
      </c>
      <c r="O69" s="115">
        <f>SUBTOTAL(9,O70)</f>
        <v>0</v>
      </c>
    </row>
    <row r="70" customFormat="1" ht="19" hidden="1" customHeight="1" outlineLevel="2" spans="1:15">
      <c r="A70" s="139" t="s">
        <v>88</v>
      </c>
      <c r="B70" s="140" t="s">
        <v>88</v>
      </c>
      <c r="C70" s="115">
        <v>569</v>
      </c>
      <c r="D70" s="102">
        <f>E70+G70</f>
        <v>444</v>
      </c>
      <c r="E70" s="117">
        <v>0</v>
      </c>
      <c r="F70" s="117">
        <v>569</v>
      </c>
      <c r="G70" s="115">
        <f>I70+K70+N70+O70</f>
        <v>444</v>
      </c>
      <c r="H70" s="115">
        <v>125</v>
      </c>
      <c r="I70" s="115">
        <v>0</v>
      </c>
      <c r="J70" s="241">
        <v>569</v>
      </c>
      <c r="K70" s="760">
        <f>ROUND(J70/227021*177021,0)</f>
        <v>444</v>
      </c>
      <c r="L70" s="760">
        <f>SUMIF('(基础表格）附表3-2农村公路建设项目及前期工作经费'!C:C,B70,'(基础表格）附表3-2农村公路建设项目及前期工作经费'!M:M)</f>
        <v>444</v>
      </c>
      <c r="M70" s="115">
        <f>J70-K70</f>
        <v>125</v>
      </c>
      <c r="N70" s="115">
        <v>0</v>
      </c>
      <c r="O70" s="115">
        <v>0</v>
      </c>
    </row>
    <row r="71" ht="19" customHeight="1" outlineLevel="1" collapsed="1" spans="1:15">
      <c r="A71" s="761" t="s">
        <v>89</v>
      </c>
      <c r="B71" s="140"/>
      <c r="C71" s="115">
        <f t="shared" ref="C71:K71" si="28">SUBTOTAL(9,C72:C78)</f>
        <v>8962</v>
      </c>
      <c r="D71" s="102">
        <f t="shared" si="28"/>
        <v>7361</v>
      </c>
      <c r="E71" s="117">
        <f t="shared" si="28"/>
        <v>1161</v>
      </c>
      <c r="F71" s="117">
        <f t="shared" si="28"/>
        <v>7801</v>
      </c>
      <c r="G71" s="115">
        <f t="shared" si="28"/>
        <v>6200</v>
      </c>
      <c r="H71" s="115">
        <f t="shared" si="28"/>
        <v>1601</v>
      </c>
      <c r="I71" s="115">
        <f t="shared" si="28"/>
        <v>113</v>
      </c>
      <c r="J71" s="241">
        <f t="shared" si="28"/>
        <v>7268</v>
      </c>
      <c r="K71" s="760">
        <f t="shared" si="28"/>
        <v>5667</v>
      </c>
      <c r="L71" s="760"/>
      <c r="M71" s="115">
        <f>SUBTOTAL(9,M72:M78)</f>
        <v>1601</v>
      </c>
      <c r="N71" s="115">
        <f>SUBTOTAL(9,N72:N78)</f>
        <v>317</v>
      </c>
      <c r="O71" s="115">
        <f>SUBTOTAL(9,O72:O78)</f>
        <v>103</v>
      </c>
    </row>
    <row r="72" customFormat="1" ht="19" hidden="1" customHeight="1" outlineLevel="2" spans="1:15">
      <c r="A72" s="142" t="s">
        <v>90</v>
      </c>
      <c r="B72" s="140" t="s">
        <v>91</v>
      </c>
      <c r="C72" s="115">
        <v>61</v>
      </c>
      <c r="D72" s="102">
        <f t="shared" ref="D72:D78" si="29">E72+G72</f>
        <v>61</v>
      </c>
      <c r="E72" s="117">
        <v>61</v>
      </c>
      <c r="F72" s="117">
        <v>0</v>
      </c>
      <c r="G72" s="115">
        <f t="shared" ref="G72:G78" si="30">I72+K72+N72+O72</f>
        <v>0</v>
      </c>
      <c r="H72" s="115">
        <v>0</v>
      </c>
      <c r="I72" s="115">
        <v>0</v>
      </c>
      <c r="J72" s="241">
        <v>0</v>
      </c>
      <c r="K72" s="760">
        <f t="shared" ref="K72:K78" si="31">ROUND(J72/227021*177021,0)</f>
        <v>0</v>
      </c>
      <c r="L72" s="760">
        <f>SUMIF('(基础表格）附表3-2农村公路建设项目及前期工作经费'!C:C,B72,'(基础表格）附表3-2农村公路建设项目及前期工作经费'!M:M)</f>
        <v>0</v>
      </c>
      <c r="M72" s="115">
        <f t="shared" ref="M72:M78" si="32">J72-K72</f>
        <v>0</v>
      </c>
      <c r="N72" s="115">
        <v>0</v>
      </c>
      <c r="O72" s="115">
        <v>0</v>
      </c>
    </row>
    <row r="73" customFormat="1" ht="19" hidden="1" customHeight="1" outlineLevel="2" spans="1:15">
      <c r="A73" s="142" t="s">
        <v>90</v>
      </c>
      <c r="B73" s="140" t="s">
        <v>92</v>
      </c>
      <c r="C73" s="115">
        <v>22</v>
      </c>
      <c r="D73" s="102">
        <f t="shared" si="29"/>
        <v>22</v>
      </c>
      <c r="E73" s="117">
        <v>22</v>
      </c>
      <c r="F73" s="117">
        <v>0</v>
      </c>
      <c r="G73" s="115">
        <f t="shared" si="30"/>
        <v>0</v>
      </c>
      <c r="H73" s="115">
        <v>0</v>
      </c>
      <c r="I73" s="115">
        <v>0</v>
      </c>
      <c r="J73" s="241">
        <v>0</v>
      </c>
      <c r="K73" s="760">
        <f t="shared" si="31"/>
        <v>0</v>
      </c>
      <c r="L73" s="760">
        <f>SUMIF('(基础表格）附表3-2农村公路建设项目及前期工作经费'!C:C,B73,'(基础表格）附表3-2农村公路建设项目及前期工作经费'!M:M)</f>
        <v>0</v>
      </c>
      <c r="M73" s="115">
        <f t="shared" si="32"/>
        <v>0</v>
      </c>
      <c r="N73" s="115">
        <v>0</v>
      </c>
      <c r="O73" s="115">
        <v>0</v>
      </c>
    </row>
    <row r="74" customFormat="1" ht="19" hidden="1" customHeight="1" outlineLevel="2" spans="1:15">
      <c r="A74" s="142" t="s">
        <v>90</v>
      </c>
      <c r="B74" s="140" t="s">
        <v>93</v>
      </c>
      <c r="C74" s="115">
        <v>170</v>
      </c>
      <c r="D74" s="102">
        <f t="shared" si="29"/>
        <v>170</v>
      </c>
      <c r="E74" s="117">
        <v>170</v>
      </c>
      <c r="F74" s="117">
        <v>0</v>
      </c>
      <c r="G74" s="115">
        <f t="shared" si="30"/>
        <v>0</v>
      </c>
      <c r="H74" s="115">
        <v>0</v>
      </c>
      <c r="I74" s="115">
        <v>0</v>
      </c>
      <c r="J74" s="241">
        <v>0</v>
      </c>
      <c r="K74" s="760">
        <f t="shared" si="31"/>
        <v>0</v>
      </c>
      <c r="L74" s="760">
        <f>SUMIF('(基础表格）附表3-2农村公路建设项目及前期工作经费'!C:C,B74,'(基础表格）附表3-2农村公路建设项目及前期工作经费'!M:M)</f>
        <v>0</v>
      </c>
      <c r="M74" s="115">
        <f t="shared" si="32"/>
        <v>0</v>
      </c>
      <c r="N74" s="115">
        <v>0</v>
      </c>
      <c r="O74" s="115">
        <v>0</v>
      </c>
    </row>
    <row r="75" customFormat="1" ht="19" hidden="1" customHeight="1" outlineLevel="2" spans="1:15">
      <c r="A75" s="139" t="s">
        <v>90</v>
      </c>
      <c r="B75" s="140" t="s">
        <v>94</v>
      </c>
      <c r="C75" s="115">
        <v>2811</v>
      </c>
      <c r="D75" s="102">
        <f t="shared" si="29"/>
        <v>2295</v>
      </c>
      <c r="E75" s="117">
        <v>366</v>
      </c>
      <c r="F75" s="117">
        <v>2445</v>
      </c>
      <c r="G75" s="115">
        <f t="shared" si="30"/>
        <v>1929</v>
      </c>
      <c r="H75" s="115">
        <v>516</v>
      </c>
      <c r="I75" s="115">
        <v>49</v>
      </c>
      <c r="J75" s="241">
        <v>2341</v>
      </c>
      <c r="K75" s="760">
        <f t="shared" si="31"/>
        <v>1825</v>
      </c>
      <c r="L75" s="760">
        <f>SUMIF('(基础表格）附表3-2农村公路建设项目及前期工作经费'!C:C,B75,'(基础表格）附表3-2农村公路建设项目及前期工作经费'!M:M)</f>
        <v>1874</v>
      </c>
      <c r="M75" s="115">
        <f t="shared" si="32"/>
        <v>516</v>
      </c>
      <c r="N75" s="115">
        <v>55</v>
      </c>
      <c r="O75" s="115">
        <v>0</v>
      </c>
    </row>
    <row r="76" customFormat="1" ht="19" hidden="1" customHeight="1" outlineLevel="2" spans="1:15">
      <c r="A76" s="139" t="s">
        <v>90</v>
      </c>
      <c r="B76" s="140" t="s">
        <v>95</v>
      </c>
      <c r="C76" s="115">
        <v>2366</v>
      </c>
      <c r="D76" s="102">
        <f t="shared" si="29"/>
        <v>1951</v>
      </c>
      <c r="E76" s="117">
        <v>171</v>
      </c>
      <c r="F76" s="117">
        <v>2195</v>
      </c>
      <c r="G76" s="115">
        <f t="shared" si="30"/>
        <v>1780</v>
      </c>
      <c r="H76" s="115">
        <v>415</v>
      </c>
      <c r="I76" s="115">
        <v>0</v>
      </c>
      <c r="J76" s="241">
        <v>1885</v>
      </c>
      <c r="K76" s="760">
        <f t="shared" si="31"/>
        <v>1470</v>
      </c>
      <c r="L76" s="760">
        <f>SUMIF('(基础表格）附表3-2农村公路建设项目及前期工作经费'!C:C,B76,'(基础表格）附表3-2农村公路建设项目及前期工作经费'!M:M)</f>
        <v>1470</v>
      </c>
      <c r="M76" s="115">
        <f t="shared" si="32"/>
        <v>415</v>
      </c>
      <c r="N76" s="115">
        <v>207</v>
      </c>
      <c r="O76" s="115">
        <v>103</v>
      </c>
    </row>
    <row r="77" customFormat="1" ht="19" hidden="1" customHeight="1" outlineLevel="2" spans="1:15">
      <c r="A77" s="139" t="s">
        <v>90</v>
      </c>
      <c r="B77" s="140" t="s">
        <v>96</v>
      </c>
      <c r="C77" s="115">
        <v>746</v>
      </c>
      <c r="D77" s="102">
        <f t="shared" si="29"/>
        <v>620</v>
      </c>
      <c r="E77" s="117">
        <v>160</v>
      </c>
      <c r="F77" s="117">
        <v>586</v>
      </c>
      <c r="G77" s="115">
        <f t="shared" si="30"/>
        <v>460</v>
      </c>
      <c r="H77" s="115">
        <v>126</v>
      </c>
      <c r="I77" s="115">
        <v>12</v>
      </c>
      <c r="J77" s="241">
        <v>574</v>
      </c>
      <c r="K77" s="760">
        <f t="shared" si="31"/>
        <v>448</v>
      </c>
      <c r="L77" s="760">
        <f>SUMIF('(基础表格）附表3-2农村公路建设项目及前期工作经费'!C:C,B77,'(基础表格）附表3-2农村公路建设项目及前期工作经费'!M:M)</f>
        <v>460</v>
      </c>
      <c r="M77" s="115">
        <f t="shared" si="32"/>
        <v>126</v>
      </c>
      <c r="N77" s="115">
        <v>0</v>
      </c>
      <c r="O77" s="115">
        <v>0</v>
      </c>
    </row>
    <row r="78" customFormat="1" ht="19" hidden="1" customHeight="1" outlineLevel="2" spans="1:15">
      <c r="A78" s="139" t="s">
        <v>90</v>
      </c>
      <c r="B78" s="140" t="s">
        <v>97</v>
      </c>
      <c r="C78" s="115">
        <v>2786</v>
      </c>
      <c r="D78" s="102">
        <f t="shared" si="29"/>
        <v>2242</v>
      </c>
      <c r="E78" s="117">
        <v>211</v>
      </c>
      <c r="F78" s="117">
        <v>2575</v>
      </c>
      <c r="G78" s="115">
        <f t="shared" si="30"/>
        <v>2031</v>
      </c>
      <c r="H78" s="115">
        <v>544</v>
      </c>
      <c r="I78" s="115">
        <v>52</v>
      </c>
      <c r="J78" s="241">
        <v>2468</v>
      </c>
      <c r="K78" s="760">
        <f t="shared" si="31"/>
        <v>1924</v>
      </c>
      <c r="L78" s="760">
        <f>SUMIF('(基础表格）附表3-2农村公路建设项目及前期工作经费'!C:C,B78,'(基础表格）附表3-2农村公路建设项目及前期工作经费'!M:M)</f>
        <v>1976</v>
      </c>
      <c r="M78" s="115">
        <f t="shared" si="32"/>
        <v>544</v>
      </c>
      <c r="N78" s="115">
        <v>55</v>
      </c>
      <c r="O78" s="115">
        <v>0</v>
      </c>
    </row>
    <row r="79" ht="19" customHeight="1" outlineLevel="1" collapsed="1" spans="1:15">
      <c r="A79" s="135" t="s">
        <v>98</v>
      </c>
      <c r="B79" s="140"/>
      <c r="C79" s="115">
        <f t="shared" ref="C79:K79" si="33">SUBTOTAL(9,C80:C83)</f>
        <v>9383</v>
      </c>
      <c r="D79" s="102">
        <f t="shared" si="33"/>
        <v>8318</v>
      </c>
      <c r="E79" s="117">
        <f t="shared" si="33"/>
        <v>3584</v>
      </c>
      <c r="F79" s="117">
        <f t="shared" si="33"/>
        <v>5799</v>
      </c>
      <c r="G79" s="115">
        <f t="shared" si="33"/>
        <v>4734</v>
      </c>
      <c r="H79" s="115">
        <f t="shared" si="33"/>
        <v>1065</v>
      </c>
      <c r="I79" s="115">
        <f t="shared" si="33"/>
        <v>98</v>
      </c>
      <c r="J79" s="241">
        <f t="shared" si="33"/>
        <v>4835</v>
      </c>
      <c r="K79" s="760">
        <f t="shared" si="33"/>
        <v>3770</v>
      </c>
      <c r="L79" s="760"/>
      <c r="M79" s="115">
        <f>SUBTOTAL(9,M80:M83)</f>
        <v>1065</v>
      </c>
      <c r="N79" s="115">
        <f>SUBTOTAL(9,N80:N83)</f>
        <v>866</v>
      </c>
      <c r="O79" s="115">
        <f>SUBTOTAL(9,O80:O83)</f>
        <v>0</v>
      </c>
    </row>
    <row r="80" customFormat="1" ht="19" hidden="1" customHeight="1" outlineLevel="2" spans="1:15">
      <c r="A80" s="139" t="s">
        <v>99</v>
      </c>
      <c r="B80" s="140" t="s">
        <v>100</v>
      </c>
      <c r="C80" s="115">
        <v>733</v>
      </c>
      <c r="D80" s="102">
        <f>E80+G80</f>
        <v>733</v>
      </c>
      <c r="E80" s="117">
        <v>573</v>
      </c>
      <c r="F80" s="117">
        <v>160</v>
      </c>
      <c r="G80" s="115">
        <f>I80+K80+N80+O80</f>
        <v>160</v>
      </c>
      <c r="H80" s="115">
        <v>0</v>
      </c>
      <c r="I80" s="115">
        <v>0</v>
      </c>
      <c r="J80" s="241">
        <v>0</v>
      </c>
      <c r="K80" s="760">
        <f>ROUND(J80/227021*177021,0)</f>
        <v>0</v>
      </c>
      <c r="L80" s="760">
        <f>SUMIF('(基础表格）附表3-2农村公路建设项目及前期工作经费'!C:C,B80,'(基础表格）附表3-2农村公路建设项目及前期工作经费'!M:M)</f>
        <v>0</v>
      </c>
      <c r="M80" s="115">
        <f>J80-K80</f>
        <v>0</v>
      </c>
      <c r="N80" s="115">
        <v>160</v>
      </c>
      <c r="O80" s="115">
        <v>0</v>
      </c>
    </row>
    <row r="81" customFormat="1" ht="19" hidden="1" customHeight="1" outlineLevel="2" spans="1:15">
      <c r="A81" s="139" t="s">
        <v>99</v>
      </c>
      <c r="B81" s="140" t="s">
        <v>101</v>
      </c>
      <c r="C81" s="115">
        <v>1412</v>
      </c>
      <c r="D81" s="102">
        <f>E81+G81</f>
        <v>1412</v>
      </c>
      <c r="E81" s="117">
        <v>706</v>
      </c>
      <c r="F81" s="117">
        <v>706</v>
      </c>
      <c r="G81" s="115">
        <f>I81+K81+N81+O81</f>
        <v>706</v>
      </c>
      <c r="H81" s="115">
        <v>0</v>
      </c>
      <c r="I81" s="115">
        <v>0</v>
      </c>
      <c r="J81" s="241">
        <v>0</v>
      </c>
      <c r="K81" s="760">
        <f>ROUND(J81/227021*177021,0)</f>
        <v>0</v>
      </c>
      <c r="L81" s="760">
        <f>SUMIF('(基础表格）附表3-2农村公路建设项目及前期工作经费'!C:C,B81,'(基础表格）附表3-2农村公路建设项目及前期工作经费'!M:M)</f>
        <v>0</v>
      </c>
      <c r="M81" s="115">
        <f>J81-K81</f>
        <v>0</v>
      </c>
      <c r="N81" s="115">
        <v>706</v>
      </c>
      <c r="O81" s="115">
        <v>0</v>
      </c>
    </row>
    <row r="82" customFormat="1" ht="19" hidden="1" customHeight="1" outlineLevel="2" spans="1:15">
      <c r="A82" s="139" t="s">
        <v>99</v>
      </c>
      <c r="B82" s="140" t="s">
        <v>102</v>
      </c>
      <c r="C82" s="115">
        <v>6606</v>
      </c>
      <c r="D82" s="102">
        <f>E82+G82</f>
        <v>5541</v>
      </c>
      <c r="E82" s="117">
        <v>1673</v>
      </c>
      <c r="F82" s="117">
        <v>4933</v>
      </c>
      <c r="G82" s="115">
        <f>I82+K82+N82+O82</f>
        <v>3868</v>
      </c>
      <c r="H82" s="115">
        <v>1065</v>
      </c>
      <c r="I82" s="115">
        <v>98</v>
      </c>
      <c r="J82" s="241">
        <v>4835</v>
      </c>
      <c r="K82" s="760">
        <f>ROUND(J82/227021*177021,0)</f>
        <v>3770</v>
      </c>
      <c r="L82" s="760">
        <f>SUMIF('(基础表格）附表3-2农村公路建设项目及前期工作经费'!C:C,B82,'(基础表格）附表3-2农村公路建设项目及前期工作经费'!M:M)</f>
        <v>3868</v>
      </c>
      <c r="M82" s="115">
        <f>J82-K82</f>
        <v>1065</v>
      </c>
      <c r="N82" s="115">
        <v>0</v>
      </c>
      <c r="O82" s="115">
        <v>0</v>
      </c>
    </row>
    <row r="83" customFormat="1" ht="19" hidden="1" customHeight="1" outlineLevel="2" spans="1:15">
      <c r="A83" s="139" t="s">
        <v>99</v>
      </c>
      <c r="B83" s="140" t="s">
        <v>103</v>
      </c>
      <c r="C83" s="115">
        <v>632</v>
      </c>
      <c r="D83" s="102">
        <f>E83+G83</f>
        <v>632</v>
      </c>
      <c r="E83" s="117">
        <v>632</v>
      </c>
      <c r="F83" s="117">
        <v>0</v>
      </c>
      <c r="G83" s="115">
        <f>I83+K83+N83+O83</f>
        <v>0</v>
      </c>
      <c r="H83" s="115">
        <v>0</v>
      </c>
      <c r="I83" s="115">
        <v>0</v>
      </c>
      <c r="J83" s="241">
        <v>0</v>
      </c>
      <c r="K83" s="760">
        <f>ROUND(J83/227021*177021,0)</f>
        <v>0</v>
      </c>
      <c r="L83" s="760">
        <f>SUMIF('(基础表格）附表3-2农村公路建设项目及前期工作经费'!C:C,B83,'(基础表格）附表3-2农村公路建设项目及前期工作经费'!M:M)</f>
        <v>0</v>
      </c>
      <c r="M83" s="115">
        <f>J83-K83</f>
        <v>0</v>
      </c>
      <c r="N83" s="115">
        <v>0</v>
      </c>
      <c r="O83" s="115">
        <v>0</v>
      </c>
    </row>
    <row r="84" ht="19" customHeight="1" outlineLevel="1" collapsed="1" spans="1:15">
      <c r="A84" s="135" t="s">
        <v>104</v>
      </c>
      <c r="B84" s="140"/>
      <c r="C84" s="115">
        <f t="shared" ref="C84:K84" si="34">SUBTOTAL(9,C85:C93)</f>
        <v>32947</v>
      </c>
      <c r="D84" s="102">
        <f t="shared" si="34"/>
        <v>27837</v>
      </c>
      <c r="E84" s="117">
        <f t="shared" si="34"/>
        <v>8668</v>
      </c>
      <c r="F84" s="117">
        <f t="shared" si="34"/>
        <v>24279</v>
      </c>
      <c r="G84" s="115">
        <f t="shared" si="34"/>
        <v>19169</v>
      </c>
      <c r="H84" s="115">
        <f t="shared" si="34"/>
        <v>5110</v>
      </c>
      <c r="I84" s="115">
        <f t="shared" si="34"/>
        <v>341</v>
      </c>
      <c r="J84" s="241">
        <f t="shared" si="34"/>
        <v>23199</v>
      </c>
      <c r="K84" s="760">
        <f t="shared" si="34"/>
        <v>18089</v>
      </c>
      <c r="L84" s="760"/>
      <c r="M84" s="115">
        <f>SUBTOTAL(9,M85:M93)</f>
        <v>5110</v>
      </c>
      <c r="N84" s="115">
        <f>SUBTOTAL(9,N85:N93)</f>
        <v>725</v>
      </c>
      <c r="O84" s="115">
        <f>SUBTOTAL(9,O85:O93)</f>
        <v>14</v>
      </c>
    </row>
    <row r="85" customFormat="1" ht="19" hidden="1" customHeight="1" outlineLevel="2" spans="1:15">
      <c r="A85" s="139" t="s">
        <v>105</v>
      </c>
      <c r="B85" s="140" t="s">
        <v>106</v>
      </c>
      <c r="C85" s="115">
        <v>156</v>
      </c>
      <c r="D85" s="102">
        <f t="shared" ref="D85:D93" si="35">E85+G85</f>
        <v>128</v>
      </c>
      <c r="E85" s="117">
        <v>24</v>
      </c>
      <c r="F85" s="117">
        <v>132</v>
      </c>
      <c r="G85" s="115">
        <f t="shared" ref="G85:G93" si="36">I85+K85+N85+O85</f>
        <v>104</v>
      </c>
      <c r="H85" s="115">
        <v>28</v>
      </c>
      <c r="I85" s="115">
        <v>3</v>
      </c>
      <c r="J85" s="241">
        <v>129</v>
      </c>
      <c r="K85" s="760">
        <f t="shared" ref="K85:K93" si="37">ROUND(J85/227021*177021,0)</f>
        <v>101</v>
      </c>
      <c r="L85" s="760">
        <f>SUMIF('(基础表格）附表3-2农村公路建设项目及前期工作经费'!C:C,B85,'(基础表格）附表3-2农村公路建设项目及前期工作经费'!M:M)</f>
        <v>104</v>
      </c>
      <c r="M85" s="115">
        <f t="shared" ref="M85:M93" si="38">J85-K85</f>
        <v>28</v>
      </c>
      <c r="N85" s="115">
        <v>0</v>
      </c>
      <c r="O85" s="115">
        <v>0</v>
      </c>
    </row>
    <row r="86" customFormat="1" ht="19" hidden="1" customHeight="1" outlineLevel="2" spans="1:15">
      <c r="A86" s="142" t="s">
        <v>105</v>
      </c>
      <c r="B86" s="140" t="s">
        <v>107</v>
      </c>
      <c r="C86" s="115">
        <v>54</v>
      </c>
      <c r="D86" s="102">
        <f t="shared" si="35"/>
        <v>54</v>
      </c>
      <c r="E86" s="117">
        <v>54</v>
      </c>
      <c r="F86" s="117">
        <v>0</v>
      </c>
      <c r="G86" s="115">
        <f t="shared" si="36"/>
        <v>0</v>
      </c>
      <c r="H86" s="115">
        <v>0</v>
      </c>
      <c r="I86" s="115">
        <v>0</v>
      </c>
      <c r="J86" s="241">
        <v>0</v>
      </c>
      <c r="K86" s="760">
        <f t="shared" si="37"/>
        <v>0</v>
      </c>
      <c r="L86" s="760">
        <f>SUMIF('(基础表格）附表3-2农村公路建设项目及前期工作经费'!C:C,B86,'(基础表格）附表3-2农村公路建设项目及前期工作经费'!M:M)</f>
        <v>0</v>
      </c>
      <c r="M86" s="115">
        <f t="shared" si="38"/>
        <v>0</v>
      </c>
      <c r="N86" s="115">
        <v>0</v>
      </c>
      <c r="O86" s="115">
        <v>0</v>
      </c>
    </row>
    <row r="87" customFormat="1" ht="19" hidden="1" customHeight="1" outlineLevel="2" spans="1:15">
      <c r="A87" s="139" t="s">
        <v>105</v>
      </c>
      <c r="B87" s="140" t="s">
        <v>108</v>
      </c>
      <c r="C87" s="115">
        <v>2281</v>
      </c>
      <c r="D87" s="102">
        <f t="shared" si="35"/>
        <v>1928</v>
      </c>
      <c r="E87" s="117">
        <v>645</v>
      </c>
      <c r="F87" s="117">
        <v>1636</v>
      </c>
      <c r="G87" s="115">
        <f t="shared" si="36"/>
        <v>1283</v>
      </c>
      <c r="H87" s="115">
        <v>353</v>
      </c>
      <c r="I87" s="115">
        <v>33</v>
      </c>
      <c r="J87" s="241">
        <v>1603</v>
      </c>
      <c r="K87" s="760">
        <f t="shared" si="37"/>
        <v>1250</v>
      </c>
      <c r="L87" s="760">
        <f>SUMIF('(基础表格）附表3-2农村公路建设项目及前期工作经费'!C:C,B87,'(基础表格）附表3-2农村公路建设项目及前期工作经费'!M:M)</f>
        <v>1283</v>
      </c>
      <c r="M87" s="115">
        <f t="shared" si="38"/>
        <v>353</v>
      </c>
      <c r="N87" s="115">
        <v>0</v>
      </c>
      <c r="O87" s="115">
        <v>0</v>
      </c>
    </row>
    <row r="88" customFormat="1" ht="19" hidden="1" customHeight="1" outlineLevel="2" spans="1:15">
      <c r="A88" s="142" t="s">
        <v>105</v>
      </c>
      <c r="B88" s="140" t="s">
        <v>109</v>
      </c>
      <c r="C88" s="115">
        <v>401</v>
      </c>
      <c r="D88" s="102">
        <f t="shared" si="35"/>
        <v>401</v>
      </c>
      <c r="E88" s="117">
        <v>374</v>
      </c>
      <c r="F88" s="117">
        <v>27</v>
      </c>
      <c r="G88" s="115">
        <f t="shared" si="36"/>
        <v>27</v>
      </c>
      <c r="H88" s="115">
        <v>0</v>
      </c>
      <c r="I88" s="115">
        <v>0</v>
      </c>
      <c r="J88" s="241">
        <v>0</v>
      </c>
      <c r="K88" s="760">
        <f t="shared" si="37"/>
        <v>0</v>
      </c>
      <c r="L88" s="760">
        <f>SUMIF('(基础表格）附表3-2农村公路建设项目及前期工作经费'!C:C,B88,'(基础表格）附表3-2农村公路建设项目及前期工作经费'!M:M)</f>
        <v>0</v>
      </c>
      <c r="M88" s="115">
        <f t="shared" si="38"/>
        <v>0</v>
      </c>
      <c r="N88" s="115">
        <v>27</v>
      </c>
      <c r="O88" s="115">
        <v>0</v>
      </c>
    </row>
    <row r="89" customFormat="1" ht="19" hidden="1" customHeight="1" outlineLevel="2" spans="1:15">
      <c r="A89" s="139" t="s">
        <v>105</v>
      </c>
      <c r="B89" s="140" t="s">
        <v>110</v>
      </c>
      <c r="C89" s="115">
        <v>9035</v>
      </c>
      <c r="D89" s="102">
        <f t="shared" si="35"/>
        <v>7515</v>
      </c>
      <c r="E89" s="117">
        <v>1913</v>
      </c>
      <c r="F89" s="117">
        <v>7122</v>
      </c>
      <c r="G89" s="115">
        <f t="shared" si="36"/>
        <v>5602</v>
      </c>
      <c r="H89" s="115">
        <v>1520</v>
      </c>
      <c r="I89" s="115">
        <v>137</v>
      </c>
      <c r="J89" s="241">
        <v>6900</v>
      </c>
      <c r="K89" s="760">
        <f t="shared" si="37"/>
        <v>5380</v>
      </c>
      <c r="L89" s="760">
        <f>SUMIF('(基础表格）附表3-2农村公路建设项目及前期工作经费'!C:C,B89,'(基础表格）附表3-2农村公路建设项目及前期工作经费'!M:M)</f>
        <v>5517</v>
      </c>
      <c r="M89" s="115">
        <f t="shared" si="38"/>
        <v>1520</v>
      </c>
      <c r="N89" s="115">
        <v>71</v>
      </c>
      <c r="O89" s="115">
        <v>14</v>
      </c>
    </row>
    <row r="90" customFormat="1" ht="19" hidden="1" customHeight="1" outlineLevel="2" spans="1:15">
      <c r="A90" s="139" t="s">
        <v>105</v>
      </c>
      <c r="B90" s="140" t="s">
        <v>111</v>
      </c>
      <c r="C90" s="115">
        <v>8502</v>
      </c>
      <c r="D90" s="102">
        <f t="shared" si="35"/>
        <v>7246</v>
      </c>
      <c r="E90" s="117">
        <v>2094</v>
      </c>
      <c r="F90" s="117">
        <v>6408</v>
      </c>
      <c r="G90" s="115">
        <f t="shared" si="36"/>
        <v>5152</v>
      </c>
      <c r="H90" s="115">
        <v>1256</v>
      </c>
      <c r="I90" s="115">
        <v>123</v>
      </c>
      <c r="J90" s="241">
        <v>5702</v>
      </c>
      <c r="K90" s="760">
        <f t="shared" si="37"/>
        <v>4446</v>
      </c>
      <c r="L90" s="760">
        <f>SUMIF('(基础表格）附表3-2农村公路建设项目及前期工作经费'!C:C,B90,'(基础表格）附表3-2农村公路建设项目及前期工作经费'!M:M)</f>
        <v>4569</v>
      </c>
      <c r="M90" s="115">
        <f t="shared" si="38"/>
        <v>1256</v>
      </c>
      <c r="N90" s="115">
        <v>583</v>
      </c>
      <c r="O90" s="115">
        <v>0</v>
      </c>
    </row>
    <row r="91" customFormat="1" ht="19" hidden="1" customHeight="1" outlineLevel="2" spans="1:15">
      <c r="A91" s="139" t="s">
        <v>105</v>
      </c>
      <c r="B91" s="140" t="s">
        <v>112</v>
      </c>
      <c r="C91" s="115">
        <v>1312</v>
      </c>
      <c r="D91" s="102">
        <f t="shared" si="35"/>
        <v>1222</v>
      </c>
      <c r="E91" s="117">
        <v>861</v>
      </c>
      <c r="F91" s="117">
        <v>451</v>
      </c>
      <c r="G91" s="115">
        <f t="shared" si="36"/>
        <v>361</v>
      </c>
      <c r="H91" s="115">
        <v>90</v>
      </c>
      <c r="I91" s="115">
        <v>0</v>
      </c>
      <c r="J91" s="241">
        <v>407</v>
      </c>
      <c r="K91" s="760">
        <f t="shared" si="37"/>
        <v>317</v>
      </c>
      <c r="L91" s="760">
        <f>SUMIF('(基础表格）附表3-2农村公路建设项目及前期工作经费'!C:C,B91,'(基础表格）附表3-2农村公路建设项目及前期工作经费'!M:M)</f>
        <v>317</v>
      </c>
      <c r="M91" s="115">
        <f t="shared" si="38"/>
        <v>90</v>
      </c>
      <c r="N91" s="115">
        <v>44</v>
      </c>
      <c r="O91" s="115">
        <v>0</v>
      </c>
    </row>
    <row r="92" customFormat="1" ht="19" hidden="1" customHeight="1" outlineLevel="2" spans="1:15">
      <c r="A92" s="139" t="s">
        <v>105</v>
      </c>
      <c r="B92" s="140" t="s">
        <v>113</v>
      </c>
      <c r="C92" s="115">
        <v>7655</v>
      </c>
      <c r="D92" s="102">
        <f t="shared" si="35"/>
        <v>6276</v>
      </c>
      <c r="E92" s="117">
        <v>1395</v>
      </c>
      <c r="F92" s="117">
        <v>6260</v>
      </c>
      <c r="G92" s="115">
        <f t="shared" si="36"/>
        <v>4881</v>
      </c>
      <c r="H92" s="115">
        <v>1379</v>
      </c>
      <c r="I92" s="115">
        <v>0</v>
      </c>
      <c r="J92" s="241">
        <v>6260</v>
      </c>
      <c r="K92" s="760">
        <f t="shared" si="37"/>
        <v>4881</v>
      </c>
      <c r="L92" s="760">
        <f>SUMIF('(基础表格）附表3-2农村公路建设项目及前期工作经费'!C:C,B92,'(基础表格）附表3-2农村公路建设项目及前期工作经费'!M:M)</f>
        <v>4881</v>
      </c>
      <c r="M92" s="115">
        <f t="shared" si="38"/>
        <v>1379</v>
      </c>
      <c r="N92" s="115">
        <v>0</v>
      </c>
      <c r="O92" s="115">
        <v>0</v>
      </c>
    </row>
    <row r="93" customFormat="1" ht="19" hidden="1" customHeight="1" outlineLevel="2" spans="1:15">
      <c r="A93" s="139" t="s">
        <v>105</v>
      </c>
      <c r="B93" s="140" t="s">
        <v>114</v>
      </c>
      <c r="C93" s="115">
        <v>3551</v>
      </c>
      <c r="D93" s="102">
        <f t="shared" si="35"/>
        <v>3067</v>
      </c>
      <c r="E93" s="117">
        <v>1308</v>
      </c>
      <c r="F93" s="117">
        <v>2243</v>
      </c>
      <c r="G93" s="115">
        <f t="shared" si="36"/>
        <v>1759</v>
      </c>
      <c r="H93" s="115">
        <v>484</v>
      </c>
      <c r="I93" s="115">
        <v>45</v>
      </c>
      <c r="J93" s="241">
        <v>2198</v>
      </c>
      <c r="K93" s="760">
        <f t="shared" si="37"/>
        <v>1714</v>
      </c>
      <c r="L93" s="760">
        <f>SUMIF('(基础表格）附表3-2农村公路建设项目及前期工作经费'!C:C,B93,'(基础表格）附表3-2农村公路建设项目及前期工作经费'!M:M)</f>
        <v>1759</v>
      </c>
      <c r="M93" s="115">
        <f t="shared" si="38"/>
        <v>484</v>
      </c>
      <c r="N93" s="115">
        <v>0</v>
      </c>
      <c r="O93" s="115">
        <v>0</v>
      </c>
    </row>
    <row r="94" ht="19" customHeight="1" outlineLevel="1" collapsed="1" spans="1:15">
      <c r="A94" s="101" t="s">
        <v>115</v>
      </c>
      <c r="B94" s="140"/>
      <c r="C94" s="115">
        <f t="shared" ref="C94:K94" si="39">SUBTOTAL(9,C95:C99)</f>
        <v>29973</v>
      </c>
      <c r="D94" s="102">
        <f t="shared" si="39"/>
        <v>25399</v>
      </c>
      <c r="E94" s="117">
        <f t="shared" si="39"/>
        <v>7991</v>
      </c>
      <c r="F94" s="117">
        <f t="shared" si="39"/>
        <v>21982</v>
      </c>
      <c r="G94" s="115">
        <f t="shared" si="39"/>
        <v>17408</v>
      </c>
      <c r="H94" s="115">
        <f t="shared" si="39"/>
        <v>4574</v>
      </c>
      <c r="I94" s="115">
        <f t="shared" si="39"/>
        <v>401</v>
      </c>
      <c r="J94" s="241">
        <f t="shared" si="39"/>
        <v>20769</v>
      </c>
      <c r="K94" s="760">
        <f t="shared" si="39"/>
        <v>16195</v>
      </c>
      <c r="L94" s="760"/>
      <c r="M94" s="115">
        <f>SUBTOTAL(9,M95:M99)</f>
        <v>4574</v>
      </c>
      <c r="N94" s="115">
        <f>SUBTOTAL(9,N95:N99)</f>
        <v>793</v>
      </c>
      <c r="O94" s="115">
        <f>SUBTOTAL(9,O95:O99)</f>
        <v>19</v>
      </c>
    </row>
    <row r="95" customFormat="1" ht="19" hidden="1" customHeight="1" outlineLevel="2" spans="1:15">
      <c r="A95" s="114" t="s">
        <v>116</v>
      </c>
      <c r="B95" s="140" t="s">
        <v>117</v>
      </c>
      <c r="C95" s="115">
        <v>658</v>
      </c>
      <c r="D95" s="102">
        <f>E95+G95</f>
        <v>625</v>
      </c>
      <c r="E95" s="117">
        <v>507</v>
      </c>
      <c r="F95" s="117">
        <v>151</v>
      </c>
      <c r="G95" s="115">
        <f>I95+K95+N95+O95</f>
        <v>118</v>
      </c>
      <c r="H95" s="115">
        <v>33</v>
      </c>
      <c r="I95" s="115">
        <v>0</v>
      </c>
      <c r="J95" s="241">
        <v>151</v>
      </c>
      <c r="K95" s="760">
        <f>ROUND(J95/227021*177021,0)</f>
        <v>118</v>
      </c>
      <c r="L95" s="760">
        <f>SUMIF('(基础表格）附表3-2农村公路建设项目及前期工作经费'!C:C,B95,'(基础表格）附表3-2农村公路建设项目及前期工作经费'!M:M)</f>
        <v>118</v>
      </c>
      <c r="M95" s="115">
        <f>J95-K95</f>
        <v>33</v>
      </c>
      <c r="N95" s="115">
        <v>0</v>
      </c>
      <c r="O95" s="115">
        <v>0</v>
      </c>
    </row>
    <row r="96" customFormat="1" ht="19" hidden="1" customHeight="1" outlineLevel="2" spans="1:15">
      <c r="A96" s="114" t="s">
        <v>116</v>
      </c>
      <c r="B96" s="140" t="s">
        <v>118</v>
      </c>
      <c r="C96" s="115">
        <v>4819</v>
      </c>
      <c r="D96" s="102">
        <f>E96+G96</f>
        <v>4080</v>
      </c>
      <c r="E96" s="117">
        <v>1397</v>
      </c>
      <c r="F96" s="117">
        <v>3422</v>
      </c>
      <c r="G96" s="115">
        <f>I96+K96+N96+O96</f>
        <v>2683</v>
      </c>
      <c r="H96" s="115">
        <v>739</v>
      </c>
      <c r="I96" s="115">
        <v>68</v>
      </c>
      <c r="J96" s="241">
        <v>3354</v>
      </c>
      <c r="K96" s="760">
        <f>ROUND(J96/227021*177021,0)</f>
        <v>2615</v>
      </c>
      <c r="L96" s="760">
        <f>SUMIF('(基础表格）附表3-2农村公路建设项目及前期工作经费'!C:C,B96,'(基础表格）附表3-2农村公路建设项目及前期工作经费'!M:M)</f>
        <v>2683</v>
      </c>
      <c r="M96" s="115">
        <f>J96-K96</f>
        <v>739</v>
      </c>
      <c r="N96" s="115">
        <v>0</v>
      </c>
      <c r="O96" s="115">
        <v>0</v>
      </c>
    </row>
    <row r="97" customFormat="1" ht="19" hidden="1" customHeight="1" outlineLevel="2" spans="1:15">
      <c r="A97" s="114" t="s">
        <v>116</v>
      </c>
      <c r="B97" s="140" t="s">
        <v>119</v>
      </c>
      <c r="C97" s="115">
        <v>8997</v>
      </c>
      <c r="D97" s="102">
        <f>E97+G97</f>
        <v>7509</v>
      </c>
      <c r="E97" s="117">
        <v>2003</v>
      </c>
      <c r="F97" s="117">
        <v>6994</v>
      </c>
      <c r="G97" s="115">
        <f>I97+K97+N97+O97</f>
        <v>5506</v>
      </c>
      <c r="H97" s="115">
        <v>1488</v>
      </c>
      <c r="I97" s="115">
        <v>140</v>
      </c>
      <c r="J97" s="241">
        <v>6758</v>
      </c>
      <c r="K97" s="760">
        <f>ROUND(J97/227021*177021,0)</f>
        <v>5270</v>
      </c>
      <c r="L97" s="760">
        <f>SUMIF('(基础表格）附表3-2农村公路建设项目及前期工作经费'!C:C,B97,'(基础表格）附表3-2农村公路建设项目及前期工作经费'!M:M)</f>
        <v>5410</v>
      </c>
      <c r="M97" s="115">
        <f>J97-K97</f>
        <v>1488</v>
      </c>
      <c r="N97" s="115">
        <v>96</v>
      </c>
      <c r="O97" s="115">
        <v>0</v>
      </c>
    </row>
    <row r="98" customFormat="1" ht="19" hidden="1" customHeight="1" outlineLevel="2" spans="1:15">
      <c r="A98" s="114" t="s">
        <v>116</v>
      </c>
      <c r="B98" s="140" t="s">
        <v>120</v>
      </c>
      <c r="C98" s="115">
        <v>11877</v>
      </c>
      <c r="D98" s="102">
        <f>E98+G98</f>
        <v>9946</v>
      </c>
      <c r="E98" s="117">
        <v>2225</v>
      </c>
      <c r="F98" s="117">
        <v>9652</v>
      </c>
      <c r="G98" s="115">
        <f>I98+K98+N98+O98</f>
        <v>7721</v>
      </c>
      <c r="H98" s="115">
        <v>1931</v>
      </c>
      <c r="I98" s="115">
        <v>193</v>
      </c>
      <c r="J98" s="241">
        <v>8766</v>
      </c>
      <c r="K98" s="760">
        <f>ROUND(J98/227021*177021,0)</f>
        <v>6835</v>
      </c>
      <c r="L98" s="760">
        <f>SUMIF('(基础表格）附表3-2农村公路建设项目及前期工作经费'!C:C,B98,'(基础表格）附表3-2农村公路建设项目及前期工作经费'!M:M)</f>
        <v>7028</v>
      </c>
      <c r="M98" s="115">
        <f>J98-K98</f>
        <v>1931</v>
      </c>
      <c r="N98" s="115">
        <v>674</v>
      </c>
      <c r="O98" s="115">
        <v>19</v>
      </c>
    </row>
    <row r="99" customFormat="1" ht="19" hidden="1" customHeight="1" outlineLevel="2" spans="1:15">
      <c r="A99" s="114" t="s">
        <v>116</v>
      </c>
      <c r="B99" s="140" t="s">
        <v>121</v>
      </c>
      <c r="C99" s="115">
        <v>3622</v>
      </c>
      <c r="D99" s="102">
        <f>E99+G99</f>
        <v>3239</v>
      </c>
      <c r="E99" s="117">
        <v>1859</v>
      </c>
      <c r="F99" s="117">
        <v>1763</v>
      </c>
      <c r="G99" s="115">
        <f>I99+K99+N99+O99</f>
        <v>1380</v>
      </c>
      <c r="H99" s="115">
        <v>383</v>
      </c>
      <c r="I99" s="115">
        <v>0</v>
      </c>
      <c r="J99" s="241">
        <v>1740</v>
      </c>
      <c r="K99" s="760">
        <f>ROUND(J99/227021*177021,0)</f>
        <v>1357</v>
      </c>
      <c r="L99" s="760">
        <f>SUMIF('(基础表格）附表3-2农村公路建设项目及前期工作经费'!C:C,B99,'(基础表格）附表3-2农村公路建设项目及前期工作经费'!M:M)</f>
        <v>1357</v>
      </c>
      <c r="M99" s="115">
        <f>J99-K99</f>
        <v>383</v>
      </c>
      <c r="N99" s="115">
        <v>23</v>
      </c>
      <c r="O99" s="115">
        <v>0</v>
      </c>
    </row>
    <row r="100" ht="19" customHeight="1" outlineLevel="1" collapsed="1" spans="1:15">
      <c r="A100" s="762" t="s">
        <v>122</v>
      </c>
      <c r="B100" s="140"/>
      <c r="C100" s="115">
        <f t="shared" ref="C100:K100" si="40">SUBTOTAL(9,C101:C108)</f>
        <v>32396</v>
      </c>
      <c r="D100" s="102">
        <f t="shared" si="40"/>
        <v>26690</v>
      </c>
      <c r="E100" s="117">
        <f t="shared" si="40"/>
        <v>5529</v>
      </c>
      <c r="F100" s="117">
        <f t="shared" si="40"/>
        <v>26867</v>
      </c>
      <c r="G100" s="115">
        <f t="shared" si="40"/>
        <v>21161</v>
      </c>
      <c r="H100" s="115">
        <f t="shared" si="40"/>
        <v>5706</v>
      </c>
      <c r="I100" s="115">
        <f t="shared" si="40"/>
        <v>362</v>
      </c>
      <c r="J100" s="241">
        <f t="shared" si="40"/>
        <v>25909</v>
      </c>
      <c r="K100" s="760">
        <f t="shared" si="40"/>
        <v>20203</v>
      </c>
      <c r="L100" s="760"/>
      <c r="M100" s="115">
        <f>SUBTOTAL(9,M101:M108)</f>
        <v>5706</v>
      </c>
      <c r="N100" s="115">
        <f>SUBTOTAL(9,N101:N108)</f>
        <v>596</v>
      </c>
      <c r="O100" s="115">
        <f>SUBTOTAL(9,O101:O108)</f>
        <v>0</v>
      </c>
    </row>
    <row r="101" customFormat="1" ht="19" hidden="1" customHeight="1" outlineLevel="2" spans="1:15">
      <c r="A101" s="131" t="s">
        <v>123</v>
      </c>
      <c r="B101" s="140" t="s">
        <v>124</v>
      </c>
      <c r="C101" s="115">
        <v>56</v>
      </c>
      <c r="D101" s="102">
        <f t="shared" ref="D101:D108" si="41">E101+G101</f>
        <v>56</v>
      </c>
      <c r="E101" s="117">
        <v>56</v>
      </c>
      <c r="F101" s="117">
        <v>0</v>
      </c>
      <c r="G101" s="115">
        <f t="shared" ref="G101:G108" si="42">I101+K101+N101+O101</f>
        <v>0</v>
      </c>
      <c r="H101" s="115">
        <v>0</v>
      </c>
      <c r="I101" s="115">
        <v>0</v>
      </c>
      <c r="J101" s="241">
        <v>0</v>
      </c>
      <c r="K101" s="760">
        <f t="shared" ref="K101:K108" si="43">ROUND(J101/227021*177021,0)</f>
        <v>0</v>
      </c>
      <c r="L101" s="760">
        <f>SUMIF('(基础表格）附表3-2农村公路建设项目及前期工作经费'!C:C,B101,'(基础表格）附表3-2农村公路建设项目及前期工作经费'!M:M)</f>
        <v>0</v>
      </c>
      <c r="M101" s="115">
        <f t="shared" ref="M101:M108" si="44">J101-K101</f>
        <v>0</v>
      </c>
      <c r="N101" s="115">
        <v>0</v>
      </c>
      <c r="O101" s="115">
        <v>0</v>
      </c>
    </row>
    <row r="102" customFormat="1" ht="19" hidden="1" customHeight="1" outlineLevel="2" spans="1:15">
      <c r="A102" s="131" t="s">
        <v>123</v>
      </c>
      <c r="B102" s="140" t="s">
        <v>125</v>
      </c>
      <c r="C102" s="115">
        <v>250</v>
      </c>
      <c r="D102" s="102">
        <f t="shared" si="41"/>
        <v>250</v>
      </c>
      <c r="E102" s="117">
        <v>250</v>
      </c>
      <c r="F102" s="117">
        <v>0</v>
      </c>
      <c r="G102" s="115">
        <f t="shared" si="42"/>
        <v>0</v>
      </c>
      <c r="H102" s="115">
        <v>0</v>
      </c>
      <c r="I102" s="115">
        <v>0</v>
      </c>
      <c r="J102" s="241">
        <v>0</v>
      </c>
      <c r="K102" s="760">
        <f t="shared" si="43"/>
        <v>0</v>
      </c>
      <c r="L102" s="760">
        <f>SUMIF('(基础表格）附表3-2农村公路建设项目及前期工作经费'!C:C,B102,'(基础表格）附表3-2农村公路建设项目及前期工作经费'!M:M)</f>
        <v>0</v>
      </c>
      <c r="M102" s="115">
        <f t="shared" si="44"/>
        <v>0</v>
      </c>
      <c r="N102" s="115">
        <v>0</v>
      </c>
      <c r="O102" s="115">
        <v>0</v>
      </c>
    </row>
    <row r="103" customFormat="1" ht="19" hidden="1" customHeight="1" outlineLevel="2" spans="1:15">
      <c r="A103" s="114" t="s">
        <v>123</v>
      </c>
      <c r="B103" s="140" t="s">
        <v>126</v>
      </c>
      <c r="C103" s="115">
        <v>2743</v>
      </c>
      <c r="D103" s="102">
        <f t="shared" si="41"/>
        <v>2355</v>
      </c>
      <c r="E103" s="117">
        <v>831</v>
      </c>
      <c r="F103" s="117">
        <v>1912</v>
      </c>
      <c r="G103" s="115">
        <f t="shared" si="42"/>
        <v>1524</v>
      </c>
      <c r="H103" s="115">
        <v>388</v>
      </c>
      <c r="I103" s="115">
        <v>38</v>
      </c>
      <c r="J103" s="241">
        <v>1761</v>
      </c>
      <c r="K103" s="760">
        <f t="shared" si="43"/>
        <v>1373</v>
      </c>
      <c r="L103" s="760">
        <f>SUMIF('(基础表格）附表3-2农村公路建设项目及前期工作经费'!C:C,B103,'(基础表格）附表3-2农村公路建设项目及前期工作经费'!M:M)</f>
        <v>1411</v>
      </c>
      <c r="M103" s="115">
        <f t="shared" si="44"/>
        <v>388</v>
      </c>
      <c r="N103" s="115">
        <v>113</v>
      </c>
      <c r="O103" s="115">
        <v>0</v>
      </c>
    </row>
    <row r="104" customFormat="1" ht="19" hidden="1" customHeight="1" outlineLevel="2" spans="1:15">
      <c r="A104" s="114" t="s">
        <v>123</v>
      </c>
      <c r="B104" s="140" t="s">
        <v>127</v>
      </c>
      <c r="C104" s="115">
        <v>4130</v>
      </c>
      <c r="D104" s="102">
        <f t="shared" si="41"/>
        <v>3402</v>
      </c>
      <c r="E104" s="117">
        <v>593</v>
      </c>
      <c r="F104" s="117">
        <v>3537</v>
      </c>
      <c r="G104" s="115">
        <f t="shared" si="42"/>
        <v>2809</v>
      </c>
      <c r="H104" s="115">
        <v>728</v>
      </c>
      <c r="I104" s="115">
        <v>71</v>
      </c>
      <c r="J104" s="241">
        <v>3306</v>
      </c>
      <c r="K104" s="760">
        <f t="shared" si="43"/>
        <v>2578</v>
      </c>
      <c r="L104" s="760">
        <f>SUMIF('(基础表格）附表3-2农村公路建设项目及前期工作经费'!C:C,B104,'(基础表格）附表3-2农村公路建设项目及前期工作经费'!M:M)</f>
        <v>2649</v>
      </c>
      <c r="M104" s="115">
        <f t="shared" si="44"/>
        <v>728</v>
      </c>
      <c r="N104" s="115">
        <v>160</v>
      </c>
      <c r="O104" s="115">
        <v>0</v>
      </c>
    </row>
    <row r="105" customFormat="1" ht="19" hidden="1" customHeight="1" outlineLevel="2" spans="1:15">
      <c r="A105" s="114" t="s">
        <v>123</v>
      </c>
      <c r="B105" s="140" t="s">
        <v>128</v>
      </c>
      <c r="C105" s="115">
        <v>5638</v>
      </c>
      <c r="D105" s="102">
        <f t="shared" si="41"/>
        <v>4656</v>
      </c>
      <c r="E105" s="117">
        <v>903</v>
      </c>
      <c r="F105" s="117">
        <v>4735</v>
      </c>
      <c r="G105" s="115">
        <f t="shared" si="42"/>
        <v>3753</v>
      </c>
      <c r="H105" s="115">
        <v>982</v>
      </c>
      <c r="I105" s="115">
        <v>94</v>
      </c>
      <c r="J105" s="241">
        <v>4460</v>
      </c>
      <c r="K105" s="760">
        <f t="shared" si="43"/>
        <v>3478</v>
      </c>
      <c r="L105" s="760">
        <f>SUMIF('(基础表格）附表3-2农村公路建设项目及前期工作经费'!C:C,B105,'(基础表格）附表3-2农村公路建设项目及前期工作经费'!M:M)</f>
        <v>3572</v>
      </c>
      <c r="M105" s="115">
        <f t="shared" si="44"/>
        <v>982</v>
      </c>
      <c r="N105" s="115">
        <v>181</v>
      </c>
      <c r="O105" s="115">
        <v>0</v>
      </c>
    </row>
    <row r="106" customFormat="1" ht="19" hidden="1" customHeight="1" outlineLevel="2" spans="1:15">
      <c r="A106" s="114" t="s">
        <v>123</v>
      </c>
      <c r="B106" s="140" t="s">
        <v>129</v>
      </c>
      <c r="C106" s="115">
        <v>4436</v>
      </c>
      <c r="D106" s="102">
        <f t="shared" si="41"/>
        <v>3646</v>
      </c>
      <c r="E106" s="117">
        <v>776</v>
      </c>
      <c r="F106" s="117">
        <v>3660</v>
      </c>
      <c r="G106" s="115">
        <f t="shared" si="42"/>
        <v>2870</v>
      </c>
      <c r="H106" s="115">
        <v>790</v>
      </c>
      <c r="I106" s="115">
        <v>73</v>
      </c>
      <c r="J106" s="241">
        <v>3587</v>
      </c>
      <c r="K106" s="760">
        <f t="shared" si="43"/>
        <v>2797</v>
      </c>
      <c r="L106" s="760">
        <f>SUMIF('(基础表格）附表3-2农村公路建设项目及前期工作经费'!C:C,B106,'(基础表格）附表3-2农村公路建设项目及前期工作经费'!M:M)</f>
        <v>2870</v>
      </c>
      <c r="M106" s="115">
        <f t="shared" si="44"/>
        <v>790</v>
      </c>
      <c r="N106" s="115">
        <v>0</v>
      </c>
      <c r="O106" s="115">
        <v>0</v>
      </c>
    </row>
    <row r="107" customFormat="1" ht="19" hidden="1" customHeight="1" outlineLevel="2" spans="1:15">
      <c r="A107" s="114" t="s">
        <v>123</v>
      </c>
      <c r="B107" s="140" t="s">
        <v>130</v>
      </c>
      <c r="C107" s="115">
        <v>9715</v>
      </c>
      <c r="D107" s="102">
        <f t="shared" si="41"/>
        <v>7789</v>
      </c>
      <c r="E107" s="117">
        <v>968</v>
      </c>
      <c r="F107" s="117">
        <v>8747</v>
      </c>
      <c r="G107" s="115">
        <f t="shared" si="42"/>
        <v>6821</v>
      </c>
      <c r="H107" s="115">
        <v>1926</v>
      </c>
      <c r="I107" s="115">
        <v>0</v>
      </c>
      <c r="J107" s="241">
        <v>8747</v>
      </c>
      <c r="K107" s="760">
        <f t="shared" si="43"/>
        <v>6821</v>
      </c>
      <c r="L107" s="760">
        <f>SUMIF('(基础表格）附表3-2农村公路建设项目及前期工作经费'!C:C,B107,'(基础表格）附表3-2农村公路建设项目及前期工作经费'!M:M)</f>
        <v>6821</v>
      </c>
      <c r="M107" s="115">
        <f t="shared" si="44"/>
        <v>1926</v>
      </c>
      <c r="N107" s="115">
        <v>0</v>
      </c>
      <c r="O107" s="115">
        <v>0</v>
      </c>
    </row>
    <row r="108" customFormat="1" ht="19" hidden="1" customHeight="1" outlineLevel="2" spans="1:15">
      <c r="A108" s="114" t="s">
        <v>123</v>
      </c>
      <c r="B108" s="140" t="s">
        <v>131</v>
      </c>
      <c r="C108" s="115">
        <v>5428</v>
      </c>
      <c r="D108" s="102">
        <f t="shared" si="41"/>
        <v>4536</v>
      </c>
      <c r="E108" s="117">
        <v>1152</v>
      </c>
      <c r="F108" s="117">
        <v>4276</v>
      </c>
      <c r="G108" s="115">
        <f t="shared" si="42"/>
        <v>3384</v>
      </c>
      <c r="H108" s="115">
        <v>892</v>
      </c>
      <c r="I108" s="115">
        <v>86</v>
      </c>
      <c r="J108" s="241">
        <v>4048</v>
      </c>
      <c r="K108" s="760">
        <f t="shared" si="43"/>
        <v>3156</v>
      </c>
      <c r="L108" s="760">
        <f>SUMIF('(基础表格）附表3-2农村公路建设项目及前期工作经费'!C:C,B108,'(基础表格）附表3-2农村公路建设项目及前期工作经费'!M:M)</f>
        <v>3242</v>
      </c>
      <c r="M108" s="115">
        <f t="shared" si="44"/>
        <v>892</v>
      </c>
      <c r="N108" s="115">
        <v>142</v>
      </c>
      <c r="O108" s="115">
        <v>0</v>
      </c>
    </row>
    <row r="109" ht="19" customHeight="1" outlineLevel="1" collapsed="1" spans="1:15">
      <c r="A109" s="101" t="s">
        <v>132</v>
      </c>
      <c r="B109" s="140"/>
      <c r="C109" s="115">
        <f t="shared" ref="C109:K109" si="45">SUBTOTAL(9,C110:C117)</f>
        <v>25642</v>
      </c>
      <c r="D109" s="102">
        <f t="shared" si="45"/>
        <v>22084</v>
      </c>
      <c r="E109" s="117">
        <f t="shared" si="45"/>
        <v>7598</v>
      </c>
      <c r="F109" s="117">
        <f t="shared" si="45"/>
        <v>18044</v>
      </c>
      <c r="G109" s="115">
        <f t="shared" si="45"/>
        <v>14486</v>
      </c>
      <c r="H109" s="115">
        <f t="shared" si="45"/>
        <v>3558</v>
      </c>
      <c r="I109" s="115">
        <f t="shared" si="45"/>
        <v>295</v>
      </c>
      <c r="J109" s="241">
        <f t="shared" si="45"/>
        <v>16162</v>
      </c>
      <c r="K109" s="760">
        <f t="shared" si="45"/>
        <v>12604</v>
      </c>
      <c r="L109" s="760"/>
      <c r="M109" s="115">
        <f>SUBTOTAL(9,M110:M117)</f>
        <v>3558</v>
      </c>
      <c r="N109" s="115">
        <f>SUBTOTAL(9,N110:N117)</f>
        <v>1487</v>
      </c>
      <c r="O109" s="115">
        <f>SUBTOTAL(9,O110:O117)</f>
        <v>100</v>
      </c>
    </row>
    <row r="110" customFormat="1" ht="19" hidden="1" customHeight="1" outlineLevel="2" spans="1:15">
      <c r="A110" s="114" t="s">
        <v>133</v>
      </c>
      <c r="B110" s="140" t="s">
        <v>134</v>
      </c>
      <c r="C110" s="115">
        <v>2764</v>
      </c>
      <c r="D110" s="102">
        <f t="shared" ref="D110:D117" si="46">E110+G110</f>
        <v>2311</v>
      </c>
      <c r="E110" s="117">
        <v>680</v>
      </c>
      <c r="F110" s="117">
        <v>2084</v>
      </c>
      <c r="G110" s="115">
        <f t="shared" ref="G110:G117" si="47">I110+K110+N110+O110</f>
        <v>1631</v>
      </c>
      <c r="H110" s="115">
        <v>453</v>
      </c>
      <c r="I110" s="115">
        <v>25</v>
      </c>
      <c r="J110" s="241">
        <v>2059</v>
      </c>
      <c r="K110" s="760">
        <f t="shared" ref="K110:K117" si="48">ROUND(J110/227021*177021,0)</f>
        <v>1606</v>
      </c>
      <c r="L110" s="760">
        <f>SUMIF('(基础表格）附表3-2农村公路建设项目及前期工作经费'!C:C,B110,'(基础表格）附表3-2农村公路建设项目及前期工作经费'!M:M)</f>
        <v>1631</v>
      </c>
      <c r="M110" s="115">
        <f t="shared" ref="M110:M117" si="49">J110-K110</f>
        <v>453</v>
      </c>
      <c r="N110" s="115">
        <v>0</v>
      </c>
      <c r="O110" s="115">
        <v>0</v>
      </c>
    </row>
    <row r="111" customFormat="1" ht="19" hidden="1" customHeight="1" outlineLevel="2" spans="1:15">
      <c r="A111" s="114" t="s">
        <v>133</v>
      </c>
      <c r="B111" s="140" t="s">
        <v>135</v>
      </c>
      <c r="C111" s="115">
        <v>2248</v>
      </c>
      <c r="D111" s="102">
        <f t="shared" si="46"/>
        <v>2044</v>
      </c>
      <c r="E111" s="117">
        <v>1015</v>
      </c>
      <c r="F111" s="117">
        <v>1233</v>
      </c>
      <c r="G111" s="115">
        <f t="shared" si="47"/>
        <v>1029</v>
      </c>
      <c r="H111" s="115">
        <v>204</v>
      </c>
      <c r="I111" s="115">
        <v>0</v>
      </c>
      <c r="J111" s="241">
        <v>926</v>
      </c>
      <c r="K111" s="760">
        <f t="shared" si="48"/>
        <v>722</v>
      </c>
      <c r="L111" s="760">
        <f>SUMIF('(基础表格）附表3-2农村公路建设项目及前期工作经费'!C:C,B111,'(基础表格）附表3-2农村公路建设项目及前期工作经费'!M:M)</f>
        <v>722</v>
      </c>
      <c r="M111" s="115">
        <f t="shared" si="49"/>
        <v>204</v>
      </c>
      <c r="N111" s="115">
        <v>307</v>
      </c>
      <c r="O111" s="115">
        <v>0</v>
      </c>
    </row>
    <row r="112" customFormat="1" ht="19" hidden="1" customHeight="1" outlineLevel="2" spans="1:15">
      <c r="A112" s="114" t="s">
        <v>133</v>
      </c>
      <c r="B112" s="140" t="s">
        <v>136</v>
      </c>
      <c r="C112" s="115">
        <v>5194</v>
      </c>
      <c r="D112" s="102">
        <f t="shared" si="46"/>
        <v>4564</v>
      </c>
      <c r="E112" s="117">
        <v>2181</v>
      </c>
      <c r="F112" s="117">
        <v>3013</v>
      </c>
      <c r="G112" s="115">
        <f t="shared" si="47"/>
        <v>2383</v>
      </c>
      <c r="H112" s="115">
        <v>630</v>
      </c>
      <c r="I112" s="115">
        <v>60</v>
      </c>
      <c r="J112" s="241">
        <v>2861</v>
      </c>
      <c r="K112" s="760">
        <f t="shared" si="48"/>
        <v>2231</v>
      </c>
      <c r="L112" s="760">
        <f>SUMIF('(基础表格）附表3-2农村公路建设项目及前期工作经费'!C:C,B112,'(基础表格）附表3-2农村公路建设项目及前期工作经费'!M:M)</f>
        <v>2291</v>
      </c>
      <c r="M112" s="115">
        <f t="shared" si="49"/>
        <v>630</v>
      </c>
      <c r="N112" s="115">
        <v>92</v>
      </c>
      <c r="O112" s="115">
        <v>0</v>
      </c>
    </row>
    <row r="113" customFormat="1" ht="19" hidden="1" customHeight="1" outlineLevel="2" spans="1:15">
      <c r="A113" s="114" t="s">
        <v>133</v>
      </c>
      <c r="B113" s="140" t="s">
        <v>137</v>
      </c>
      <c r="C113" s="115">
        <v>3492</v>
      </c>
      <c r="D113" s="102">
        <f t="shared" si="46"/>
        <v>3046</v>
      </c>
      <c r="E113" s="117">
        <v>958</v>
      </c>
      <c r="F113" s="117">
        <v>2534</v>
      </c>
      <c r="G113" s="115">
        <f t="shared" si="47"/>
        <v>2088</v>
      </c>
      <c r="H113" s="115">
        <v>446</v>
      </c>
      <c r="I113" s="115">
        <v>51</v>
      </c>
      <c r="J113" s="241">
        <v>2026</v>
      </c>
      <c r="K113" s="760">
        <f t="shared" si="48"/>
        <v>1580</v>
      </c>
      <c r="L113" s="760">
        <f>SUMIF('(基础表格）附表3-2农村公路建设项目及前期工作经费'!C:C,B113,'(基础表格）附表3-2农村公路建设项目及前期工作经费'!M:M)</f>
        <v>1631</v>
      </c>
      <c r="M113" s="115">
        <f t="shared" si="49"/>
        <v>446</v>
      </c>
      <c r="N113" s="115">
        <v>457</v>
      </c>
      <c r="O113" s="115">
        <v>0</v>
      </c>
    </row>
    <row r="114" customFormat="1" ht="19" hidden="1" customHeight="1" outlineLevel="2" spans="1:15">
      <c r="A114" s="114" t="s">
        <v>133</v>
      </c>
      <c r="B114" s="140" t="s">
        <v>138</v>
      </c>
      <c r="C114" s="115">
        <v>1647</v>
      </c>
      <c r="D114" s="102">
        <f t="shared" si="46"/>
        <v>1472</v>
      </c>
      <c r="E114" s="117">
        <v>493</v>
      </c>
      <c r="F114" s="117">
        <v>1154</v>
      </c>
      <c r="G114" s="115">
        <f t="shared" si="47"/>
        <v>979</v>
      </c>
      <c r="H114" s="115">
        <v>175</v>
      </c>
      <c r="I114" s="115">
        <v>0</v>
      </c>
      <c r="J114" s="241">
        <v>795</v>
      </c>
      <c r="K114" s="760">
        <f t="shared" si="48"/>
        <v>620</v>
      </c>
      <c r="L114" s="760">
        <f>SUMIF('(基础表格）附表3-2农村公路建设项目及前期工作经费'!C:C,B114,'(基础表格）附表3-2农村公路建设项目及前期工作经费'!M:M)</f>
        <v>620</v>
      </c>
      <c r="M114" s="115">
        <f t="shared" si="49"/>
        <v>175</v>
      </c>
      <c r="N114" s="115">
        <v>359</v>
      </c>
      <c r="O114" s="115">
        <v>0</v>
      </c>
    </row>
    <row r="115" customFormat="1" ht="19" hidden="1" customHeight="1" outlineLevel="2" spans="1:15">
      <c r="A115" s="114" t="s">
        <v>133</v>
      </c>
      <c r="B115" s="140" t="s">
        <v>139</v>
      </c>
      <c r="C115" s="115">
        <v>7834</v>
      </c>
      <c r="D115" s="102">
        <f t="shared" si="46"/>
        <v>6482</v>
      </c>
      <c r="E115" s="117">
        <v>1247</v>
      </c>
      <c r="F115" s="117">
        <v>6587</v>
      </c>
      <c r="G115" s="115">
        <f t="shared" si="47"/>
        <v>5235</v>
      </c>
      <c r="H115" s="115">
        <v>1352</v>
      </c>
      <c r="I115" s="115">
        <v>130</v>
      </c>
      <c r="J115" s="241">
        <v>6139</v>
      </c>
      <c r="K115" s="760">
        <f t="shared" si="48"/>
        <v>4787</v>
      </c>
      <c r="L115" s="760">
        <f>SUMIF('(基础表格）附表3-2农村公路建设项目及前期工作经费'!C:C,B115,'(基础表格）附表3-2农村公路建设项目及前期工作经费'!M:M)</f>
        <v>4917</v>
      </c>
      <c r="M115" s="115">
        <f t="shared" si="49"/>
        <v>1352</v>
      </c>
      <c r="N115" s="115">
        <v>218</v>
      </c>
      <c r="O115" s="115">
        <v>100</v>
      </c>
    </row>
    <row r="116" customFormat="1" ht="19" hidden="1" customHeight="1" outlineLevel="2" spans="1:15">
      <c r="A116" s="114" t="s">
        <v>133</v>
      </c>
      <c r="B116" s="140" t="s">
        <v>140</v>
      </c>
      <c r="C116" s="115">
        <v>1025</v>
      </c>
      <c r="D116" s="102">
        <f t="shared" si="46"/>
        <v>929</v>
      </c>
      <c r="E116" s="117">
        <v>524</v>
      </c>
      <c r="F116" s="117">
        <v>501</v>
      </c>
      <c r="G116" s="115">
        <f t="shared" si="47"/>
        <v>405</v>
      </c>
      <c r="H116" s="115">
        <v>96</v>
      </c>
      <c r="I116" s="115">
        <v>10</v>
      </c>
      <c r="J116" s="241">
        <v>437</v>
      </c>
      <c r="K116" s="760">
        <f t="shared" si="48"/>
        <v>341</v>
      </c>
      <c r="L116" s="760">
        <f>SUMIF('(基础表格）附表3-2农村公路建设项目及前期工作经费'!C:C,B116,'(基础表格）附表3-2农村公路建设项目及前期工作经费'!M:M)</f>
        <v>351</v>
      </c>
      <c r="M116" s="115">
        <f t="shared" si="49"/>
        <v>96</v>
      </c>
      <c r="N116" s="115">
        <v>54</v>
      </c>
      <c r="O116" s="115">
        <v>0</v>
      </c>
    </row>
    <row r="117" customFormat="1" ht="19" hidden="1" customHeight="1" outlineLevel="2" spans="1:15">
      <c r="A117" s="114" t="s">
        <v>133</v>
      </c>
      <c r="B117" s="140" t="s">
        <v>141</v>
      </c>
      <c r="C117" s="115">
        <v>1438</v>
      </c>
      <c r="D117" s="102">
        <f t="shared" si="46"/>
        <v>1236</v>
      </c>
      <c r="E117" s="117">
        <v>500</v>
      </c>
      <c r="F117" s="117">
        <v>938</v>
      </c>
      <c r="G117" s="115">
        <f t="shared" si="47"/>
        <v>736</v>
      </c>
      <c r="H117" s="115">
        <v>202</v>
      </c>
      <c r="I117" s="115">
        <v>19</v>
      </c>
      <c r="J117" s="241">
        <v>919</v>
      </c>
      <c r="K117" s="760">
        <f t="shared" si="48"/>
        <v>717</v>
      </c>
      <c r="L117" s="760">
        <f>SUMIF('(基础表格）附表3-2农村公路建设项目及前期工作经费'!C:C,B117,'(基础表格）附表3-2农村公路建设项目及前期工作经费'!M:M)</f>
        <v>736</v>
      </c>
      <c r="M117" s="115">
        <f t="shared" si="49"/>
        <v>202</v>
      </c>
      <c r="N117" s="115">
        <v>0</v>
      </c>
      <c r="O117" s="115">
        <v>0</v>
      </c>
    </row>
    <row r="118" ht="19" customHeight="1" outlineLevel="1" collapsed="1" spans="1:15">
      <c r="A118" s="101" t="s">
        <v>142</v>
      </c>
      <c r="B118" s="140"/>
      <c r="C118" s="115">
        <f t="shared" ref="C118:K118" si="50">SUBTOTAL(9,C119:C121)</f>
        <v>3617</v>
      </c>
      <c r="D118" s="102">
        <f t="shared" si="50"/>
        <v>3081</v>
      </c>
      <c r="E118" s="117">
        <f t="shared" si="50"/>
        <v>1090</v>
      </c>
      <c r="F118" s="117">
        <f t="shared" si="50"/>
        <v>2527</v>
      </c>
      <c r="G118" s="115">
        <f t="shared" si="50"/>
        <v>1991</v>
      </c>
      <c r="H118" s="115">
        <f t="shared" si="50"/>
        <v>536</v>
      </c>
      <c r="I118" s="115">
        <f t="shared" si="50"/>
        <v>0</v>
      </c>
      <c r="J118" s="241">
        <f t="shared" si="50"/>
        <v>2435</v>
      </c>
      <c r="K118" s="760">
        <f t="shared" si="50"/>
        <v>1899</v>
      </c>
      <c r="L118" s="760"/>
      <c r="M118" s="115">
        <f>SUBTOTAL(9,M119:M121)</f>
        <v>536</v>
      </c>
      <c r="N118" s="115">
        <f>SUBTOTAL(9,N119:N121)</f>
        <v>75</v>
      </c>
      <c r="O118" s="115">
        <f>SUBTOTAL(9,O119:O121)</f>
        <v>17</v>
      </c>
    </row>
    <row r="119" customFormat="1" ht="19" hidden="1" customHeight="1" outlineLevel="2" spans="1:15">
      <c r="A119" s="114" t="s">
        <v>143</v>
      </c>
      <c r="B119" s="140" t="s">
        <v>144</v>
      </c>
      <c r="C119" s="115">
        <v>288</v>
      </c>
      <c r="D119" s="102">
        <f>E119+G119</f>
        <v>252</v>
      </c>
      <c r="E119" s="117">
        <v>123</v>
      </c>
      <c r="F119" s="117">
        <v>165</v>
      </c>
      <c r="G119" s="115">
        <f>I119+K119+N119+O119</f>
        <v>129</v>
      </c>
      <c r="H119" s="115">
        <v>36</v>
      </c>
      <c r="I119" s="115">
        <v>0</v>
      </c>
      <c r="J119" s="241">
        <v>165</v>
      </c>
      <c r="K119" s="760">
        <f>ROUND(J119/227021*177021,0)</f>
        <v>129</v>
      </c>
      <c r="L119" s="760">
        <f>SUMIF('(基础表格）附表3-2农村公路建设项目及前期工作经费'!C:C,B119,'(基础表格）附表3-2农村公路建设项目及前期工作经费'!M:M)</f>
        <v>129</v>
      </c>
      <c r="M119" s="115">
        <f>J119-K119</f>
        <v>36</v>
      </c>
      <c r="N119" s="115">
        <v>0</v>
      </c>
      <c r="O119" s="115">
        <v>0</v>
      </c>
    </row>
    <row r="120" customFormat="1" ht="19" hidden="1" customHeight="1" outlineLevel="2" spans="1:15">
      <c r="A120" s="114" t="s">
        <v>143</v>
      </c>
      <c r="B120" s="140" t="s">
        <v>145</v>
      </c>
      <c r="C120" s="115">
        <v>853</v>
      </c>
      <c r="D120" s="102">
        <f>E120+G120</f>
        <v>760</v>
      </c>
      <c r="E120" s="117">
        <v>430</v>
      </c>
      <c r="F120" s="117">
        <v>423</v>
      </c>
      <c r="G120" s="115">
        <f>I120+K120+N120+O120</f>
        <v>330</v>
      </c>
      <c r="H120" s="115">
        <v>93</v>
      </c>
      <c r="I120" s="115">
        <v>0</v>
      </c>
      <c r="J120" s="241">
        <v>423</v>
      </c>
      <c r="K120" s="760">
        <f>ROUND(J120/227021*177021,0)</f>
        <v>330</v>
      </c>
      <c r="L120" s="760">
        <f>SUMIF('(基础表格）附表3-2农村公路建设项目及前期工作经费'!C:C,B120,'(基础表格）附表3-2农村公路建设项目及前期工作经费'!M:M)</f>
        <v>330</v>
      </c>
      <c r="M120" s="115">
        <f>J120-K120</f>
        <v>93</v>
      </c>
      <c r="N120" s="115">
        <v>0</v>
      </c>
      <c r="O120" s="115">
        <v>0</v>
      </c>
    </row>
    <row r="121" customFormat="1" ht="19" hidden="1" customHeight="1" outlineLevel="2" spans="1:15">
      <c r="A121" s="114" t="s">
        <v>143</v>
      </c>
      <c r="B121" s="140" t="s">
        <v>146</v>
      </c>
      <c r="C121" s="115">
        <v>2476</v>
      </c>
      <c r="D121" s="102">
        <f>E121+G121</f>
        <v>2069</v>
      </c>
      <c r="E121" s="117">
        <v>537</v>
      </c>
      <c r="F121" s="117">
        <v>1939</v>
      </c>
      <c r="G121" s="115">
        <f>I121+K121+N121+O121</f>
        <v>1532</v>
      </c>
      <c r="H121" s="115">
        <v>407</v>
      </c>
      <c r="I121" s="115">
        <v>0</v>
      </c>
      <c r="J121" s="241">
        <v>1847</v>
      </c>
      <c r="K121" s="760">
        <f>ROUND(J121/227021*177021,0)</f>
        <v>1440</v>
      </c>
      <c r="L121" s="760">
        <f>SUMIF('(基础表格）附表3-2农村公路建设项目及前期工作经费'!C:C,B121,'(基础表格）附表3-2农村公路建设项目及前期工作经费'!M:M)</f>
        <v>1440</v>
      </c>
      <c r="M121" s="115">
        <f>J121-K121</f>
        <v>407</v>
      </c>
      <c r="N121" s="115">
        <v>75</v>
      </c>
      <c r="O121" s="115">
        <v>17</v>
      </c>
    </row>
    <row r="122" ht="19" customHeight="1" outlineLevel="1" collapsed="1" spans="1:15">
      <c r="A122" s="762" t="s">
        <v>147</v>
      </c>
      <c r="B122" s="140"/>
      <c r="C122" s="115">
        <f t="shared" ref="C122:K122" si="51">SUBTOTAL(9,C123:C127)</f>
        <v>7951</v>
      </c>
      <c r="D122" s="102">
        <f t="shared" si="51"/>
        <v>6853</v>
      </c>
      <c r="E122" s="117">
        <f t="shared" si="51"/>
        <v>2594</v>
      </c>
      <c r="F122" s="117">
        <f t="shared" si="51"/>
        <v>5357</v>
      </c>
      <c r="G122" s="115">
        <f t="shared" si="51"/>
        <v>4259</v>
      </c>
      <c r="H122" s="115">
        <f t="shared" si="51"/>
        <v>1098</v>
      </c>
      <c r="I122" s="115">
        <f t="shared" si="51"/>
        <v>105</v>
      </c>
      <c r="J122" s="241">
        <f t="shared" si="51"/>
        <v>4986</v>
      </c>
      <c r="K122" s="760">
        <f t="shared" si="51"/>
        <v>3888</v>
      </c>
      <c r="L122" s="760"/>
      <c r="M122" s="115">
        <f>SUBTOTAL(9,M123:M127)</f>
        <v>1098</v>
      </c>
      <c r="N122" s="115">
        <f>SUBTOTAL(9,N123:N127)</f>
        <v>266</v>
      </c>
      <c r="O122" s="115">
        <f>SUBTOTAL(9,O123:O127)</f>
        <v>0</v>
      </c>
    </row>
    <row r="123" customFormat="1" ht="19" hidden="1" customHeight="1" outlineLevel="2" spans="1:15">
      <c r="A123" s="131" t="s">
        <v>148</v>
      </c>
      <c r="B123" s="140" t="s">
        <v>149</v>
      </c>
      <c r="C123" s="115">
        <v>206</v>
      </c>
      <c r="D123" s="102">
        <f>E123+G123</f>
        <v>206</v>
      </c>
      <c r="E123" s="117">
        <v>206</v>
      </c>
      <c r="F123" s="117">
        <v>0</v>
      </c>
      <c r="G123" s="115">
        <f>I123+K123+N123+O123</f>
        <v>0</v>
      </c>
      <c r="H123" s="115">
        <v>0</v>
      </c>
      <c r="I123" s="115">
        <v>0</v>
      </c>
      <c r="J123" s="241">
        <v>0</v>
      </c>
      <c r="K123" s="760">
        <f>ROUND(J123/227021*177021,0)</f>
        <v>0</v>
      </c>
      <c r="L123" s="760">
        <f>SUMIF('(基础表格）附表3-2农村公路建设项目及前期工作经费'!C:C,B123,'(基础表格）附表3-2农村公路建设项目及前期工作经费'!M:M)</f>
        <v>0</v>
      </c>
      <c r="M123" s="115">
        <f>J123-K123</f>
        <v>0</v>
      </c>
      <c r="N123" s="115">
        <v>0</v>
      </c>
      <c r="O123" s="115">
        <v>0</v>
      </c>
    </row>
    <row r="124" customFormat="1" ht="19" hidden="1" customHeight="1" outlineLevel="2" spans="1:15">
      <c r="A124" s="114" t="s">
        <v>148</v>
      </c>
      <c r="B124" s="140" t="s">
        <v>150</v>
      </c>
      <c r="C124" s="115">
        <v>1522</v>
      </c>
      <c r="D124" s="102">
        <f>E124+G124</f>
        <v>1318</v>
      </c>
      <c r="E124" s="117">
        <v>552</v>
      </c>
      <c r="F124" s="117">
        <v>970</v>
      </c>
      <c r="G124" s="115">
        <f>I124+K124+N124+O124</f>
        <v>766</v>
      </c>
      <c r="H124" s="115">
        <v>204</v>
      </c>
      <c r="I124" s="115">
        <v>19</v>
      </c>
      <c r="J124" s="241">
        <v>924</v>
      </c>
      <c r="K124" s="760">
        <f>ROUND(J124/227021*177021,0)</f>
        <v>720</v>
      </c>
      <c r="L124" s="760">
        <f>SUMIF('(基础表格）附表3-2农村公路建设项目及前期工作经费'!C:C,B124,'(基础表格）附表3-2农村公路建设项目及前期工作经费'!M:M)</f>
        <v>739</v>
      </c>
      <c r="M124" s="115">
        <f>J124-K124</f>
        <v>204</v>
      </c>
      <c r="N124" s="115">
        <v>27</v>
      </c>
      <c r="O124" s="115">
        <v>0</v>
      </c>
    </row>
    <row r="125" customFormat="1" ht="19" hidden="1" customHeight="1" outlineLevel="2" spans="1:15">
      <c r="A125" s="114" t="s">
        <v>148</v>
      </c>
      <c r="B125" s="140" t="s">
        <v>151</v>
      </c>
      <c r="C125" s="115">
        <v>1975</v>
      </c>
      <c r="D125" s="102">
        <f>E125+G125</f>
        <v>1701</v>
      </c>
      <c r="E125" s="117">
        <v>704</v>
      </c>
      <c r="F125" s="117">
        <v>1271</v>
      </c>
      <c r="G125" s="115">
        <f>I125+K125+N125+O125</f>
        <v>997</v>
      </c>
      <c r="H125" s="115">
        <v>274</v>
      </c>
      <c r="I125" s="115">
        <v>25</v>
      </c>
      <c r="J125" s="241">
        <v>1246</v>
      </c>
      <c r="K125" s="760">
        <f>ROUND(J125/227021*177021,0)</f>
        <v>972</v>
      </c>
      <c r="L125" s="760">
        <f>SUMIF('(基础表格）附表3-2农村公路建设项目及前期工作经费'!C:C,B125,'(基础表格）附表3-2农村公路建设项目及前期工作经费'!M:M)</f>
        <v>997</v>
      </c>
      <c r="M125" s="115">
        <f>J125-K125</f>
        <v>274</v>
      </c>
      <c r="N125" s="115">
        <v>0</v>
      </c>
      <c r="O125" s="115">
        <v>0</v>
      </c>
    </row>
    <row r="126" customFormat="1" ht="19" hidden="1" customHeight="1" outlineLevel="2" spans="1:15">
      <c r="A126" s="114" t="s">
        <v>148</v>
      </c>
      <c r="B126" s="140" t="s">
        <v>152</v>
      </c>
      <c r="C126" s="115">
        <v>1637</v>
      </c>
      <c r="D126" s="102">
        <f>E126+G126</f>
        <v>1439</v>
      </c>
      <c r="E126" s="117">
        <v>578</v>
      </c>
      <c r="F126" s="117">
        <v>1059</v>
      </c>
      <c r="G126" s="115">
        <f>I126+K126+N126+O126</f>
        <v>861</v>
      </c>
      <c r="H126" s="115">
        <v>198</v>
      </c>
      <c r="I126" s="115">
        <v>20</v>
      </c>
      <c r="J126" s="241">
        <v>900</v>
      </c>
      <c r="K126" s="760">
        <f>ROUND(J126/227021*177021,0)</f>
        <v>702</v>
      </c>
      <c r="L126" s="760">
        <f>SUMIF('(基础表格）附表3-2农村公路建设项目及前期工作经费'!C:C,B126,'(基础表格）附表3-2农村公路建设项目及前期工作经费'!M:M)</f>
        <v>722</v>
      </c>
      <c r="M126" s="115">
        <f>J126-K126</f>
        <v>198</v>
      </c>
      <c r="N126" s="115">
        <v>139</v>
      </c>
      <c r="O126" s="115">
        <v>0</v>
      </c>
    </row>
    <row r="127" customFormat="1" ht="19" hidden="1" customHeight="1" outlineLevel="2" spans="1:15">
      <c r="A127" s="114" t="s">
        <v>148</v>
      </c>
      <c r="B127" s="140" t="s">
        <v>153</v>
      </c>
      <c r="C127" s="115">
        <v>2611</v>
      </c>
      <c r="D127" s="102">
        <f>E127+G127</f>
        <v>2189</v>
      </c>
      <c r="E127" s="117">
        <v>554</v>
      </c>
      <c r="F127" s="117">
        <v>2057</v>
      </c>
      <c r="G127" s="115">
        <f>I127+K127+N127+O127</f>
        <v>1635</v>
      </c>
      <c r="H127" s="115">
        <v>422</v>
      </c>
      <c r="I127" s="115">
        <v>41</v>
      </c>
      <c r="J127" s="241">
        <v>1916</v>
      </c>
      <c r="K127" s="760">
        <f>ROUND(J127/227021*177021,0)</f>
        <v>1494</v>
      </c>
      <c r="L127" s="760">
        <f>SUMIF('(基础表格）附表3-2农村公路建设项目及前期工作经费'!C:C,B127,'(基础表格）附表3-2农村公路建设项目及前期工作经费'!M:M)</f>
        <v>1535</v>
      </c>
      <c r="M127" s="115">
        <f>J127-K127</f>
        <v>422</v>
      </c>
      <c r="N127" s="115">
        <v>100</v>
      </c>
      <c r="O127" s="115">
        <v>0</v>
      </c>
    </row>
    <row r="128" ht="19" customHeight="1" outlineLevel="1" collapsed="1" spans="1:15">
      <c r="A128" s="101" t="s">
        <v>154</v>
      </c>
      <c r="B128" s="139"/>
      <c r="C128" s="115">
        <f t="shared" ref="C128:K128" si="52">SUBTOTAL(9,C129:C133)</f>
        <v>17252</v>
      </c>
      <c r="D128" s="102">
        <f t="shared" si="52"/>
        <v>14377</v>
      </c>
      <c r="E128" s="117">
        <f t="shared" si="52"/>
        <v>3030</v>
      </c>
      <c r="F128" s="117">
        <f t="shared" si="52"/>
        <v>14222</v>
      </c>
      <c r="G128" s="115">
        <f t="shared" si="52"/>
        <v>11347</v>
      </c>
      <c r="H128" s="115">
        <f t="shared" si="52"/>
        <v>2875</v>
      </c>
      <c r="I128" s="115">
        <f t="shared" si="52"/>
        <v>267</v>
      </c>
      <c r="J128" s="241">
        <f t="shared" si="52"/>
        <v>13051</v>
      </c>
      <c r="K128" s="760">
        <f t="shared" si="52"/>
        <v>10176</v>
      </c>
      <c r="L128" s="760"/>
      <c r="M128" s="115">
        <f>SUBTOTAL(9,M129:M133)</f>
        <v>2875</v>
      </c>
      <c r="N128" s="115">
        <f>SUBTOTAL(9,N129:N133)</f>
        <v>733</v>
      </c>
      <c r="O128" s="115">
        <f>SUBTOTAL(9,O129:O133)</f>
        <v>171</v>
      </c>
    </row>
    <row r="129" customFormat="1" ht="19" hidden="1" customHeight="1" outlineLevel="2" spans="1:15">
      <c r="A129" s="114" t="s">
        <v>155</v>
      </c>
      <c r="B129" s="139" t="s">
        <v>156</v>
      </c>
      <c r="C129" s="115">
        <v>1942</v>
      </c>
      <c r="D129" s="102">
        <f>E129+G129</f>
        <v>1632</v>
      </c>
      <c r="E129" s="117">
        <v>368</v>
      </c>
      <c r="F129" s="117">
        <v>1574</v>
      </c>
      <c r="G129" s="115">
        <f>I129+K129+N129+O129</f>
        <v>1264</v>
      </c>
      <c r="H129" s="115">
        <v>310</v>
      </c>
      <c r="I129" s="115">
        <v>19</v>
      </c>
      <c r="J129" s="241">
        <v>1407</v>
      </c>
      <c r="K129" s="760">
        <f>ROUND(J129/227021*177021,0)</f>
        <v>1097</v>
      </c>
      <c r="L129" s="760">
        <f>SUMIF('(基础表格）附表3-2农村公路建设项目及前期工作经费'!C:C,B129,'(基础表格）附表3-2农村公路建设项目及前期工作经费'!M:M)</f>
        <v>1116</v>
      </c>
      <c r="M129" s="115">
        <f>J129-K129</f>
        <v>310</v>
      </c>
      <c r="N129" s="115">
        <v>148</v>
      </c>
      <c r="O129" s="115">
        <v>0</v>
      </c>
    </row>
    <row r="130" customFormat="1" ht="19" hidden="1" customHeight="1" outlineLevel="2" spans="1:15">
      <c r="A130" s="114" t="s">
        <v>155</v>
      </c>
      <c r="B130" s="139" t="s">
        <v>157</v>
      </c>
      <c r="C130" s="115">
        <v>1221</v>
      </c>
      <c r="D130" s="102">
        <f>E130+G130</f>
        <v>1064</v>
      </c>
      <c r="E130" s="117">
        <v>494</v>
      </c>
      <c r="F130" s="117">
        <v>727</v>
      </c>
      <c r="G130" s="115">
        <f>I130+K130+N130+O130</f>
        <v>570</v>
      </c>
      <c r="H130" s="115">
        <v>157</v>
      </c>
      <c r="I130" s="115">
        <v>15</v>
      </c>
      <c r="J130" s="241">
        <v>712</v>
      </c>
      <c r="K130" s="760">
        <f>ROUND(J130/227021*177021,0)</f>
        <v>555</v>
      </c>
      <c r="L130" s="760">
        <f>SUMIF('(基础表格）附表3-2农村公路建设项目及前期工作经费'!C:C,B130,'(基础表格）附表3-2农村公路建设项目及前期工作经费'!M:M)</f>
        <v>570</v>
      </c>
      <c r="M130" s="115">
        <f>J130-K130</f>
        <v>157</v>
      </c>
      <c r="N130" s="115">
        <v>0</v>
      </c>
      <c r="O130" s="115">
        <v>0</v>
      </c>
    </row>
    <row r="131" customFormat="1" ht="19" hidden="1" customHeight="1" outlineLevel="2" spans="1:15">
      <c r="A131" s="114" t="s">
        <v>155</v>
      </c>
      <c r="B131" s="139" t="s">
        <v>158</v>
      </c>
      <c r="C131" s="115">
        <v>1979</v>
      </c>
      <c r="D131" s="102">
        <f>E131+G131</f>
        <v>1777</v>
      </c>
      <c r="E131" s="117">
        <v>1006</v>
      </c>
      <c r="F131" s="117">
        <v>973</v>
      </c>
      <c r="G131" s="115">
        <f>I131+K131+N131+O131</f>
        <v>771</v>
      </c>
      <c r="H131" s="115">
        <v>202</v>
      </c>
      <c r="I131" s="115">
        <v>18</v>
      </c>
      <c r="J131" s="241">
        <v>916</v>
      </c>
      <c r="K131" s="760">
        <f>ROUND(J131/227021*177021,0)</f>
        <v>714</v>
      </c>
      <c r="L131" s="760">
        <f>SUMIF('(基础表格）附表3-2农村公路建设项目及前期工作经费'!C:C,B131,'(基础表格）附表3-2农村公路建设项目及前期工作经费'!M:M)</f>
        <v>732</v>
      </c>
      <c r="M131" s="115">
        <f>J131-K131</f>
        <v>202</v>
      </c>
      <c r="N131" s="115">
        <v>39</v>
      </c>
      <c r="O131" s="115">
        <v>0</v>
      </c>
    </row>
    <row r="132" customFormat="1" ht="19" hidden="1" customHeight="1" outlineLevel="2" spans="1:15">
      <c r="A132" s="114" t="s">
        <v>155</v>
      </c>
      <c r="B132" s="139" t="s">
        <v>159</v>
      </c>
      <c r="C132" s="115">
        <v>4452</v>
      </c>
      <c r="D132" s="102">
        <f>E132+G132</f>
        <v>3621</v>
      </c>
      <c r="E132" s="117">
        <v>431</v>
      </c>
      <c r="F132" s="117">
        <v>4021</v>
      </c>
      <c r="G132" s="115">
        <f>I132+K132+N132+O132</f>
        <v>3190</v>
      </c>
      <c r="H132" s="115">
        <v>831</v>
      </c>
      <c r="I132" s="115">
        <v>76</v>
      </c>
      <c r="J132" s="241">
        <v>3774</v>
      </c>
      <c r="K132" s="760">
        <f>ROUND(J132/227021*177021,0)</f>
        <v>2943</v>
      </c>
      <c r="L132" s="760">
        <f>SUMIF('(基础表格）附表3-2农村公路建设项目及前期工作经费'!C:C,B132,'(基础表格）附表3-2农村公路建设项目及前期工作经费'!M:M)</f>
        <v>3019</v>
      </c>
      <c r="M132" s="115">
        <f>J132-K132</f>
        <v>831</v>
      </c>
      <c r="N132" s="115">
        <v>0</v>
      </c>
      <c r="O132" s="115">
        <v>171</v>
      </c>
    </row>
    <row r="133" customFormat="1" ht="19" hidden="1" customHeight="1" outlineLevel="2" spans="1:15">
      <c r="A133" s="114" t="s">
        <v>155</v>
      </c>
      <c r="B133" s="139" t="s">
        <v>160</v>
      </c>
      <c r="C133" s="115">
        <v>7658</v>
      </c>
      <c r="D133" s="102">
        <f>E133+G133</f>
        <v>6283</v>
      </c>
      <c r="E133" s="117">
        <v>731</v>
      </c>
      <c r="F133" s="117">
        <v>6927</v>
      </c>
      <c r="G133" s="115">
        <f>I133+K133+N133+O133</f>
        <v>5552</v>
      </c>
      <c r="H133" s="115">
        <v>1375</v>
      </c>
      <c r="I133" s="115">
        <v>139</v>
      </c>
      <c r="J133" s="241">
        <v>6242</v>
      </c>
      <c r="K133" s="760">
        <f>ROUND(J133/227021*177021,0)</f>
        <v>4867</v>
      </c>
      <c r="L133" s="760">
        <f>SUMIF('(基础表格）附表3-2农村公路建设项目及前期工作经费'!C:C,B133,'(基础表格）附表3-2农村公路建设项目及前期工作经费'!M:M)</f>
        <v>5006</v>
      </c>
      <c r="M133" s="115">
        <f>J133-K133</f>
        <v>1375</v>
      </c>
      <c r="N133" s="115">
        <v>546</v>
      </c>
      <c r="O133" s="115">
        <v>0</v>
      </c>
    </row>
  </sheetData>
  <autoFilter xmlns:etc="http://www.wps.cn/officeDocument/2017/etCustomData" ref="A7:O133" etc:filterBottomFollowUsedRange="0">
    <extLst/>
  </autoFilter>
  <mergeCells count="15">
    <mergeCell ref="A2:O2"/>
    <mergeCell ref="C3:O3"/>
    <mergeCell ref="I4:O4"/>
    <mergeCell ref="A3:A6"/>
    <mergeCell ref="B3:B6"/>
    <mergeCell ref="C4:C6"/>
    <mergeCell ref="D5:D6"/>
    <mergeCell ref="E4:E6"/>
    <mergeCell ref="F4:F6"/>
    <mergeCell ref="G5:G6"/>
    <mergeCell ref="H5:H6"/>
    <mergeCell ref="I5:I6"/>
    <mergeCell ref="J5:J6"/>
    <mergeCell ref="N5:N6"/>
    <mergeCell ref="O5:O6"/>
  </mergeCells>
  <printOptions gridLines="1"/>
  <pageMargins left="0.751388888888889" right="0.751388888888889" top="0.708333333333333" bottom="0.708333333333333" header="0.5" footer="0.5"/>
  <pageSetup paperSize="8"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41"/>
  <sheetViews>
    <sheetView topLeftCell="B1" workbookViewId="0">
      <selection activeCell="A1" sqref="A1:A2"/>
    </sheetView>
  </sheetViews>
  <sheetFormatPr defaultColWidth="9" defaultRowHeight="13.5"/>
  <cols>
    <col min="1" max="1" width="9" hidden="1" customWidth="1"/>
    <col min="8" max="9" width="18.125" customWidth="1"/>
    <col min="15" max="16" width="10.725"/>
    <col min="26" max="26" width="18.4583333333333" customWidth="1"/>
  </cols>
  <sheetData>
    <row r="1" customFormat="1" spans="1:25">
      <c r="A1" s="492" t="s">
        <v>3673</v>
      </c>
      <c r="B1" s="492" t="s">
        <v>4398</v>
      </c>
      <c r="C1" s="492" t="s">
        <v>3674</v>
      </c>
      <c r="D1" s="492" t="s">
        <v>3675</v>
      </c>
      <c r="E1" s="493" t="s">
        <v>4399</v>
      </c>
      <c r="F1" s="493" t="s">
        <v>4400</v>
      </c>
      <c r="G1" s="494" t="s">
        <v>230</v>
      </c>
      <c r="H1" s="494" t="s">
        <v>312</v>
      </c>
      <c r="I1" s="495" t="s">
        <v>4401</v>
      </c>
      <c r="J1" s="495" t="s">
        <v>3676</v>
      </c>
      <c r="K1" s="495" t="s">
        <v>3677</v>
      </c>
      <c r="L1" s="495" t="s">
        <v>4402</v>
      </c>
      <c r="M1" s="495" t="s">
        <v>4403</v>
      </c>
      <c r="N1" s="495" t="s">
        <v>4404</v>
      </c>
      <c r="O1" s="495" t="s">
        <v>4405</v>
      </c>
      <c r="P1" s="495" t="s">
        <v>4406</v>
      </c>
      <c r="Q1" s="494" t="s">
        <v>4407</v>
      </c>
      <c r="R1" s="495" t="s">
        <v>4408</v>
      </c>
      <c r="S1" s="495" t="s">
        <v>4409</v>
      </c>
      <c r="T1" s="495" t="s">
        <v>3678</v>
      </c>
      <c r="U1" s="494" t="s">
        <v>229</v>
      </c>
      <c r="V1" s="495" t="s">
        <v>3679</v>
      </c>
      <c r="W1" s="495" t="s">
        <v>4410</v>
      </c>
      <c r="X1" s="494" t="s">
        <v>3680</v>
      </c>
      <c r="Y1" s="493" t="s">
        <v>4411</v>
      </c>
    </row>
    <row r="2" customFormat="1" spans="1:25">
      <c r="A2" s="492"/>
      <c r="B2" s="492"/>
      <c r="C2" s="492"/>
      <c r="D2" s="492"/>
      <c r="E2" s="496"/>
      <c r="F2" s="496"/>
      <c r="G2" s="494"/>
      <c r="H2" s="494"/>
      <c r="I2" s="497"/>
      <c r="J2" s="497"/>
      <c r="K2" s="497"/>
      <c r="L2" s="497"/>
      <c r="M2" s="497"/>
      <c r="N2" s="497"/>
      <c r="O2" s="497"/>
      <c r="P2" s="497"/>
      <c r="Q2" s="494"/>
      <c r="R2" s="497"/>
      <c r="S2" s="497"/>
      <c r="T2" s="497"/>
      <c r="U2" s="494"/>
      <c r="V2" s="497"/>
      <c r="W2" s="497"/>
      <c r="X2" s="494"/>
      <c r="Y2" s="496"/>
    </row>
    <row r="3" customFormat="1" spans="1:25">
      <c r="A3" s="5" t="s">
        <v>488</v>
      </c>
      <c r="B3" s="5" t="s">
        <v>4412</v>
      </c>
      <c r="C3" s="5" t="s">
        <v>43</v>
      </c>
      <c r="D3" s="5" t="s">
        <v>49</v>
      </c>
      <c r="E3" s="5" t="s">
        <v>4413</v>
      </c>
      <c r="F3" s="5"/>
      <c r="G3" s="5" t="s">
        <v>3681</v>
      </c>
      <c r="H3" s="5" t="s">
        <v>490</v>
      </c>
      <c r="I3" s="5">
        <f>SUMIF('(基础表格）附表3-2农村公路建设项目及前期工作经费'!F:F,H3,'(基础表格）附表3-2农村公路建设项目及前期工作经费'!H:H)</f>
        <v>0</v>
      </c>
      <c r="J3" s="5" t="s">
        <v>348</v>
      </c>
      <c r="K3" s="5" t="s">
        <v>491</v>
      </c>
      <c r="L3" s="5" t="s">
        <v>4414</v>
      </c>
      <c r="M3" s="5" t="s">
        <v>4415</v>
      </c>
      <c r="N3" s="5" t="s">
        <v>245</v>
      </c>
      <c r="O3" s="5" t="s">
        <v>348</v>
      </c>
      <c r="P3" s="5" t="s">
        <v>491</v>
      </c>
      <c r="Q3" s="498">
        <v>9.332</v>
      </c>
      <c r="R3" s="5" t="s">
        <v>4416</v>
      </c>
      <c r="S3" s="5" t="s">
        <v>4417</v>
      </c>
      <c r="T3" s="5" t="s">
        <v>245</v>
      </c>
      <c r="U3" s="5"/>
      <c r="V3" s="5" t="s">
        <v>3682</v>
      </c>
      <c r="W3" s="5" t="s">
        <v>4418</v>
      </c>
      <c r="X3" s="5" t="s">
        <v>491</v>
      </c>
      <c r="Y3" s="5" t="s">
        <v>4419</v>
      </c>
    </row>
    <row r="4" customFormat="1" spans="1:25">
      <c r="A4" s="5" t="s">
        <v>701</v>
      </c>
      <c r="B4" s="5" t="s">
        <v>4412</v>
      </c>
      <c r="C4" s="5" t="s">
        <v>43</v>
      </c>
      <c r="D4" s="5" t="s">
        <v>48</v>
      </c>
      <c r="E4" s="5" t="s">
        <v>4420</v>
      </c>
      <c r="F4" s="5" t="s">
        <v>4421</v>
      </c>
      <c r="G4" s="5" t="s">
        <v>703</v>
      </c>
      <c r="H4" s="5" t="s">
        <v>704</v>
      </c>
      <c r="I4" s="5">
        <f>SUMIF('(基础表格）附表3-2农村公路建设项目及前期工作经费'!F:F,H4,'(基础表格）附表3-2农村公路建设项目及前期工作经费'!H:H)</f>
        <v>0</v>
      </c>
      <c r="J4" s="5" t="s">
        <v>348</v>
      </c>
      <c r="K4" s="5" t="s">
        <v>705</v>
      </c>
      <c r="L4" s="5" t="s">
        <v>4422</v>
      </c>
      <c r="M4" s="5" t="s">
        <v>4415</v>
      </c>
      <c r="N4" s="5" t="s">
        <v>245</v>
      </c>
      <c r="O4" s="5" t="s">
        <v>348</v>
      </c>
      <c r="P4" s="5" t="s">
        <v>705</v>
      </c>
      <c r="Q4" s="498">
        <v>2.44</v>
      </c>
      <c r="R4" s="5" t="s">
        <v>4416</v>
      </c>
      <c r="S4" s="5" t="s">
        <v>4423</v>
      </c>
      <c r="T4" s="5" t="s">
        <v>245</v>
      </c>
      <c r="U4" s="5" t="s">
        <v>702</v>
      </c>
      <c r="V4" s="5" t="s">
        <v>3682</v>
      </c>
      <c r="W4" s="5" t="s">
        <v>4424</v>
      </c>
      <c r="X4" s="5" t="s">
        <v>3683</v>
      </c>
      <c r="Y4" s="5" t="s">
        <v>4419</v>
      </c>
    </row>
    <row r="5" customFormat="1" spans="1:25">
      <c r="A5" s="5" t="s">
        <v>707</v>
      </c>
      <c r="B5" s="5" t="s">
        <v>4412</v>
      </c>
      <c r="C5" s="5" t="s">
        <v>43</v>
      </c>
      <c r="D5" s="5" t="s">
        <v>48</v>
      </c>
      <c r="E5" s="5" t="s">
        <v>4420</v>
      </c>
      <c r="F5" s="5" t="s">
        <v>4425</v>
      </c>
      <c r="G5" s="5" t="s">
        <v>708</v>
      </c>
      <c r="H5" s="5" t="s">
        <v>709</v>
      </c>
      <c r="I5" s="5">
        <f>SUMIF('(基础表格）附表3-2农村公路建设项目及前期工作经费'!F:F,H5,'(基础表格）附表3-2农村公路建设项目及前期工作经费'!H:H)</f>
        <v>0</v>
      </c>
      <c r="J5" s="5" t="s">
        <v>348</v>
      </c>
      <c r="K5" s="5" t="s">
        <v>710</v>
      </c>
      <c r="L5" s="5" t="s">
        <v>4414</v>
      </c>
      <c r="M5" s="5" t="s">
        <v>4415</v>
      </c>
      <c r="N5" s="5" t="s">
        <v>245</v>
      </c>
      <c r="O5" s="5" t="s">
        <v>348</v>
      </c>
      <c r="P5" s="5" t="s">
        <v>710</v>
      </c>
      <c r="Q5" s="498">
        <v>5.061</v>
      </c>
      <c r="R5" s="5" t="s">
        <v>4416</v>
      </c>
      <c r="S5" s="5" t="s">
        <v>4423</v>
      </c>
      <c r="T5" s="5" t="s">
        <v>245</v>
      </c>
      <c r="U5" s="5" t="s">
        <v>702</v>
      </c>
      <c r="V5" s="5" t="s">
        <v>3682</v>
      </c>
      <c r="W5" s="5" t="s">
        <v>4426</v>
      </c>
      <c r="X5" s="5" t="s">
        <v>710</v>
      </c>
      <c r="Y5" s="5" t="s">
        <v>4419</v>
      </c>
    </row>
    <row r="6" customFormat="1" spans="1:25">
      <c r="A6" s="5" t="s">
        <v>712</v>
      </c>
      <c r="B6" s="5" t="s">
        <v>4412</v>
      </c>
      <c r="C6" s="5" t="s">
        <v>43</v>
      </c>
      <c r="D6" s="5" t="s">
        <v>48</v>
      </c>
      <c r="E6" s="5" t="s">
        <v>4427</v>
      </c>
      <c r="F6" s="5" t="s">
        <v>4428</v>
      </c>
      <c r="G6" s="5" t="s">
        <v>713</v>
      </c>
      <c r="H6" s="5" t="s">
        <v>714</v>
      </c>
      <c r="I6" s="5">
        <f>SUMIF('(基础表格）附表3-2农村公路建设项目及前期工作经费'!F:F,H6,'(基础表格）附表3-2农村公路建设项目及前期工作经费'!H:H)</f>
        <v>0</v>
      </c>
      <c r="J6" s="5" t="s">
        <v>348</v>
      </c>
      <c r="K6" s="5" t="s">
        <v>715</v>
      </c>
      <c r="L6" s="5" t="s">
        <v>4414</v>
      </c>
      <c r="M6" s="5" t="s">
        <v>4415</v>
      </c>
      <c r="N6" s="5" t="s">
        <v>245</v>
      </c>
      <c r="O6" s="5" t="s">
        <v>348</v>
      </c>
      <c r="P6" s="5" t="s">
        <v>715</v>
      </c>
      <c r="Q6" s="498">
        <v>3.443</v>
      </c>
      <c r="R6" s="5" t="s">
        <v>4416</v>
      </c>
      <c r="S6" s="5" t="s">
        <v>4423</v>
      </c>
      <c r="T6" s="5" t="s">
        <v>245</v>
      </c>
      <c r="U6" s="5" t="s">
        <v>702</v>
      </c>
      <c r="V6" s="5" t="s">
        <v>3682</v>
      </c>
      <c r="W6" s="5" t="s">
        <v>4429</v>
      </c>
      <c r="X6" s="5" t="s">
        <v>715</v>
      </c>
      <c r="Y6" s="5" t="s">
        <v>4419</v>
      </c>
    </row>
    <row r="7" customFormat="1" spans="1:25">
      <c r="A7" s="5" t="s">
        <v>717</v>
      </c>
      <c r="B7" s="5" t="s">
        <v>4412</v>
      </c>
      <c r="C7" s="5" t="s">
        <v>43</v>
      </c>
      <c r="D7" s="5" t="s">
        <v>48</v>
      </c>
      <c r="E7" s="5" t="s">
        <v>4430</v>
      </c>
      <c r="F7" s="5" t="s">
        <v>4431</v>
      </c>
      <c r="G7" s="5" t="s">
        <v>718</v>
      </c>
      <c r="H7" s="5" t="s">
        <v>719</v>
      </c>
      <c r="I7" s="5">
        <f>SUMIF('(基础表格）附表3-2农村公路建设项目及前期工作经费'!F:F,H7,'(基础表格）附表3-2农村公路建设项目及前期工作经费'!H:H)</f>
        <v>0</v>
      </c>
      <c r="J7" s="5" t="s">
        <v>348</v>
      </c>
      <c r="K7" s="5" t="s">
        <v>720</v>
      </c>
      <c r="L7" s="5" t="s">
        <v>4414</v>
      </c>
      <c r="M7" s="5" t="s">
        <v>4415</v>
      </c>
      <c r="N7" s="5" t="s">
        <v>245</v>
      </c>
      <c r="O7" s="5" t="s">
        <v>348</v>
      </c>
      <c r="P7" s="5" t="s">
        <v>720</v>
      </c>
      <c r="Q7" s="498">
        <v>5.341</v>
      </c>
      <c r="R7" s="5" t="s">
        <v>4416</v>
      </c>
      <c r="S7" s="5" t="s">
        <v>4423</v>
      </c>
      <c r="T7" s="5" t="s">
        <v>245</v>
      </c>
      <c r="U7" s="5" t="s">
        <v>702</v>
      </c>
      <c r="V7" s="5" t="s">
        <v>3682</v>
      </c>
      <c r="W7" s="5" t="s">
        <v>4432</v>
      </c>
      <c r="X7" s="5" t="s">
        <v>720</v>
      </c>
      <c r="Y7" s="5" t="s">
        <v>4419</v>
      </c>
    </row>
    <row r="8" customFormat="1" spans="1:25">
      <c r="A8" s="5" t="s">
        <v>368</v>
      </c>
      <c r="B8" s="5" t="s">
        <v>4412</v>
      </c>
      <c r="C8" s="5" t="s">
        <v>25</v>
      </c>
      <c r="D8" s="5" t="s">
        <v>369</v>
      </c>
      <c r="E8" s="5" t="s">
        <v>4433</v>
      </c>
      <c r="F8" s="5"/>
      <c r="G8" s="5" t="s">
        <v>370</v>
      </c>
      <c r="H8" s="5" t="s">
        <v>371</v>
      </c>
      <c r="I8" s="5">
        <f>SUMIF('(基础表格）附表3-2农村公路建设项目及前期工作经费'!F:F,H8,'(基础表格）附表3-2农村公路建设项目及前期工作经费'!H:H)</f>
        <v>0</v>
      </c>
      <c r="J8" s="5" t="s">
        <v>348</v>
      </c>
      <c r="K8" s="5" t="s">
        <v>372</v>
      </c>
      <c r="L8" s="5" t="s">
        <v>1594</v>
      </c>
      <c r="M8" s="5" t="s">
        <v>1594</v>
      </c>
      <c r="N8" s="5" t="s">
        <v>1594</v>
      </c>
      <c r="O8" s="5" t="s">
        <v>348</v>
      </c>
      <c r="P8" s="5" t="s">
        <v>372</v>
      </c>
      <c r="Q8" s="498">
        <v>1.662</v>
      </c>
      <c r="R8" s="5" t="s">
        <v>4423</v>
      </c>
      <c r="S8" s="5" t="s">
        <v>4434</v>
      </c>
      <c r="T8" s="5" t="s">
        <v>245</v>
      </c>
      <c r="U8" s="5"/>
      <c r="V8" s="5" t="s">
        <v>3684</v>
      </c>
      <c r="W8" s="5" t="s">
        <v>372</v>
      </c>
      <c r="X8" s="5" t="s">
        <v>372</v>
      </c>
      <c r="Y8" s="5" t="s">
        <v>4419</v>
      </c>
    </row>
    <row r="9" customFormat="1" spans="1:25">
      <c r="A9" s="5" t="s">
        <v>375</v>
      </c>
      <c r="B9" s="5" t="s">
        <v>4412</v>
      </c>
      <c r="C9" s="5" t="s">
        <v>25</v>
      </c>
      <c r="D9" s="5" t="s">
        <v>369</v>
      </c>
      <c r="E9" s="5" t="s">
        <v>4433</v>
      </c>
      <c r="F9" s="5"/>
      <c r="G9" s="5" t="s">
        <v>376</v>
      </c>
      <c r="H9" s="5" t="s">
        <v>377</v>
      </c>
      <c r="I9" s="5">
        <f>SUMIF('(基础表格）附表3-2农村公路建设项目及前期工作经费'!F:F,H9,'(基础表格）附表3-2农村公路建设项目及前期工作经费'!H:H)</f>
        <v>0</v>
      </c>
      <c r="J9" s="5" t="s">
        <v>348</v>
      </c>
      <c r="K9" s="5" t="s">
        <v>378</v>
      </c>
      <c r="L9" s="5" t="s">
        <v>1594</v>
      </c>
      <c r="M9" s="5" t="s">
        <v>1594</v>
      </c>
      <c r="N9" s="5" t="s">
        <v>1594</v>
      </c>
      <c r="O9" s="5" t="s">
        <v>348</v>
      </c>
      <c r="P9" s="5" t="s">
        <v>4435</v>
      </c>
      <c r="Q9" s="498">
        <v>1.705</v>
      </c>
      <c r="R9" s="5" t="s">
        <v>4436</v>
      </c>
      <c r="S9" s="5" t="s">
        <v>4437</v>
      </c>
      <c r="T9" s="5" t="s">
        <v>332</v>
      </c>
      <c r="U9" s="5"/>
      <c r="V9" s="5" t="s">
        <v>3684</v>
      </c>
      <c r="W9" s="5" t="s">
        <v>4435</v>
      </c>
      <c r="X9" s="5" t="s">
        <v>378</v>
      </c>
      <c r="Y9" s="5" t="s">
        <v>4419</v>
      </c>
    </row>
    <row r="10" customFormat="1" spans="1:25">
      <c r="A10" s="5" t="s">
        <v>3685</v>
      </c>
      <c r="B10" s="5" t="s">
        <v>4412</v>
      </c>
      <c r="C10" s="5" t="s">
        <v>28</v>
      </c>
      <c r="D10" s="5" t="s">
        <v>33</v>
      </c>
      <c r="E10" s="5" t="s">
        <v>4438</v>
      </c>
      <c r="F10" s="5"/>
      <c r="G10" s="5" t="s">
        <v>3686</v>
      </c>
      <c r="H10" s="5" t="s">
        <v>3687</v>
      </c>
      <c r="I10" s="5">
        <f>SUMIF('(基础表格）附表3-2农村公路建设项目及前期工作经费'!F:F,H10,'(基础表格）附表3-2农村公路建设项目及前期工作经费'!H:H)</f>
        <v>0</v>
      </c>
      <c r="J10" s="5" t="s">
        <v>3688</v>
      </c>
      <c r="K10" s="5" t="s">
        <v>3689</v>
      </c>
      <c r="L10" s="5" t="s">
        <v>4439</v>
      </c>
      <c r="M10" s="5" t="s">
        <v>4440</v>
      </c>
      <c r="N10" s="5" t="s">
        <v>245</v>
      </c>
      <c r="O10" s="5" t="s">
        <v>3688</v>
      </c>
      <c r="P10" s="5" t="s">
        <v>3689</v>
      </c>
      <c r="Q10" s="498">
        <v>0.24</v>
      </c>
      <c r="R10" s="5" t="s">
        <v>4416</v>
      </c>
      <c r="S10" s="5" t="s">
        <v>4441</v>
      </c>
      <c r="T10" s="5" t="s">
        <v>245</v>
      </c>
      <c r="U10" s="5" t="s">
        <v>186</v>
      </c>
      <c r="V10" s="5" t="s">
        <v>3682</v>
      </c>
      <c r="W10" s="5" t="s">
        <v>4442</v>
      </c>
      <c r="X10" s="5" t="s">
        <v>3690</v>
      </c>
      <c r="Y10" s="5" t="s">
        <v>4419</v>
      </c>
    </row>
    <row r="11" customFormat="1" spans="1:25">
      <c r="A11" s="5" t="s">
        <v>3691</v>
      </c>
      <c r="B11" s="5" t="s">
        <v>4412</v>
      </c>
      <c r="C11" s="5" t="s">
        <v>28</v>
      </c>
      <c r="D11" s="5" t="s">
        <v>33</v>
      </c>
      <c r="E11" s="5" t="s">
        <v>4443</v>
      </c>
      <c r="F11" s="5"/>
      <c r="G11" s="5" t="s">
        <v>3692</v>
      </c>
      <c r="H11" s="5" t="s">
        <v>3693</v>
      </c>
      <c r="I11" s="5">
        <f>SUMIF('(基础表格）附表3-2农村公路建设项目及前期工作经费'!F:F,H11,'(基础表格）附表3-2农村公路建设项目及前期工作经费'!H:H)</f>
        <v>0</v>
      </c>
      <c r="J11" s="5" t="s">
        <v>348</v>
      </c>
      <c r="K11" s="5" t="s">
        <v>3694</v>
      </c>
      <c r="L11" s="5" t="s">
        <v>1594</v>
      </c>
      <c r="M11" s="5" t="s">
        <v>1594</v>
      </c>
      <c r="N11" s="5" t="s">
        <v>1594</v>
      </c>
      <c r="O11" s="5" t="s">
        <v>348</v>
      </c>
      <c r="P11" s="5" t="s">
        <v>4117</v>
      </c>
      <c r="Q11" s="498">
        <v>0.5</v>
      </c>
      <c r="R11" s="5" t="s">
        <v>4416</v>
      </c>
      <c r="S11" s="5" t="s">
        <v>4444</v>
      </c>
      <c r="T11" s="5" t="s">
        <v>245</v>
      </c>
      <c r="U11" s="5"/>
      <c r="V11" s="5" t="s">
        <v>3682</v>
      </c>
      <c r="W11" s="5" t="s">
        <v>4117</v>
      </c>
      <c r="X11" s="5" t="s">
        <v>3694</v>
      </c>
      <c r="Y11" s="5" t="s">
        <v>4419</v>
      </c>
    </row>
    <row r="12" customFormat="1" spans="1:25">
      <c r="A12" s="5" t="s">
        <v>3695</v>
      </c>
      <c r="B12" s="5" t="s">
        <v>4412</v>
      </c>
      <c r="C12" s="5" t="s">
        <v>28</v>
      </c>
      <c r="D12" s="5" t="s">
        <v>33</v>
      </c>
      <c r="E12" s="5" t="s">
        <v>4443</v>
      </c>
      <c r="F12" s="5"/>
      <c r="G12" s="5" t="s">
        <v>3696</v>
      </c>
      <c r="H12" s="5" t="s">
        <v>3697</v>
      </c>
      <c r="I12" s="5">
        <f>SUMIF('(基础表格）附表3-2农村公路建设项目及前期工作经费'!F:F,H12,'(基础表格）附表3-2农村公路建设项目及前期工作经费'!H:H)</f>
        <v>0</v>
      </c>
      <c r="J12" s="5" t="s">
        <v>3698</v>
      </c>
      <c r="K12" s="5" t="s">
        <v>3699</v>
      </c>
      <c r="L12" s="5" t="s">
        <v>4422</v>
      </c>
      <c r="M12" s="5" t="s">
        <v>4440</v>
      </c>
      <c r="N12" s="5" t="s">
        <v>245</v>
      </c>
      <c r="O12" s="5" t="s">
        <v>4445</v>
      </c>
      <c r="P12" s="5" t="s">
        <v>3699</v>
      </c>
      <c r="Q12" s="498">
        <v>0.6</v>
      </c>
      <c r="R12" s="5" t="s">
        <v>4423</v>
      </c>
      <c r="S12" s="5" t="s">
        <v>4434</v>
      </c>
      <c r="T12" s="5" t="s">
        <v>342</v>
      </c>
      <c r="U12" s="5" t="s">
        <v>182</v>
      </c>
      <c r="V12" s="5" t="s">
        <v>3682</v>
      </c>
      <c r="W12" s="5" t="s">
        <v>1678</v>
      </c>
      <c r="X12" s="5" t="s">
        <v>3700</v>
      </c>
      <c r="Y12" s="5" t="s">
        <v>4419</v>
      </c>
    </row>
    <row r="13" customFormat="1" spans="1:25">
      <c r="A13" s="5" t="s">
        <v>3701</v>
      </c>
      <c r="B13" s="5" t="s">
        <v>4412</v>
      </c>
      <c r="C13" s="5" t="s">
        <v>28</v>
      </c>
      <c r="D13" s="5" t="s">
        <v>33</v>
      </c>
      <c r="E13" s="5" t="s">
        <v>4438</v>
      </c>
      <c r="F13" s="5"/>
      <c r="G13" s="5" t="s">
        <v>3702</v>
      </c>
      <c r="H13" s="5" t="s">
        <v>3703</v>
      </c>
      <c r="I13" s="5">
        <f>SUMIF('(基础表格）附表3-2农村公路建设项目及前期工作经费'!F:F,H13,'(基础表格）附表3-2农村公路建设项目及前期工作经费'!H:H)</f>
        <v>0</v>
      </c>
      <c r="J13" s="5" t="s">
        <v>348</v>
      </c>
      <c r="K13" s="5" t="s">
        <v>3704</v>
      </c>
      <c r="L13" s="5" t="s">
        <v>4439</v>
      </c>
      <c r="M13" s="5" t="s">
        <v>4446</v>
      </c>
      <c r="N13" s="5" t="s">
        <v>245</v>
      </c>
      <c r="O13" s="5" t="s">
        <v>348</v>
      </c>
      <c r="P13" s="5" t="s">
        <v>3704</v>
      </c>
      <c r="Q13" s="498">
        <v>0.46</v>
      </c>
      <c r="R13" s="5" t="s">
        <v>4416</v>
      </c>
      <c r="S13" s="5" t="s">
        <v>4434</v>
      </c>
      <c r="T13" s="5" t="s">
        <v>245</v>
      </c>
      <c r="U13" s="5" t="s">
        <v>186</v>
      </c>
      <c r="V13" s="5" t="s">
        <v>3682</v>
      </c>
      <c r="W13" s="5" t="s">
        <v>3704</v>
      </c>
      <c r="X13" s="5" t="s">
        <v>3705</v>
      </c>
      <c r="Y13" s="5" t="s">
        <v>4419</v>
      </c>
    </row>
    <row r="14" customFormat="1" spans="1:25">
      <c r="A14" s="5" t="s">
        <v>3706</v>
      </c>
      <c r="B14" s="5" t="s">
        <v>4412</v>
      </c>
      <c r="C14" s="5" t="s">
        <v>28</v>
      </c>
      <c r="D14" s="5" t="s">
        <v>33</v>
      </c>
      <c r="E14" s="5" t="s">
        <v>4443</v>
      </c>
      <c r="F14" s="5"/>
      <c r="G14" s="5" t="s">
        <v>3707</v>
      </c>
      <c r="H14" s="5" t="s">
        <v>3708</v>
      </c>
      <c r="I14" s="5">
        <f>SUMIF('(基础表格）附表3-2农村公路建设项目及前期工作经费'!F:F,H14,'(基础表格）附表3-2农村公路建设项目及前期工作经费'!H:H)</f>
        <v>0</v>
      </c>
      <c r="J14" s="5" t="s">
        <v>348</v>
      </c>
      <c r="K14" s="5" t="s">
        <v>3709</v>
      </c>
      <c r="L14" s="5" t="s">
        <v>4447</v>
      </c>
      <c r="M14" s="5" t="s">
        <v>4448</v>
      </c>
      <c r="N14" s="5" t="s">
        <v>245</v>
      </c>
      <c r="O14" s="5" t="s">
        <v>348</v>
      </c>
      <c r="P14" s="5" t="s">
        <v>3709</v>
      </c>
      <c r="Q14" s="498">
        <v>0.85</v>
      </c>
      <c r="R14" s="5" t="s">
        <v>4416</v>
      </c>
      <c r="S14" s="5" t="s">
        <v>4449</v>
      </c>
      <c r="T14" s="5" t="s">
        <v>245</v>
      </c>
      <c r="U14" s="5" t="s">
        <v>186</v>
      </c>
      <c r="V14" s="5" t="s">
        <v>3682</v>
      </c>
      <c r="W14" s="5" t="s">
        <v>3709</v>
      </c>
      <c r="X14" s="5" t="s">
        <v>3710</v>
      </c>
      <c r="Y14" s="5" t="s">
        <v>4419</v>
      </c>
    </row>
    <row r="15" customFormat="1" spans="1:25">
      <c r="A15" s="5" t="s">
        <v>3711</v>
      </c>
      <c r="B15" s="5" t="s">
        <v>4412</v>
      </c>
      <c r="C15" s="5" t="s">
        <v>28</v>
      </c>
      <c r="D15" s="5" t="s">
        <v>33</v>
      </c>
      <c r="E15" s="5" t="s">
        <v>4450</v>
      </c>
      <c r="F15" s="5"/>
      <c r="G15" s="5" t="s">
        <v>3712</v>
      </c>
      <c r="H15" s="5" t="s">
        <v>3713</v>
      </c>
      <c r="I15" s="5">
        <f>SUMIF('(基础表格）附表3-2农村公路建设项目及前期工作经费'!F:F,H15,'(基础表格）附表3-2农村公路建设项目及前期工作经费'!H:H)</f>
        <v>0</v>
      </c>
      <c r="J15" s="5" t="s">
        <v>348</v>
      </c>
      <c r="K15" s="5" t="s">
        <v>3714</v>
      </c>
      <c r="L15" s="5" t="s">
        <v>1594</v>
      </c>
      <c r="M15" s="5" t="s">
        <v>1594</v>
      </c>
      <c r="N15" s="5" t="s">
        <v>1594</v>
      </c>
      <c r="O15" s="5" t="s">
        <v>348</v>
      </c>
      <c r="P15" s="5" t="s">
        <v>4187</v>
      </c>
      <c r="Q15" s="498">
        <v>0.4</v>
      </c>
      <c r="R15" s="5" t="s">
        <v>4423</v>
      </c>
      <c r="S15" s="5" t="s">
        <v>4434</v>
      </c>
      <c r="T15" s="5" t="s">
        <v>245</v>
      </c>
      <c r="U15" s="5"/>
      <c r="V15" s="5" t="s">
        <v>3682</v>
      </c>
      <c r="W15" s="5" t="s">
        <v>4187</v>
      </c>
      <c r="X15" s="5" t="s">
        <v>3715</v>
      </c>
      <c r="Y15" s="5" t="s">
        <v>4419</v>
      </c>
    </row>
    <row r="16" customFormat="1" spans="1:25">
      <c r="A16" s="5" t="s">
        <v>3716</v>
      </c>
      <c r="B16" s="5" t="s">
        <v>4412</v>
      </c>
      <c r="C16" s="5" t="s">
        <v>28</v>
      </c>
      <c r="D16" s="5" t="s">
        <v>33</v>
      </c>
      <c r="E16" s="5" t="s">
        <v>4450</v>
      </c>
      <c r="F16" s="5"/>
      <c r="G16" s="5" t="s">
        <v>3717</v>
      </c>
      <c r="H16" s="5" t="s">
        <v>3718</v>
      </c>
      <c r="I16" s="5">
        <f>SUMIF('(基础表格）附表3-2农村公路建设项目及前期工作经费'!F:F,H16,'(基础表格）附表3-2农村公路建设项目及前期工作经费'!H:H)</f>
        <v>0</v>
      </c>
      <c r="J16" s="5" t="s">
        <v>348</v>
      </c>
      <c r="K16" s="5" t="s">
        <v>3719</v>
      </c>
      <c r="L16" s="5" t="s">
        <v>1594</v>
      </c>
      <c r="M16" s="5" t="s">
        <v>1594</v>
      </c>
      <c r="N16" s="5" t="s">
        <v>1594</v>
      </c>
      <c r="O16" s="5" t="s">
        <v>348</v>
      </c>
      <c r="P16" s="5" t="s">
        <v>4451</v>
      </c>
      <c r="Q16" s="498">
        <v>0.903</v>
      </c>
      <c r="R16" s="5" t="s">
        <v>4423</v>
      </c>
      <c r="S16" s="5" t="s">
        <v>4434</v>
      </c>
      <c r="T16" s="5" t="s">
        <v>245</v>
      </c>
      <c r="U16" s="5"/>
      <c r="V16" s="5" t="s">
        <v>3682</v>
      </c>
      <c r="W16" s="5" t="s">
        <v>4451</v>
      </c>
      <c r="X16" s="5" t="s">
        <v>3720</v>
      </c>
      <c r="Y16" s="5" t="s">
        <v>4419</v>
      </c>
    </row>
    <row r="17" customFormat="1" spans="1:25">
      <c r="A17" s="5" t="s">
        <v>3721</v>
      </c>
      <c r="B17" s="5" t="s">
        <v>4412</v>
      </c>
      <c r="C17" s="5" t="s">
        <v>28</v>
      </c>
      <c r="D17" s="5" t="s">
        <v>33</v>
      </c>
      <c r="E17" s="5" t="s">
        <v>4443</v>
      </c>
      <c r="F17" s="5"/>
      <c r="G17" s="5" t="s">
        <v>3722</v>
      </c>
      <c r="H17" s="5" t="s">
        <v>3723</v>
      </c>
      <c r="I17" s="5">
        <f>SUMIF('(基础表格）附表3-2农村公路建设项目及前期工作经费'!F:F,H17,'(基础表格）附表3-2农村公路建设项目及前期工作经费'!H:H)</f>
        <v>0</v>
      </c>
      <c r="J17" s="5" t="s">
        <v>3724</v>
      </c>
      <c r="K17" s="5" t="s">
        <v>3725</v>
      </c>
      <c r="L17" s="5" t="s">
        <v>4415</v>
      </c>
      <c r="M17" s="5" t="s">
        <v>4440</v>
      </c>
      <c r="N17" s="5" t="s">
        <v>245</v>
      </c>
      <c r="O17" s="5" t="s">
        <v>1051</v>
      </c>
      <c r="P17" s="5" t="s">
        <v>4452</v>
      </c>
      <c r="Q17" s="498">
        <v>0.648</v>
      </c>
      <c r="R17" s="5" t="s">
        <v>4416</v>
      </c>
      <c r="S17" s="5" t="s">
        <v>4416</v>
      </c>
      <c r="T17" s="5" t="s">
        <v>245</v>
      </c>
      <c r="U17" s="5" t="s">
        <v>186</v>
      </c>
      <c r="V17" s="5" t="s">
        <v>3682</v>
      </c>
      <c r="W17" s="5" t="s">
        <v>4453</v>
      </c>
      <c r="X17" s="5" t="s">
        <v>3726</v>
      </c>
      <c r="Y17" s="5" t="s">
        <v>4419</v>
      </c>
    </row>
    <row r="18" customFormat="1" spans="1:25">
      <c r="A18" s="5" t="s">
        <v>3727</v>
      </c>
      <c r="B18" s="5" t="s">
        <v>4412</v>
      </c>
      <c r="C18" s="5" t="s">
        <v>28</v>
      </c>
      <c r="D18" s="5" t="s">
        <v>31</v>
      </c>
      <c r="E18" s="5" t="s">
        <v>4454</v>
      </c>
      <c r="F18" s="5"/>
      <c r="G18" s="5" t="s">
        <v>3728</v>
      </c>
      <c r="H18" s="5" t="s">
        <v>3729</v>
      </c>
      <c r="I18" s="5">
        <f>SUMIF('(基础表格）附表3-2农村公路建设项目及前期工作经费'!F:F,H18,'(基础表格）附表3-2农村公路建设项目及前期工作经费'!H:H)</f>
        <v>0</v>
      </c>
      <c r="J18" s="5" t="s">
        <v>348</v>
      </c>
      <c r="K18" s="5" t="s">
        <v>3730</v>
      </c>
      <c r="L18" s="5" t="s">
        <v>4455</v>
      </c>
      <c r="M18" s="5" t="s">
        <v>4456</v>
      </c>
      <c r="N18" s="5" t="s">
        <v>342</v>
      </c>
      <c r="O18" s="5" t="s">
        <v>348</v>
      </c>
      <c r="P18" s="5" t="s">
        <v>3730</v>
      </c>
      <c r="Q18" s="498">
        <v>1.33</v>
      </c>
      <c r="R18" s="5" t="s">
        <v>4457</v>
      </c>
      <c r="S18" s="5" t="s">
        <v>4458</v>
      </c>
      <c r="T18" s="5" t="s">
        <v>384</v>
      </c>
      <c r="U18" s="5" t="s">
        <v>186</v>
      </c>
      <c r="V18" s="5" t="s">
        <v>3684</v>
      </c>
      <c r="W18" s="5" t="s">
        <v>3730</v>
      </c>
      <c r="X18" s="5" t="s">
        <v>3731</v>
      </c>
      <c r="Y18" s="5" t="s">
        <v>4419</v>
      </c>
    </row>
    <row r="19" customFormat="1" spans="1:25">
      <c r="A19" s="5" t="s">
        <v>2042</v>
      </c>
      <c r="B19" s="5" t="s">
        <v>4412</v>
      </c>
      <c r="C19" s="5" t="s">
        <v>90</v>
      </c>
      <c r="D19" s="5" t="s">
        <v>95</v>
      </c>
      <c r="E19" s="5" t="s">
        <v>4459</v>
      </c>
      <c r="F19" s="5"/>
      <c r="G19" s="5" t="s">
        <v>2043</v>
      </c>
      <c r="H19" s="5" t="s">
        <v>2044</v>
      </c>
      <c r="I19" s="5">
        <f>SUMIF('(基础表格）附表3-2农村公路建设项目及前期工作经费'!F:F,H19,'(基础表格）附表3-2农村公路建设项目及前期工作经费'!H:H)</f>
        <v>0</v>
      </c>
      <c r="J19" s="5" t="s">
        <v>2045</v>
      </c>
      <c r="K19" s="5" t="s">
        <v>2046</v>
      </c>
      <c r="L19" s="5" t="s">
        <v>1594</v>
      </c>
      <c r="M19" s="5" t="s">
        <v>1594</v>
      </c>
      <c r="N19" s="5" t="s">
        <v>1594</v>
      </c>
      <c r="O19" s="5" t="s">
        <v>2045</v>
      </c>
      <c r="P19" s="5" t="s">
        <v>2046</v>
      </c>
      <c r="Q19" s="498">
        <v>0.294</v>
      </c>
      <c r="R19" s="5" t="s">
        <v>4460</v>
      </c>
      <c r="S19" s="5" t="s">
        <v>4461</v>
      </c>
      <c r="T19" s="5" t="s">
        <v>342</v>
      </c>
      <c r="U19" s="5" t="s">
        <v>186</v>
      </c>
      <c r="V19" s="5" t="s">
        <v>3684</v>
      </c>
      <c r="W19" s="5" t="s">
        <v>3732</v>
      </c>
      <c r="X19" s="5" t="s">
        <v>3732</v>
      </c>
      <c r="Y19" s="5" t="s">
        <v>4419</v>
      </c>
    </row>
    <row r="20" customFormat="1" spans="1:25">
      <c r="A20" s="5" t="s">
        <v>3733</v>
      </c>
      <c r="B20" s="5" t="s">
        <v>4412</v>
      </c>
      <c r="C20" s="5" t="s">
        <v>105</v>
      </c>
      <c r="D20" s="5" t="s">
        <v>108</v>
      </c>
      <c r="E20" s="5" t="s">
        <v>4462</v>
      </c>
      <c r="F20" s="5" t="s">
        <v>4463</v>
      </c>
      <c r="G20" s="5" t="s">
        <v>3734</v>
      </c>
      <c r="H20" s="5" t="s">
        <v>3735</v>
      </c>
      <c r="I20" s="5">
        <f>SUMIF('(基础表格）附表3-2农村公路建设项目及前期工作经费'!F:F,H20,'(基础表格）附表3-2农村公路建设项目及前期工作经费'!H:H)</f>
        <v>0</v>
      </c>
      <c r="J20" s="5" t="s">
        <v>3736</v>
      </c>
      <c r="K20" s="5" t="s">
        <v>3737</v>
      </c>
      <c r="L20" s="5" t="s">
        <v>4422</v>
      </c>
      <c r="M20" s="5" t="s">
        <v>4439</v>
      </c>
      <c r="N20" s="5" t="s">
        <v>245</v>
      </c>
      <c r="O20" s="5" t="s">
        <v>4464</v>
      </c>
      <c r="P20" s="5" t="s">
        <v>3737</v>
      </c>
      <c r="Q20" s="498">
        <v>4.215</v>
      </c>
      <c r="R20" s="5" t="s">
        <v>4416</v>
      </c>
      <c r="S20" s="5" t="s">
        <v>4417</v>
      </c>
      <c r="T20" s="5" t="s">
        <v>245</v>
      </c>
      <c r="U20" s="5" t="s">
        <v>702</v>
      </c>
      <c r="V20" s="5" t="s">
        <v>3682</v>
      </c>
      <c r="W20" s="5" t="s">
        <v>3738</v>
      </c>
      <c r="X20" s="5" t="s">
        <v>3738</v>
      </c>
      <c r="Y20" s="5" t="s">
        <v>4419</v>
      </c>
    </row>
    <row r="21" customFormat="1" spans="1:25">
      <c r="A21" s="5" t="s">
        <v>3739</v>
      </c>
      <c r="B21" s="5" t="s">
        <v>4412</v>
      </c>
      <c r="C21" s="5" t="s">
        <v>105</v>
      </c>
      <c r="D21" s="5" t="s">
        <v>108</v>
      </c>
      <c r="E21" s="5" t="s">
        <v>4462</v>
      </c>
      <c r="F21" s="5" t="s">
        <v>4463</v>
      </c>
      <c r="G21" s="5" t="s">
        <v>3740</v>
      </c>
      <c r="H21" s="5" t="s">
        <v>3741</v>
      </c>
      <c r="I21" s="5">
        <f>SUMIF('(基础表格）附表3-2农村公路建设项目及前期工作经费'!F:F,H21,'(基础表格）附表3-2农村公路建设项目及前期工作经费'!H:H)</f>
        <v>0</v>
      </c>
      <c r="J21" s="5" t="s">
        <v>348</v>
      </c>
      <c r="K21" s="5" t="s">
        <v>3742</v>
      </c>
      <c r="L21" s="5" t="s">
        <v>4422</v>
      </c>
      <c r="M21" s="5" t="s">
        <v>4439</v>
      </c>
      <c r="N21" s="5" t="s">
        <v>245</v>
      </c>
      <c r="O21" s="5" t="s">
        <v>348</v>
      </c>
      <c r="P21" s="5" t="s">
        <v>4465</v>
      </c>
      <c r="Q21" s="498">
        <v>0.457</v>
      </c>
      <c r="R21" s="5" t="s">
        <v>4416</v>
      </c>
      <c r="S21" s="5" t="s">
        <v>4417</v>
      </c>
      <c r="T21" s="5" t="s">
        <v>245</v>
      </c>
      <c r="U21" s="5" t="s">
        <v>702</v>
      </c>
      <c r="V21" s="5" t="s">
        <v>3682</v>
      </c>
      <c r="W21" s="5" t="s">
        <v>4465</v>
      </c>
      <c r="X21" s="5" t="s">
        <v>3742</v>
      </c>
      <c r="Y21" s="5" t="s">
        <v>4419</v>
      </c>
    </row>
    <row r="22" customFormat="1" spans="1:25">
      <c r="A22" s="5" t="s">
        <v>2408</v>
      </c>
      <c r="B22" s="5" t="s">
        <v>4412</v>
      </c>
      <c r="C22" s="5" t="s">
        <v>105</v>
      </c>
      <c r="D22" s="5" t="s">
        <v>114</v>
      </c>
      <c r="E22" s="5" t="s">
        <v>4466</v>
      </c>
      <c r="F22" s="5"/>
      <c r="G22" s="5" t="s">
        <v>2409</v>
      </c>
      <c r="H22" s="5" t="s">
        <v>2410</v>
      </c>
      <c r="I22" s="5">
        <f>SUMIF('(基础表格）附表3-2农村公路建设项目及前期工作经费'!F:F,H22,'(基础表格）附表3-2农村公路建设项目及前期工作经费'!H:H)</f>
        <v>0</v>
      </c>
      <c r="J22" s="5" t="s">
        <v>2411</v>
      </c>
      <c r="K22" s="5" t="s">
        <v>2412</v>
      </c>
      <c r="L22" s="5" t="s">
        <v>4422</v>
      </c>
      <c r="M22" s="5" t="s">
        <v>4467</v>
      </c>
      <c r="N22" s="5" t="s">
        <v>245</v>
      </c>
      <c r="O22" s="5" t="s">
        <v>2411</v>
      </c>
      <c r="P22" s="5" t="s">
        <v>2412</v>
      </c>
      <c r="Q22" s="498">
        <v>1.503</v>
      </c>
      <c r="R22" s="5" t="s">
        <v>4416</v>
      </c>
      <c r="S22" s="5" t="s">
        <v>4417</v>
      </c>
      <c r="T22" s="5" t="s">
        <v>245</v>
      </c>
      <c r="U22" s="5" t="s">
        <v>186</v>
      </c>
      <c r="V22" s="5" t="s">
        <v>3682</v>
      </c>
      <c r="W22" s="5" t="s">
        <v>3743</v>
      </c>
      <c r="X22" s="5" t="s">
        <v>3743</v>
      </c>
      <c r="Y22" s="5" t="s">
        <v>4419</v>
      </c>
    </row>
    <row r="23" customFormat="1" spans="1:25">
      <c r="A23" s="5" t="s">
        <v>2414</v>
      </c>
      <c r="B23" s="5" t="s">
        <v>4412</v>
      </c>
      <c r="C23" s="5" t="s">
        <v>105</v>
      </c>
      <c r="D23" s="5" t="s">
        <v>114</v>
      </c>
      <c r="E23" s="5" t="s">
        <v>4468</v>
      </c>
      <c r="F23" s="5"/>
      <c r="G23" s="5" t="s">
        <v>2415</v>
      </c>
      <c r="H23" s="5" t="s">
        <v>2416</v>
      </c>
      <c r="I23" s="5">
        <f>SUMIF('(基础表格）附表3-2农村公路建设项目及前期工作经费'!F:F,H23,'(基础表格）附表3-2农村公路建设项目及前期工作经费'!H:H)</f>
        <v>0</v>
      </c>
      <c r="J23" s="5" t="s">
        <v>348</v>
      </c>
      <c r="K23" s="5" t="s">
        <v>2417</v>
      </c>
      <c r="L23" s="5" t="s">
        <v>4422</v>
      </c>
      <c r="M23" s="5" t="s">
        <v>4467</v>
      </c>
      <c r="N23" s="5" t="s">
        <v>245</v>
      </c>
      <c r="O23" s="5" t="s">
        <v>348</v>
      </c>
      <c r="P23" s="5" t="s">
        <v>2417</v>
      </c>
      <c r="Q23" s="498">
        <v>1.435</v>
      </c>
      <c r="R23" s="5" t="s">
        <v>4416</v>
      </c>
      <c r="S23" s="5" t="s">
        <v>4417</v>
      </c>
      <c r="T23" s="5" t="s">
        <v>245</v>
      </c>
      <c r="U23" s="5" t="s">
        <v>186</v>
      </c>
      <c r="V23" s="5" t="s">
        <v>3682</v>
      </c>
      <c r="W23" s="5" t="s">
        <v>2417</v>
      </c>
      <c r="X23" s="5" t="s">
        <v>3744</v>
      </c>
      <c r="Y23" s="5" t="s">
        <v>4419</v>
      </c>
    </row>
    <row r="24" customFormat="1" spans="1:25">
      <c r="A24" s="499"/>
      <c r="B24" s="5"/>
      <c r="C24" s="5"/>
      <c r="D24" s="5"/>
      <c r="E24" s="5" t="s">
        <v>4468</v>
      </c>
      <c r="F24" s="5"/>
      <c r="G24" s="5"/>
      <c r="H24" s="5" t="s">
        <v>2416</v>
      </c>
      <c r="I24" s="5">
        <f>SUMIF('(基础表格）附表3-2农村公路建设项目及前期工作经费'!F:F,H24,'(基础表格）附表3-2农村公路建设项目及前期工作经费'!H:H)</f>
        <v>0</v>
      </c>
      <c r="J24" s="5" t="s">
        <v>2418</v>
      </c>
      <c r="K24" s="5" t="s">
        <v>2419</v>
      </c>
      <c r="L24" s="5" t="s">
        <v>4422</v>
      </c>
      <c r="M24" s="5" t="s">
        <v>4467</v>
      </c>
      <c r="N24" s="5" t="s">
        <v>245</v>
      </c>
      <c r="O24" s="5" t="s">
        <v>2418</v>
      </c>
      <c r="P24" s="5" t="s">
        <v>2419</v>
      </c>
      <c r="Q24" s="5"/>
      <c r="R24" s="5" t="s">
        <v>4416</v>
      </c>
      <c r="S24" s="5" t="s">
        <v>4417</v>
      </c>
      <c r="T24" s="5" t="s">
        <v>245</v>
      </c>
      <c r="U24" s="5" t="s">
        <v>186</v>
      </c>
      <c r="V24" s="5" t="s">
        <v>3682</v>
      </c>
      <c r="W24" s="5" t="s">
        <v>4469</v>
      </c>
      <c r="X24" s="5"/>
      <c r="Y24" s="5"/>
    </row>
    <row r="25" customFormat="1" spans="1:25">
      <c r="A25" s="499"/>
      <c r="B25" s="5"/>
      <c r="C25" s="5"/>
      <c r="D25" s="5"/>
      <c r="E25" s="5" t="s">
        <v>4468</v>
      </c>
      <c r="F25" s="5"/>
      <c r="G25" s="5"/>
      <c r="H25" s="5" t="s">
        <v>2416</v>
      </c>
      <c r="I25" s="5">
        <f>SUMIF('(基础表格）附表3-2农村公路建设项目及前期工作经费'!F:F,H25,'(基础表格）附表3-2农村公路建设项目及前期工作经费'!H:H)</f>
        <v>0</v>
      </c>
      <c r="J25" s="5" t="s">
        <v>2420</v>
      </c>
      <c r="K25" s="5" t="s">
        <v>2421</v>
      </c>
      <c r="L25" s="5" t="s">
        <v>4422</v>
      </c>
      <c r="M25" s="5" t="s">
        <v>4467</v>
      </c>
      <c r="N25" s="5" t="s">
        <v>245</v>
      </c>
      <c r="O25" s="5" t="s">
        <v>2420</v>
      </c>
      <c r="P25" s="5" t="s">
        <v>2421</v>
      </c>
      <c r="Q25" s="5"/>
      <c r="R25" s="5" t="s">
        <v>4416</v>
      </c>
      <c r="S25" s="5" t="s">
        <v>4417</v>
      </c>
      <c r="T25" s="5" t="s">
        <v>245</v>
      </c>
      <c r="U25" s="5" t="s">
        <v>186</v>
      </c>
      <c r="V25" s="5" t="s">
        <v>3682</v>
      </c>
      <c r="W25" s="5" t="s">
        <v>4470</v>
      </c>
      <c r="X25" s="5"/>
      <c r="Y25" s="5"/>
    </row>
    <row r="26" customFormat="1" spans="1:25">
      <c r="A26" s="5" t="s">
        <v>2422</v>
      </c>
      <c r="B26" s="5" t="s">
        <v>4412</v>
      </c>
      <c r="C26" s="5" t="s">
        <v>105</v>
      </c>
      <c r="D26" s="5" t="s">
        <v>114</v>
      </c>
      <c r="E26" s="5" t="s">
        <v>4471</v>
      </c>
      <c r="F26" s="5"/>
      <c r="G26" s="5" t="s">
        <v>2423</v>
      </c>
      <c r="H26" s="5" t="s">
        <v>2424</v>
      </c>
      <c r="I26" s="5">
        <f>SUMIF('(基础表格）附表3-2农村公路建设项目及前期工作经费'!F:F,H26,'(基础表格）附表3-2农村公路建设项目及前期工作经费'!H:H)</f>
        <v>0</v>
      </c>
      <c r="J26" s="5" t="s">
        <v>2425</v>
      </c>
      <c r="K26" s="5" t="s">
        <v>2426</v>
      </c>
      <c r="L26" s="5" t="s">
        <v>4422</v>
      </c>
      <c r="M26" s="5" t="s">
        <v>4467</v>
      </c>
      <c r="N26" s="5" t="s">
        <v>245</v>
      </c>
      <c r="O26" s="5" t="s">
        <v>2425</v>
      </c>
      <c r="P26" s="5" t="s">
        <v>2426</v>
      </c>
      <c r="Q26" s="498">
        <v>0.802</v>
      </c>
      <c r="R26" s="5" t="s">
        <v>4416</v>
      </c>
      <c r="S26" s="5" t="s">
        <v>4417</v>
      </c>
      <c r="T26" s="5" t="s">
        <v>245</v>
      </c>
      <c r="U26" s="5" t="s">
        <v>186</v>
      </c>
      <c r="V26" s="5" t="s">
        <v>3682</v>
      </c>
      <c r="W26" s="5" t="s">
        <v>4472</v>
      </c>
      <c r="X26" s="5" t="s">
        <v>3745</v>
      </c>
      <c r="Y26" s="5" t="s">
        <v>4419</v>
      </c>
    </row>
    <row r="27" customFormat="1" spans="1:25">
      <c r="A27" s="499"/>
      <c r="B27" s="5"/>
      <c r="C27" s="5"/>
      <c r="D27" s="5"/>
      <c r="E27" s="5" t="s">
        <v>4471</v>
      </c>
      <c r="F27" s="5"/>
      <c r="G27" s="5"/>
      <c r="H27" s="5" t="s">
        <v>2424</v>
      </c>
      <c r="I27" s="5">
        <f>SUMIF('(基础表格）附表3-2农村公路建设项目及前期工作经费'!F:F,H27,'(基础表格）附表3-2农村公路建设项目及前期工作经费'!H:H)</f>
        <v>0</v>
      </c>
      <c r="J27" s="5" t="s">
        <v>2427</v>
      </c>
      <c r="K27" s="5" t="s">
        <v>2428</v>
      </c>
      <c r="L27" s="5" t="s">
        <v>4422</v>
      </c>
      <c r="M27" s="5" t="s">
        <v>4467</v>
      </c>
      <c r="N27" s="5" t="s">
        <v>245</v>
      </c>
      <c r="O27" s="5" t="s">
        <v>2427</v>
      </c>
      <c r="P27" s="5" t="s">
        <v>2428</v>
      </c>
      <c r="Q27" s="5"/>
      <c r="R27" s="5" t="s">
        <v>4416</v>
      </c>
      <c r="S27" s="5" t="s">
        <v>4417</v>
      </c>
      <c r="T27" s="5" t="s">
        <v>245</v>
      </c>
      <c r="U27" s="5" t="s">
        <v>186</v>
      </c>
      <c r="V27" s="5" t="s">
        <v>3682</v>
      </c>
      <c r="W27" s="5" t="s">
        <v>4473</v>
      </c>
      <c r="X27" s="5"/>
      <c r="Y27" s="5"/>
    </row>
    <row r="28" customFormat="1" spans="1:25">
      <c r="A28" s="5" t="s">
        <v>2429</v>
      </c>
      <c r="B28" s="5" t="s">
        <v>4412</v>
      </c>
      <c r="C28" s="5" t="s">
        <v>105</v>
      </c>
      <c r="D28" s="5" t="s">
        <v>114</v>
      </c>
      <c r="E28" s="5" t="s">
        <v>4474</v>
      </c>
      <c r="F28" s="5"/>
      <c r="G28" s="5" t="s">
        <v>2430</v>
      </c>
      <c r="H28" s="5" t="s">
        <v>2431</v>
      </c>
      <c r="I28" s="5">
        <f>SUMIF('(基础表格）附表3-2农村公路建设项目及前期工作经费'!F:F,H28,'(基础表格）附表3-2农村公路建设项目及前期工作经费'!H:H)</f>
        <v>0</v>
      </c>
      <c r="J28" s="5" t="s">
        <v>348</v>
      </c>
      <c r="K28" s="5" t="s">
        <v>2432</v>
      </c>
      <c r="L28" s="5" t="s">
        <v>4422</v>
      </c>
      <c r="M28" s="5" t="s">
        <v>4467</v>
      </c>
      <c r="N28" s="5" t="s">
        <v>245</v>
      </c>
      <c r="O28" s="5" t="s">
        <v>348</v>
      </c>
      <c r="P28" s="5" t="s">
        <v>2432</v>
      </c>
      <c r="Q28" s="498">
        <v>1.166</v>
      </c>
      <c r="R28" s="5" t="s">
        <v>4416</v>
      </c>
      <c r="S28" s="5" t="s">
        <v>4417</v>
      </c>
      <c r="T28" s="5" t="s">
        <v>245</v>
      </c>
      <c r="U28" s="5" t="s">
        <v>186</v>
      </c>
      <c r="V28" s="5" t="s">
        <v>3682</v>
      </c>
      <c r="W28" s="5" t="s">
        <v>4475</v>
      </c>
      <c r="X28" s="5" t="s">
        <v>2432</v>
      </c>
      <c r="Y28" s="5" t="s">
        <v>4419</v>
      </c>
    </row>
    <row r="29" customFormat="1" spans="1:25">
      <c r="A29" s="5" t="s">
        <v>2433</v>
      </c>
      <c r="B29" s="5" t="s">
        <v>4412</v>
      </c>
      <c r="C29" s="5" t="s">
        <v>105</v>
      </c>
      <c r="D29" s="5" t="s">
        <v>114</v>
      </c>
      <c r="E29" s="5" t="s">
        <v>4476</v>
      </c>
      <c r="F29" s="5"/>
      <c r="G29" s="5" t="s">
        <v>2434</v>
      </c>
      <c r="H29" s="5" t="s">
        <v>2435</v>
      </c>
      <c r="I29" s="5">
        <f>SUMIF('(基础表格）附表3-2农村公路建设项目及前期工作经费'!F:F,H29,'(基础表格）附表3-2农村公路建设项目及前期工作经费'!H:H)</f>
        <v>0</v>
      </c>
      <c r="J29" s="5" t="s">
        <v>348</v>
      </c>
      <c r="K29" s="5" t="s">
        <v>2436</v>
      </c>
      <c r="L29" s="5" t="s">
        <v>4422</v>
      </c>
      <c r="M29" s="5" t="s">
        <v>4467</v>
      </c>
      <c r="N29" s="5" t="s">
        <v>245</v>
      </c>
      <c r="O29" s="5" t="s">
        <v>348</v>
      </c>
      <c r="P29" s="5" t="s">
        <v>2436</v>
      </c>
      <c r="Q29" s="498">
        <v>1.074</v>
      </c>
      <c r="R29" s="5" t="s">
        <v>4416</v>
      </c>
      <c r="S29" s="5" t="s">
        <v>4417</v>
      </c>
      <c r="T29" s="5" t="s">
        <v>245</v>
      </c>
      <c r="U29" s="5" t="s">
        <v>186</v>
      </c>
      <c r="V29" s="5" t="s">
        <v>3682</v>
      </c>
      <c r="W29" s="5" t="s">
        <v>2436</v>
      </c>
      <c r="X29" s="5" t="s">
        <v>2436</v>
      </c>
      <c r="Y29" s="5" t="s">
        <v>4419</v>
      </c>
    </row>
    <row r="30" customFormat="1" spans="1:25">
      <c r="A30" s="5" t="s">
        <v>3746</v>
      </c>
      <c r="B30" s="5" t="s">
        <v>4412</v>
      </c>
      <c r="C30" s="5" t="s">
        <v>105</v>
      </c>
      <c r="D30" s="5" t="s">
        <v>111</v>
      </c>
      <c r="E30" s="5" t="s">
        <v>4477</v>
      </c>
      <c r="F30" s="5"/>
      <c r="G30" s="5" t="s">
        <v>3747</v>
      </c>
      <c r="H30" s="5" t="s">
        <v>3748</v>
      </c>
      <c r="I30" s="5">
        <f>SUMIF('(基础表格）附表3-2农村公路建设项目及前期工作经费'!F:F,H30,'(基础表格）附表3-2农村公路建设项目及前期工作经费'!H:H)</f>
        <v>0</v>
      </c>
      <c r="J30" s="5" t="s">
        <v>3749</v>
      </c>
      <c r="K30" s="5" t="s">
        <v>3750</v>
      </c>
      <c r="L30" s="5" t="s">
        <v>4448</v>
      </c>
      <c r="M30" s="5" t="s">
        <v>4478</v>
      </c>
      <c r="N30" s="5" t="s">
        <v>332</v>
      </c>
      <c r="O30" s="5" t="s">
        <v>3749</v>
      </c>
      <c r="P30" s="5" t="s">
        <v>3750</v>
      </c>
      <c r="Q30" s="498">
        <v>11.87</v>
      </c>
      <c r="R30" s="5" t="s">
        <v>4449</v>
      </c>
      <c r="S30" s="5" t="s">
        <v>4479</v>
      </c>
      <c r="T30" s="5" t="s">
        <v>332</v>
      </c>
      <c r="U30" s="5" t="s">
        <v>187</v>
      </c>
      <c r="V30" s="5" t="s">
        <v>3684</v>
      </c>
      <c r="W30" s="5" t="s">
        <v>4480</v>
      </c>
      <c r="X30" s="5" t="s">
        <v>3751</v>
      </c>
      <c r="Y30" s="5" t="s">
        <v>4419</v>
      </c>
    </row>
    <row r="31" customFormat="1" spans="1:25">
      <c r="A31" s="5" t="s">
        <v>3752</v>
      </c>
      <c r="B31" s="5" t="s">
        <v>4412</v>
      </c>
      <c r="C31" s="5" t="s">
        <v>105</v>
      </c>
      <c r="D31" s="5" t="s">
        <v>112</v>
      </c>
      <c r="E31" s="5" t="s">
        <v>4481</v>
      </c>
      <c r="F31" s="5"/>
      <c r="G31" s="5" t="s">
        <v>3753</v>
      </c>
      <c r="H31" s="5" t="s">
        <v>2670</v>
      </c>
      <c r="I31" s="5"/>
      <c r="J31" s="5" t="s">
        <v>3754</v>
      </c>
      <c r="K31" s="5" t="s">
        <v>2672</v>
      </c>
      <c r="L31" s="5" t="s">
        <v>4414</v>
      </c>
      <c r="M31" s="5" t="s">
        <v>4415</v>
      </c>
      <c r="N31" s="5" t="s">
        <v>245</v>
      </c>
      <c r="O31" s="5" t="s">
        <v>2671</v>
      </c>
      <c r="P31" s="5" t="s">
        <v>2672</v>
      </c>
      <c r="Q31" s="498">
        <v>1.069</v>
      </c>
      <c r="R31" s="5" t="s">
        <v>4416</v>
      </c>
      <c r="S31" s="5" t="s">
        <v>4423</v>
      </c>
      <c r="T31" s="5" t="s">
        <v>245</v>
      </c>
      <c r="U31" s="5" t="s">
        <v>1811</v>
      </c>
      <c r="V31" s="5" t="s">
        <v>3682</v>
      </c>
      <c r="W31" s="5" t="s">
        <v>4482</v>
      </c>
      <c r="X31" s="5" t="s">
        <v>3755</v>
      </c>
      <c r="Y31" s="5" t="s">
        <v>4419</v>
      </c>
    </row>
    <row r="32" customFormat="1" spans="1:25">
      <c r="A32" s="5" t="s">
        <v>3756</v>
      </c>
      <c r="B32" s="5" t="s">
        <v>4412</v>
      </c>
      <c r="C32" s="5" t="s">
        <v>116</v>
      </c>
      <c r="D32" s="5" t="s">
        <v>117</v>
      </c>
      <c r="E32" s="5" t="s">
        <v>4483</v>
      </c>
      <c r="F32" s="5"/>
      <c r="G32" s="5" t="s">
        <v>3757</v>
      </c>
      <c r="H32" s="5" t="s">
        <v>3758</v>
      </c>
      <c r="I32" s="5">
        <f>SUMIF('(基础表格）附表3-2农村公路建设项目及前期工作经费'!F:F,H32,'(基础表格）附表3-2农村公路建设项目及前期工作经费'!H:H)</f>
        <v>0</v>
      </c>
      <c r="J32" s="5" t="s">
        <v>3759</v>
      </c>
      <c r="K32" s="5" t="s">
        <v>3760</v>
      </c>
      <c r="L32" s="5" t="s">
        <v>4439</v>
      </c>
      <c r="M32" s="5" t="s">
        <v>4455</v>
      </c>
      <c r="N32" s="5" t="s">
        <v>245</v>
      </c>
      <c r="O32" s="5" t="s">
        <v>3759</v>
      </c>
      <c r="P32" s="5" t="s">
        <v>3760</v>
      </c>
      <c r="Q32" s="498">
        <v>1.004</v>
      </c>
      <c r="R32" s="5" t="s">
        <v>4416</v>
      </c>
      <c r="S32" s="5" t="s">
        <v>4423</v>
      </c>
      <c r="T32" s="5" t="s">
        <v>245</v>
      </c>
      <c r="U32" s="5" t="s">
        <v>1811</v>
      </c>
      <c r="V32" s="5" t="s">
        <v>3682</v>
      </c>
      <c r="W32" s="5" t="s">
        <v>4484</v>
      </c>
      <c r="X32" s="5" t="s">
        <v>3761</v>
      </c>
      <c r="Y32" s="5" t="s">
        <v>4419</v>
      </c>
    </row>
    <row r="33" customFormat="1" spans="1:25">
      <c r="A33" s="5" t="s">
        <v>3762</v>
      </c>
      <c r="B33" s="5" t="s">
        <v>4412</v>
      </c>
      <c r="C33" s="5" t="s">
        <v>116</v>
      </c>
      <c r="D33" s="5" t="s">
        <v>117</v>
      </c>
      <c r="E33" s="5" t="s">
        <v>4483</v>
      </c>
      <c r="F33" s="5"/>
      <c r="G33" s="5" t="s">
        <v>3763</v>
      </c>
      <c r="H33" s="5" t="s">
        <v>3764</v>
      </c>
      <c r="I33" s="5">
        <f>SUMIF('(基础表格）附表3-2农村公路建设项目及前期工作经费'!F:F,H33,'(基础表格）附表3-2农村公路建设项目及前期工作经费'!H:H)</f>
        <v>0</v>
      </c>
      <c r="J33" s="5" t="s">
        <v>3765</v>
      </c>
      <c r="K33" s="5" t="s">
        <v>3766</v>
      </c>
      <c r="L33" s="5" t="s">
        <v>4439</v>
      </c>
      <c r="M33" s="5" t="s">
        <v>4455</v>
      </c>
      <c r="N33" s="5" t="s">
        <v>245</v>
      </c>
      <c r="O33" s="5" t="s">
        <v>3765</v>
      </c>
      <c r="P33" s="5" t="s">
        <v>3766</v>
      </c>
      <c r="Q33" s="498">
        <v>0.544</v>
      </c>
      <c r="R33" s="5" t="s">
        <v>4416</v>
      </c>
      <c r="S33" s="5" t="s">
        <v>4423</v>
      </c>
      <c r="T33" s="5" t="s">
        <v>245</v>
      </c>
      <c r="U33" s="5" t="s">
        <v>1811</v>
      </c>
      <c r="V33" s="5" t="s">
        <v>3682</v>
      </c>
      <c r="W33" s="5" t="s">
        <v>4485</v>
      </c>
      <c r="X33" s="5" t="s">
        <v>3767</v>
      </c>
      <c r="Y33" s="5" t="s">
        <v>4419</v>
      </c>
    </row>
    <row r="34" customFormat="1" spans="1:25">
      <c r="A34" s="5" t="s">
        <v>3768</v>
      </c>
      <c r="B34" s="5" t="s">
        <v>4412</v>
      </c>
      <c r="C34" s="5" t="s">
        <v>116</v>
      </c>
      <c r="D34" s="5" t="s">
        <v>117</v>
      </c>
      <c r="E34" s="5" t="s">
        <v>4483</v>
      </c>
      <c r="F34" s="5"/>
      <c r="G34" s="5" t="s">
        <v>3769</v>
      </c>
      <c r="H34" s="5" t="s">
        <v>3770</v>
      </c>
      <c r="I34" s="5">
        <f>SUMIF('(基础表格）附表3-2农村公路建设项目及前期工作经费'!F:F,H34,'(基础表格）附表3-2农村公路建设项目及前期工作经费'!H:H)</f>
        <v>0</v>
      </c>
      <c r="J34" s="5" t="s">
        <v>3771</v>
      </c>
      <c r="K34" s="5" t="s">
        <v>3772</v>
      </c>
      <c r="L34" s="5" t="s">
        <v>4414</v>
      </c>
      <c r="M34" s="5" t="s">
        <v>4440</v>
      </c>
      <c r="N34" s="5" t="s">
        <v>245</v>
      </c>
      <c r="O34" s="5" t="s">
        <v>3771</v>
      </c>
      <c r="P34" s="5" t="s">
        <v>3772</v>
      </c>
      <c r="Q34" s="498">
        <v>2.818</v>
      </c>
      <c r="R34" s="5" t="s">
        <v>4416</v>
      </c>
      <c r="S34" s="5" t="s">
        <v>4423</v>
      </c>
      <c r="T34" s="5" t="s">
        <v>245</v>
      </c>
      <c r="U34" s="5" t="s">
        <v>1811</v>
      </c>
      <c r="V34" s="5" t="s">
        <v>3682</v>
      </c>
      <c r="W34" s="5" t="s">
        <v>4486</v>
      </c>
      <c r="X34" s="5" t="s">
        <v>3773</v>
      </c>
      <c r="Y34" s="5" t="s">
        <v>4419</v>
      </c>
    </row>
    <row r="35" customFormat="1" spans="1:25">
      <c r="A35" s="5" t="s">
        <v>3774</v>
      </c>
      <c r="B35" s="5" t="s">
        <v>4412</v>
      </c>
      <c r="C35" s="5" t="s">
        <v>116</v>
      </c>
      <c r="D35" s="5" t="s">
        <v>117</v>
      </c>
      <c r="E35" s="5" t="s">
        <v>4487</v>
      </c>
      <c r="F35" s="5"/>
      <c r="G35" s="5" t="s">
        <v>3775</v>
      </c>
      <c r="H35" s="5" t="s">
        <v>3776</v>
      </c>
      <c r="I35" s="5">
        <f>SUMIF('(基础表格）附表3-2农村公路建设项目及前期工作经费'!F:F,H35,'(基础表格）附表3-2农村公路建设项目及前期工作经费'!H:H)</f>
        <v>0</v>
      </c>
      <c r="J35" s="5" t="s">
        <v>3777</v>
      </c>
      <c r="K35" s="5" t="s">
        <v>3778</v>
      </c>
      <c r="L35" s="5" t="s">
        <v>4414</v>
      </c>
      <c r="M35" s="5" t="s">
        <v>4415</v>
      </c>
      <c r="N35" s="5" t="s">
        <v>245</v>
      </c>
      <c r="O35" s="5" t="s">
        <v>4488</v>
      </c>
      <c r="P35" s="5" t="s">
        <v>4489</v>
      </c>
      <c r="Q35" s="498">
        <v>1.046</v>
      </c>
      <c r="R35" s="5" t="s">
        <v>4416</v>
      </c>
      <c r="S35" s="5" t="s">
        <v>4423</v>
      </c>
      <c r="T35" s="5" t="s">
        <v>245</v>
      </c>
      <c r="U35" s="5" t="s">
        <v>1811</v>
      </c>
      <c r="V35" s="5" t="s">
        <v>3682</v>
      </c>
      <c r="W35" s="5" t="s">
        <v>4490</v>
      </c>
      <c r="X35" s="5" t="s">
        <v>3779</v>
      </c>
      <c r="Y35" s="5" t="s">
        <v>4419</v>
      </c>
    </row>
    <row r="36" customFormat="1" spans="1:25">
      <c r="A36" s="5" t="s">
        <v>3780</v>
      </c>
      <c r="B36" s="5" t="s">
        <v>4412</v>
      </c>
      <c r="C36" s="5" t="s">
        <v>116</v>
      </c>
      <c r="D36" s="5" t="s">
        <v>117</v>
      </c>
      <c r="E36" s="5" t="s">
        <v>4487</v>
      </c>
      <c r="F36" s="5"/>
      <c r="G36" s="5" t="s">
        <v>3781</v>
      </c>
      <c r="H36" s="5" t="s">
        <v>3782</v>
      </c>
      <c r="I36" s="5">
        <f>SUMIF('(基础表格）附表3-2农村公路建设项目及前期工作经费'!F:F,H36,'(基础表格）附表3-2农村公路建设项目及前期工作经费'!H:H)</f>
        <v>0</v>
      </c>
      <c r="J36" s="5" t="s">
        <v>348</v>
      </c>
      <c r="K36" s="5" t="s">
        <v>3783</v>
      </c>
      <c r="L36" s="5" t="s">
        <v>4440</v>
      </c>
      <c r="M36" s="5" t="s">
        <v>4455</v>
      </c>
      <c r="N36" s="5" t="s">
        <v>245</v>
      </c>
      <c r="O36" s="5" t="s">
        <v>348</v>
      </c>
      <c r="P36" s="5" t="s">
        <v>3783</v>
      </c>
      <c r="Q36" s="498">
        <v>0.307</v>
      </c>
      <c r="R36" s="5" t="s">
        <v>4416</v>
      </c>
      <c r="S36" s="5" t="s">
        <v>4423</v>
      </c>
      <c r="T36" s="5" t="s">
        <v>245</v>
      </c>
      <c r="U36" s="5" t="s">
        <v>1811</v>
      </c>
      <c r="V36" s="5" t="s">
        <v>3682</v>
      </c>
      <c r="W36" s="5" t="s">
        <v>4491</v>
      </c>
      <c r="X36" s="5" t="s">
        <v>3783</v>
      </c>
      <c r="Y36" s="5" t="s">
        <v>4419</v>
      </c>
    </row>
    <row r="37" customFormat="1" spans="1:25">
      <c r="A37" s="5" t="s">
        <v>3784</v>
      </c>
      <c r="B37" s="5" t="s">
        <v>4412</v>
      </c>
      <c r="C37" s="5" t="s">
        <v>116</v>
      </c>
      <c r="D37" s="5" t="s">
        <v>117</v>
      </c>
      <c r="E37" s="5" t="s">
        <v>4487</v>
      </c>
      <c r="F37" s="5"/>
      <c r="G37" s="5" t="s">
        <v>3785</v>
      </c>
      <c r="H37" s="5" t="s">
        <v>3786</v>
      </c>
      <c r="I37" s="5">
        <f>SUMIF('(基础表格）附表3-2农村公路建设项目及前期工作经费'!F:F,H37,'(基础表格）附表3-2农村公路建设项目及前期工作经费'!H:H)</f>
        <v>0</v>
      </c>
      <c r="J37" s="5" t="s">
        <v>348</v>
      </c>
      <c r="K37" s="5" t="s">
        <v>3787</v>
      </c>
      <c r="L37" s="5" t="s">
        <v>4414</v>
      </c>
      <c r="M37" s="5" t="s">
        <v>4415</v>
      </c>
      <c r="N37" s="5" t="s">
        <v>245</v>
      </c>
      <c r="O37" s="5" t="s">
        <v>348</v>
      </c>
      <c r="P37" s="5" t="s">
        <v>3787</v>
      </c>
      <c r="Q37" s="498">
        <v>0.448</v>
      </c>
      <c r="R37" s="5" t="s">
        <v>4416</v>
      </c>
      <c r="S37" s="5" t="s">
        <v>4423</v>
      </c>
      <c r="T37" s="5" t="s">
        <v>245</v>
      </c>
      <c r="U37" s="5" t="s">
        <v>1811</v>
      </c>
      <c r="V37" s="5" t="s">
        <v>3682</v>
      </c>
      <c r="W37" s="5" t="s">
        <v>4492</v>
      </c>
      <c r="X37" s="5" t="s">
        <v>3787</v>
      </c>
      <c r="Y37" s="5" t="s">
        <v>4419</v>
      </c>
    </row>
    <row r="38" customFormat="1" spans="1:25">
      <c r="A38" s="5" t="s">
        <v>3788</v>
      </c>
      <c r="B38" s="5" t="s">
        <v>4412</v>
      </c>
      <c r="C38" s="5" t="s">
        <v>116</v>
      </c>
      <c r="D38" s="5" t="s">
        <v>117</v>
      </c>
      <c r="E38" s="5" t="s">
        <v>4493</v>
      </c>
      <c r="F38" s="5"/>
      <c r="G38" s="5" t="s">
        <v>3789</v>
      </c>
      <c r="H38" s="5" t="s">
        <v>3790</v>
      </c>
      <c r="I38" s="5">
        <f>SUMIF('(基础表格）附表3-2农村公路建设项目及前期工作经费'!F:F,H38,'(基础表格）附表3-2农村公路建设项目及前期工作经费'!H:H)</f>
        <v>0</v>
      </c>
      <c r="J38" s="5" t="s">
        <v>3791</v>
      </c>
      <c r="K38" s="5" t="s">
        <v>3792</v>
      </c>
      <c r="L38" s="5" t="s">
        <v>4439</v>
      </c>
      <c r="M38" s="5" t="s">
        <v>4455</v>
      </c>
      <c r="N38" s="5" t="s">
        <v>245</v>
      </c>
      <c r="O38" s="5" t="s">
        <v>3791</v>
      </c>
      <c r="P38" s="5" t="s">
        <v>3792</v>
      </c>
      <c r="Q38" s="498">
        <v>0.999</v>
      </c>
      <c r="R38" s="5" t="s">
        <v>4416</v>
      </c>
      <c r="S38" s="5" t="s">
        <v>4423</v>
      </c>
      <c r="T38" s="5" t="s">
        <v>245</v>
      </c>
      <c r="U38" s="5" t="s">
        <v>1811</v>
      </c>
      <c r="V38" s="5" t="s">
        <v>3682</v>
      </c>
      <c r="W38" s="5" t="s">
        <v>4494</v>
      </c>
      <c r="X38" s="5" t="s">
        <v>3793</v>
      </c>
      <c r="Y38" s="5" t="s">
        <v>4419</v>
      </c>
    </row>
    <row r="39" customFormat="1" spans="1:25">
      <c r="A39" s="5" t="s">
        <v>3794</v>
      </c>
      <c r="B39" s="5" t="s">
        <v>4412</v>
      </c>
      <c r="C39" s="5" t="s">
        <v>116</v>
      </c>
      <c r="D39" s="5" t="s">
        <v>117</v>
      </c>
      <c r="E39" s="5" t="s">
        <v>4493</v>
      </c>
      <c r="F39" s="5"/>
      <c r="G39" s="5" t="s">
        <v>3795</v>
      </c>
      <c r="H39" s="5" t="s">
        <v>3796</v>
      </c>
      <c r="I39" s="5">
        <f>SUMIF('(基础表格）附表3-2农村公路建设项目及前期工作经费'!F:F,H39,'(基础表格）附表3-2农村公路建设项目及前期工作经费'!H:H)</f>
        <v>0</v>
      </c>
      <c r="J39" s="5" t="s">
        <v>3797</v>
      </c>
      <c r="K39" s="5" t="s">
        <v>3798</v>
      </c>
      <c r="L39" s="5" t="s">
        <v>4439</v>
      </c>
      <c r="M39" s="5" t="s">
        <v>4455</v>
      </c>
      <c r="N39" s="5" t="s">
        <v>245</v>
      </c>
      <c r="O39" s="5" t="s">
        <v>3797</v>
      </c>
      <c r="P39" s="5" t="s">
        <v>3798</v>
      </c>
      <c r="Q39" s="498">
        <v>3.424</v>
      </c>
      <c r="R39" s="5" t="s">
        <v>4416</v>
      </c>
      <c r="S39" s="5" t="s">
        <v>4423</v>
      </c>
      <c r="T39" s="5" t="s">
        <v>245</v>
      </c>
      <c r="U39" s="5" t="s">
        <v>1811</v>
      </c>
      <c r="V39" s="5" t="s">
        <v>3682</v>
      </c>
      <c r="W39" s="5" t="s">
        <v>4495</v>
      </c>
      <c r="X39" s="5" t="s">
        <v>3799</v>
      </c>
      <c r="Y39" s="5" t="s">
        <v>4419</v>
      </c>
    </row>
    <row r="40" customFormat="1" spans="1:25">
      <c r="A40" s="5" t="s">
        <v>3800</v>
      </c>
      <c r="B40" s="5" t="s">
        <v>4412</v>
      </c>
      <c r="C40" s="5" t="s">
        <v>116</v>
      </c>
      <c r="D40" s="5" t="s">
        <v>117</v>
      </c>
      <c r="E40" s="5" t="s">
        <v>4493</v>
      </c>
      <c r="F40" s="5"/>
      <c r="G40" s="5" t="s">
        <v>3801</v>
      </c>
      <c r="H40" s="5" t="s">
        <v>3802</v>
      </c>
      <c r="I40" s="5">
        <f>SUMIF('(基础表格）附表3-2农村公路建设项目及前期工作经费'!F:F,H40,'(基础表格）附表3-2农村公路建设项目及前期工作经费'!H:H)</f>
        <v>0</v>
      </c>
      <c r="J40" s="5" t="s">
        <v>348</v>
      </c>
      <c r="K40" s="5" t="s">
        <v>3803</v>
      </c>
      <c r="L40" s="5" t="s">
        <v>4414</v>
      </c>
      <c r="M40" s="5" t="s">
        <v>4415</v>
      </c>
      <c r="N40" s="5" t="s">
        <v>245</v>
      </c>
      <c r="O40" s="5" t="s">
        <v>348</v>
      </c>
      <c r="P40" s="5" t="s">
        <v>3803</v>
      </c>
      <c r="Q40" s="498">
        <v>0.387</v>
      </c>
      <c r="R40" s="5" t="s">
        <v>4416</v>
      </c>
      <c r="S40" s="5" t="s">
        <v>4423</v>
      </c>
      <c r="T40" s="5" t="s">
        <v>245</v>
      </c>
      <c r="U40" s="5" t="s">
        <v>1811</v>
      </c>
      <c r="V40" s="5" t="s">
        <v>3682</v>
      </c>
      <c r="W40" s="5" t="s">
        <v>3803</v>
      </c>
      <c r="X40" s="5" t="s">
        <v>3803</v>
      </c>
      <c r="Y40" s="5" t="s">
        <v>4419</v>
      </c>
    </row>
    <row r="41" customFormat="1" spans="1:25">
      <c r="A41" s="5" t="s">
        <v>3804</v>
      </c>
      <c r="B41" s="5" t="s">
        <v>4412</v>
      </c>
      <c r="C41" s="5" t="s">
        <v>116</v>
      </c>
      <c r="D41" s="5" t="s">
        <v>117</v>
      </c>
      <c r="E41" s="5" t="s">
        <v>4496</v>
      </c>
      <c r="F41" s="5"/>
      <c r="G41" s="5" t="s">
        <v>3805</v>
      </c>
      <c r="H41" s="5" t="s">
        <v>3806</v>
      </c>
      <c r="I41" s="5">
        <f>SUMIF('(基础表格）附表3-2农村公路建设项目及前期工作经费'!F:F,H41,'(基础表格）附表3-2农村公路建设项目及前期工作经费'!H:H)</f>
        <v>0</v>
      </c>
      <c r="J41" s="5" t="s">
        <v>348</v>
      </c>
      <c r="K41" s="5" t="s">
        <v>3807</v>
      </c>
      <c r="L41" s="5" t="s">
        <v>4414</v>
      </c>
      <c r="M41" s="5" t="s">
        <v>4415</v>
      </c>
      <c r="N41" s="5" t="s">
        <v>245</v>
      </c>
      <c r="O41" s="5" t="s">
        <v>348</v>
      </c>
      <c r="P41" s="5" t="s">
        <v>3807</v>
      </c>
      <c r="Q41" s="498">
        <v>0.78</v>
      </c>
      <c r="R41" s="5" t="s">
        <v>4416</v>
      </c>
      <c r="S41" s="5" t="s">
        <v>4423</v>
      </c>
      <c r="T41" s="5" t="s">
        <v>245</v>
      </c>
      <c r="U41" s="5" t="s">
        <v>1811</v>
      </c>
      <c r="V41" s="5" t="s">
        <v>3682</v>
      </c>
      <c r="W41" s="5" t="s">
        <v>3807</v>
      </c>
      <c r="X41" s="5" t="s">
        <v>3808</v>
      </c>
      <c r="Y41" s="5" t="s">
        <v>4419</v>
      </c>
    </row>
    <row r="42" customFormat="1" spans="1:25">
      <c r="A42" s="5" t="s">
        <v>3809</v>
      </c>
      <c r="B42" s="5" t="s">
        <v>4412</v>
      </c>
      <c r="C42" s="5" t="s">
        <v>116</v>
      </c>
      <c r="D42" s="5" t="s">
        <v>117</v>
      </c>
      <c r="E42" s="5" t="s">
        <v>4496</v>
      </c>
      <c r="F42" s="5"/>
      <c r="G42" s="5" t="s">
        <v>3810</v>
      </c>
      <c r="H42" s="5" t="s">
        <v>3811</v>
      </c>
      <c r="I42" s="5">
        <f>SUMIF('(基础表格）附表3-2农村公路建设项目及前期工作经费'!F:F,H42,'(基础表格）附表3-2农村公路建设项目及前期工作经费'!H:H)</f>
        <v>0</v>
      </c>
      <c r="J42" s="5" t="s">
        <v>348</v>
      </c>
      <c r="K42" s="5" t="s">
        <v>3812</v>
      </c>
      <c r="L42" s="5" t="s">
        <v>4414</v>
      </c>
      <c r="M42" s="5" t="s">
        <v>4415</v>
      </c>
      <c r="N42" s="5" t="s">
        <v>245</v>
      </c>
      <c r="O42" s="5" t="s">
        <v>348</v>
      </c>
      <c r="P42" s="5" t="s">
        <v>3812</v>
      </c>
      <c r="Q42" s="498">
        <v>0.435</v>
      </c>
      <c r="R42" s="5" t="s">
        <v>4416</v>
      </c>
      <c r="S42" s="5" t="s">
        <v>4423</v>
      </c>
      <c r="T42" s="5" t="s">
        <v>245</v>
      </c>
      <c r="U42" s="5" t="s">
        <v>1811</v>
      </c>
      <c r="V42" s="5" t="s">
        <v>3682</v>
      </c>
      <c r="W42" s="5" t="s">
        <v>4497</v>
      </c>
      <c r="X42" s="5" t="s">
        <v>3812</v>
      </c>
      <c r="Y42" s="5" t="s">
        <v>4419</v>
      </c>
    </row>
    <row r="43" customFormat="1" spans="1:25">
      <c r="A43" s="5" t="s">
        <v>3813</v>
      </c>
      <c r="B43" s="5" t="s">
        <v>4412</v>
      </c>
      <c r="C43" s="5" t="s">
        <v>116</v>
      </c>
      <c r="D43" s="5" t="s">
        <v>117</v>
      </c>
      <c r="E43" s="5" t="s">
        <v>4496</v>
      </c>
      <c r="F43" s="5"/>
      <c r="G43" s="5" t="s">
        <v>3814</v>
      </c>
      <c r="H43" s="5" t="s">
        <v>3815</v>
      </c>
      <c r="I43" s="5">
        <f>SUMIF('(基础表格）附表3-2农村公路建设项目及前期工作经费'!F:F,H43,'(基础表格）附表3-2农村公路建设项目及前期工作经费'!H:H)</f>
        <v>0</v>
      </c>
      <c r="J43" s="5" t="s">
        <v>348</v>
      </c>
      <c r="K43" s="5" t="s">
        <v>1741</v>
      </c>
      <c r="L43" s="5" t="s">
        <v>4439</v>
      </c>
      <c r="M43" s="5" t="s">
        <v>4455</v>
      </c>
      <c r="N43" s="5" t="s">
        <v>245</v>
      </c>
      <c r="O43" s="5" t="s">
        <v>348</v>
      </c>
      <c r="P43" s="5" t="s">
        <v>1741</v>
      </c>
      <c r="Q43" s="498">
        <v>0.73</v>
      </c>
      <c r="R43" s="5" t="s">
        <v>4416</v>
      </c>
      <c r="S43" s="5" t="s">
        <v>4423</v>
      </c>
      <c r="T43" s="5" t="s">
        <v>245</v>
      </c>
      <c r="U43" s="5" t="s">
        <v>1811</v>
      </c>
      <c r="V43" s="5" t="s">
        <v>3682</v>
      </c>
      <c r="W43" s="5" t="s">
        <v>4498</v>
      </c>
      <c r="X43" s="5" t="s">
        <v>3816</v>
      </c>
      <c r="Y43" s="5" t="s">
        <v>4419</v>
      </c>
    </row>
    <row r="44" customFormat="1" spans="1:25">
      <c r="A44" s="5" t="s">
        <v>3817</v>
      </c>
      <c r="B44" s="5" t="s">
        <v>4412</v>
      </c>
      <c r="C44" s="5" t="s">
        <v>116</v>
      </c>
      <c r="D44" s="5" t="s">
        <v>117</v>
      </c>
      <c r="E44" s="5" t="s">
        <v>4499</v>
      </c>
      <c r="F44" s="5"/>
      <c r="G44" s="5" t="s">
        <v>3818</v>
      </c>
      <c r="H44" s="5" t="s">
        <v>3819</v>
      </c>
      <c r="I44" s="5">
        <f>SUMIF('(基础表格）附表3-2农村公路建设项目及前期工作经费'!F:F,H44,'(基础表格）附表3-2农村公路建设项目及前期工作经费'!H:H)</f>
        <v>0</v>
      </c>
      <c r="J44" s="5" t="s">
        <v>3820</v>
      </c>
      <c r="K44" s="5" t="s">
        <v>3821</v>
      </c>
      <c r="L44" s="5" t="s">
        <v>4440</v>
      </c>
      <c r="M44" s="5" t="s">
        <v>4455</v>
      </c>
      <c r="N44" s="5" t="s">
        <v>245</v>
      </c>
      <c r="O44" s="5" t="s">
        <v>3820</v>
      </c>
      <c r="P44" s="5" t="s">
        <v>3821</v>
      </c>
      <c r="Q44" s="498">
        <v>1.07</v>
      </c>
      <c r="R44" s="5" t="s">
        <v>4416</v>
      </c>
      <c r="S44" s="5" t="s">
        <v>4500</v>
      </c>
      <c r="T44" s="5" t="s">
        <v>245</v>
      </c>
      <c r="U44" s="5" t="s">
        <v>1811</v>
      </c>
      <c r="V44" s="5" t="s">
        <v>3684</v>
      </c>
      <c r="W44" s="5" t="s">
        <v>4024</v>
      </c>
      <c r="X44" s="5" t="s">
        <v>3822</v>
      </c>
      <c r="Y44" s="5" t="s">
        <v>4419</v>
      </c>
    </row>
    <row r="45" customFormat="1" spans="1:25">
      <c r="A45" s="5" t="s">
        <v>3823</v>
      </c>
      <c r="B45" s="5" t="s">
        <v>4412</v>
      </c>
      <c r="C45" s="5" t="s">
        <v>116</v>
      </c>
      <c r="D45" s="5" t="s">
        <v>117</v>
      </c>
      <c r="E45" s="5" t="s">
        <v>4501</v>
      </c>
      <c r="F45" s="5"/>
      <c r="G45" s="5" t="s">
        <v>3824</v>
      </c>
      <c r="H45" s="5" t="s">
        <v>3825</v>
      </c>
      <c r="I45" s="5">
        <f>SUMIF('(基础表格）附表3-2农村公路建设项目及前期工作经费'!F:F,H45,'(基础表格）附表3-2农村公路建设项目及前期工作经费'!H:H)</f>
        <v>0</v>
      </c>
      <c r="J45" s="5" t="s">
        <v>348</v>
      </c>
      <c r="K45" s="5" t="s">
        <v>3826</v>
      </c>
      <c r="L45" s="5" t="s">
        <v>4414</v>
      </c>
      <c r="M45" s="5" t="s">
        <v>4415</v>
      </c>
      <c r="N45" s="5" t="s">
        <v>245</v>
      </c>
      <c r="O45" s="5" t="s">
        <v>348</v>
      </c>
      <c r="P45" s="5" t="s">
        <v>3826</v>
      </c>
      <c r="Q45" s="498">
        <v>0.874</v>
      </c>
      <c r="R45" s="5" t="s">
        <v>4416</v>
      </c>
      <c r="S45" s="5" t="s">
        <v>4423</v>
      </c>
      <c r="T45" s="5" t="s">
        <v>245</v>
      </c>
      <c r="U45" s="5" t="s">
        <v>1811</v>
      </c>
      <c r="V45" s="5" t="s">
        <v>3682</v>
      </c>
      <c r="W45" s="5" t="s">
        <v>4502</v>
      </c>
      <c r="X45" s="5" t="s">
        <v>3826</v>
      </c>
      <c r="Y45" s="5" t="s">
        <v>4419</v>
      </c>
    </row>
    <row r="46" customFormat="1" spans="1:25">
      <c r="A46" s="5" t="s">
        <v>3827</v>
      </c>
      <c r="B46" s="5" t="s">
        <v>4412</v>
      </c>
      <c r="C46" s="5" t="s">
        <v>123</v>
      </c>
      <c r="D46" s="5" t="s">
        <v>125</v>
      </c>
      <c r="E46" s="5" t="s">
        <v>4503</v>
      </c>
      <c r="F46" s="5" t="s">
        <v>4504</v>
      </c>
      <c r="G46" s="5" t="s">
        <v>3828</v>
      </c>
      <c r="H46" s="5" t="s">
        <v>3829</v>
      </c>
      <c r="I46" s="5">
        <f>SUMIF('(基础表格）附表3-2农村公路建设项目及前期工作经费'!F:F,H46,'(基础表格）附表3-2农村公路建设项目及前期工作经费'!H:H)</f>
        <v>0</v>
      </c>
      <c r="J46" s="5" t="s">
        <v>3830</v>
      </c>
      <c r="K46" s="5" t="s">
        <v>3831</v>
      </c>
      <c r="L46" s="5" t="s">
        <v>4414</v>
      </c>
      <c r="M46" s="5" t="s">
        <v>4415</v>
      </c>
      <c r="N46" s="5" t="s">
        <v>245</v>
      </c>
      <c r="O46" s="5" t="s">
        <v>3830</v>
      </c>
      <c r="P46" s="5" t="s">
        <v>3831</v>
      </c>
      <c r="Q46" s="498">
        <v>0.186</v>
      </c>
      <c r="R46" s="5" t="s">
        <v>4416</v>
      </c>
      <c r="S46" s="5" t="s">
        <v>4423</v>
      </c>
      <c r="T46" s="5" t="s">
        <v>245</v>
      </c>
      <c r="U46" s="5" t="s">
        <v>702</v>
      </c>
      <c r="V46" s="5" t="s">
        <v>3682</v>
      </c>
      <c r="W46" s="5" t="s">
        <v>3832</v>
      </c>
      <c r="X46" s="5" t="s">
        <v>3832</v>
      </c>
      <c r="Y46" s="5" t="s">
        <v>4419</v>
      </c>
    </row>
    <row r="47" customFormat="1" spans="1:25">
      <c r="A47" s="5" t="s">
        <v>3833</v>
      </c>
      <c r="B47" s="5" t="s">
        <v>4412</v>
      </c>
      <c r="C47" s="5" t="s">
        <v>123</v>
      </c>
      <c r="D47" s="5" t="s">
        <v>125</v>
      </c>
      <c r="E47" s="5" t="s">
        <v>4503</v>
      </c>
      <c r="F47" s="5" t="s">
        <v>4504</v>
      </c>
      <c r="G47" s="5" t="s">
        <v>3834</v>
      </c>
      <c r="H47" s="5" t="s">
        <v>3835</v>
      </c>
      <c r="I47" s="5">
        <f>SUMIF('(基础表格）附表3-2农村公路建设项目及前期工作经费'!F:F,H47,'(基础表格）附表3-2农村公路建设项目及前期工作经费'!H:H)</f>
        <v>0</v>
      </c>
      <c r="J47" s="5" t="s">
        <v>348</v>
      </c>
      <c r="K47" s="5" t="s">
        <v>3836</v>
      </c>
      <c r="L47" s="5" t="s">
        <v>4422</v>
      </c>
      <c r="M47" s="5" t="s">
        <v>4415</v>
      </c>
      <c r="N47" s="5" t="s">
        <v>245</v>
      </c>
      <c r="O47" s="5" t="s">
        <v>348</v>
      </c>
      <c r="P47" s="5" t="s">
        <v>3836</v>
      </c>
      <c r="Q47" s="498">
        <v>0.377</v>
      </c>
      <c r="R47" s="5" t="s">
        <v>4416</v>
      </c>
      <c r="S47" s="5" t="s">
        <v>4423</v>
      </c>
      <c r="T47" s="5" t="s">
        <v>245</v>
      </c>
      <c r="U47" s="5" t="s">
        <v>702</v>
      </c>
      <c r="V47" s="5" t="s">
        <v>3682</v>
      </c>
      <c r="W47" s="5" t="s">
        <v>3836</v>
      </c>
      <c r="X47" s="5" t="s">
        <v>3836</v>
      </c>
      <c r="Y47" s="5" t="s">
        <v>4419</v>
      </c>
    </row>
    <row r="48" customFormat="1" spans="1:25">
      <c r="A48" s="5" t="s">
        <v>3837</v>
      </c>
      <c r="B48" s="5" t="s">
        <v>4412</v>
      </c>
      <c r="C48" s="5" t="s">
        <v>123</v>
      </c>
      <c r="D48" s="5" t="s">
        <v>125</v>
      </c>
      <c r="E48" s="5" t="s">
        <v>4503</v>
      </c>
      <c r="F48" s="5" t="s">
        <v>4504</v>
      </c>
      <c r="G48" s="5" t="s">
        <v>3838</v>
      </c>
      <c r="H48" s="5" t="s">
        <v>3839</v>
      </c>
      <c r="I48" s="5">
        <f>SUMIF('(基础表格）附表3-2农村公路建设项目及前期工作经费'!F:F,H48,'(基础表格）附表3-2农村公路建设项目及前期工作经费'!H:H)</f>
        <v>0</v>
      </c>
      <c r="J48" s="5" t="s">
        <v>3840</v>
      </c>
      <c r="K48" s="5" t="s">
        <v>3841</v>
      </c>
      <c r="L48" s="5" t="s">
        <v>4414</v>
      </c>
      <c r="M48" s="5" t="s">
        <v>4415</v>
      </c>
      <c r="N48" s="5" t="s">
        <v>245</v>
      </c>
      <c r="O48" s="5" t="s">
        <v>3840</v>
      </c>
      <c r="P48" s="5" t="s">
        <v>3841</v>
      </c>
      <c r="Q48" s="498">
        <v>0.446</v>
      </c>
      <c r="R48" s="5" t="s">
        <v>4416</v>
      </c>
      <c r="S48" s="5" t="s">
        <v>4423</v>
      </c>
      <c r="T48" s="5" t="s">
        <v>245</v>
      </c>
      <c r="U48" s="5" t="s">
        <v>702</v>
      </c>
      <c r="V48" s="5" t="s">
        <v>3682</v>
      </c>
      <c r="W48" s="5" t="s">
        <v>4505</v>
      </c>
      <c r="X48" s="5" t="s">
        <v>3842</v>
      </c>
      <c r="Y48" s="5" t="s">
        <v>4419</v>
      </c>
    </row>
    <row r="49" customFormat="1" spans="1:25">
      <c r="A49" s="5" t="s">
        <v>3843</v>
      </c>
      <c r="B49" s="5" t="s">
        <v>4412</v>
      </c>
      <c r="C49" s="5" t="s">
        <v>123</v>
      </c>
      <c r="D49" s="5" t="s">
        <v>125</v>
      </c>
      <c r="E49" s="5" t="s">
        <v>4503</v>
      </c>
      <c r="F49" s="5" t="s">
        <v>4504</v>
      </c>
      <c r="G49" s="5" t="s">
        <v>3844</v>
      </c>
      <c r="H49" s="5" t="s">
        <v>3845</v>
      </c>
      <c r="I49" s="5">
        <f>SUMIF('(基础表格）附表3-2农村公路建设项目及前期工作经费'!F:F,H49,'(基础表格）附表3-2农村公路建设项目及前期工作经费'!H:H)</f>
        <v>0</v>
      </c>
      <c r="J49" s="5" t="s">
        <v>348</v>
      </c>
      <c r="K49" s="5" t="s">
        <v>3846</v>
      </c>
      <c r="L49" s="5" t="s">
        <v>4414</v>
      </c>
      <c r="M49" s="5" t="s">
        <v>4415</v>
      </c>
      <c r="N49" s="5" t="s">
        <v>245</v>
      </c>
      <c r="O49" s="5" t="s">
        <v>348</v>
      </c>
      <c r="P49" s="5" t="s">
        <v>3846</v>
      </c>
      <c r="Q49" s="498">
        <v>0.455</v>
      </c>
      <c r="R49" s="5" t="s">
        <v>4416</v>
      </c>
      <c r="S49" s="5" t="s">
        <v>4423</v>
      </c>
      <c r="T49" s="5" t="s">
        <v>245</v>
      </c>
      <c r="U49" s="5" t="s">
        <v>702</v>
      </c>
      <c r="V49" s="5" t="s">
        <v>3682</v>
      </c>
      <c r="W49" s="5" t="s">
        <v>4506</v>
      </c>
      <c r="X49" s="5" t="s">
        <v>3846</v>
      </c>
      <c r="Y49" s="5" t="s">
        <v>4419</v>
      </c>
    </row>
    <row r="50" customFormat="1" spans="1:25">
      <c r="A50" s="5" t="s">
        <v>3847</v>
      </c>
      <c r="B50" s="5" t="s">
        <v>4412</v>
      </c>
      <c r="C50" s="5" t="s">
        <v>123</v>
      </c>
      <c r="D50" s="5" t="s">
        <v>125</v>
      </c>
      <c r="E50" s="5" t="s">
        <v>4507</v>
      </c>
      <c r="F50" s="5" t="s">
        <v>4508</v>
      </c>
      <c r="G50" s="5" t="s">
        <v>3848</v>
      </c>
      <c r="H50" s="5" t="s">
        <v>3849</v>
      </c>
      <c r="I50" s="5">
        <f>SUMIF('(基础表格）附表3-2农村公路建设项目及前期工作经费'!F:F,H50,'(基础表格）附表3-2农村公路建设项目及前期工作经费'!H:H)</f>
        <v>0</v>
      </c>
      <c r="J50" s="5" t="s">
        <v>3850</v>
      </c>
      <c r="K50" s="5" t="s">
        <v>3851</v>
      </c>
      <c r="L50" s="5" t="s">
        <v>4439</v>
      </c>
      <c r="M50" s="5" t="s">
        <v>4447</v>
      </c>
      <c r="N50" s="5" t="s">
        <v>245</v>
      </c>
      <c r="O50" s="5" t="s">
        <v>3850</v>
      </c>
      <c r="P50" s="5" t="s">
        <v>3851</v>
      </c>
      <c r="Q50" s="498">
        <v>0.46</v>
      </c>
      <c r="R50" s="5" t="s">
        <v>4416</v>
      </c>
      <c r="S50" s="5" t="s">
        <v>4417</v>
      </c>
      <c r="T50" s="5" t="s">
        <v>245</v>
      </c>
      <c r="U50" s="5" t="s">
        <v>702</v>
      </c>
      <c r="V50" s="5" t="s">
        <v>3682</v>
      </c>
      <c r="W50" s="5" t="s">
        <v>4506</v>
      </c>
      <c r="X50" s="5" t="s">
        <v>3705</v>
      </c>
      <c r="Y50" s="5" t="s">
        <v>4419</v>
      </c>
    </row>
    <row r="51" customFormat="1" spans="1:25">
      <c r="A51" s="5" t="s">
        <v>3852</v>
      </c>
      <c r="B51" s="5" t="s">
        <v>4412</v>
      </c>
      <c r="C51" s="5" t="s">
        <v>123</v>
      </c>
      <c r="D51" s="5" t="s">
        <v>125</v>
      </c>
      <c r="E51" s="5" t="s">
        <v>4507</v>
      </c>
      <c r="F51" s="5" t="s">
        <v>4509</v>
      </c>
      <c r="G51" s="5" t="s">
        <v>3853</v>
      </c>
      <c r="H51" s="5" t="s">
        <v>3854</v>
      </c>
      <c r="I51" s="5">
        <f>SUMIF('(基础表格）附表3-2农村公路建设项目及前期工作经费'!F:F,H51,'(基础表格）附表3-2农村公路建设项目及前期工作经费'!H:H)</f>
        <v>0</v>
      </c>
      <c r="J51" s="5" t="s">
        <v>3855</v>
      </c>
      <c r="K51" s="5" t="s">
        <v>3856</v>
      </c>
      <c r="L51" s="5" t="s">
        <v>4422</v>
      </c>
      <c r="M51" s="5" t="s">
        <v>4439</v>
      </c>
      <c r="N51" s="5" t="s">
        <v>245</v>
      </c>
      <c r="O51" s="5" t="s">
        <v>3855</v>
      </c>
      <c r="P51" s="5" t="s">
        <v>3856</v>
      </c>
      <c r="Q51" s="498">
        <v>0.8</v>
      </c>
      <c r="R51" s="5" t="s">
        <v>4416</v>
      </c>
      <c r="S51" s="5" t="s">
        <v>4416</v>
      </c>
      <c r="T51" s="5" t="s">
        <v>245</v>
      </c>
      <c r="U51" s="5" t="s">
        <v>702</v>
      </c>
      <c r="V51" s="5" t="s">
        <v>3682</v>
      </c>
      <c r="W51" s="5" t="s">
        <v>4464</v>
      </c>
      <c r="X51" s="5" t="s">
        <v>3857</v>
      </c>
      <c r="Y51" s="5" t="s">
        <v>4419</v>
      </c>
    </row>
    <row r="52" customFormat="1" spans="1:25">
      <c r="A52" s="5" t="s">
        <v>3858</v>
      </c>
      <c r="B52" s="5" t="s">
        <v>4412</v>
      </c>
      <c r="C52" s="5" t="s">
        <v>123</v>
      </c>
      <c r="D52" s="5" t="s">
        <v>125</v>
      </c>
      <c r="E52" s="5" t="s">
        <v>4507</v>
      </c>
      <c r="F52" s="5" t="s">
        <v>4510</v>
      </c>
      <c r="G52" s="5" t="s">
        <v>3859</v>
      </c>
      <c r="H52" s="5" t="s">
        <v>3860</v>
      </c>
      <c r="I52" s="5">
        <f>SUMIF('(基础表格）附表3-2农村公路建设项目及前期工作经费'!F:F,H52,'(基础表格）附表3-2农村公路建设项目及前期工作经费'!H:H)</f>
        <v>0</v>
      </c>
      <c r="J52" s="5" t="s">
        <v>348</v>
      </c>
      <c r="K52" s="5" t="s">
        <v>3861</v>
      </c>
      <c r="L52" s="5" t="s">
        <v>4414</v>
      </c>
      <c r="M52" s="5" t="s">
        <v>4415</v>
      </c>
      <c r="N52" s="5" t="s">
        <v>245</v>
      </c>
      <c r="O52" s="5" t="s">
        <v>348</v>
      </c>
      <c r="P52" s="5" t="s">
        <v>3861</v>
      </c>
      <c r="Q52" s="498">
        <v>1.271</v>
      </c>
      <c r="R52" s="5" t="s">
        <v>4416</v>
      </c>
      <c r="S52" s="5" t="s">
        <v>4417</v>
      </c>
      <c r="T52" s="5" t="s">
        <v>245</v>
      </c>
      <c r="U52" s="5" t="s">
        <v>702</v>
      </c>
      <c r="V52" s="5" t="s">
        <v>3684</v>
      </c>
      <c r="W52" s="5" t="s">
        <v>3861</v>
      </c>
      <c r="X52" s="5" t="s">
        <v>3861</v>
      </c>
      <c r="Y52" s="5" t="s">
        <v>4419</v>
      </c>
    </row>
    <row r="53" customFormat="1" spans="1:25">
      <c r="A53" s="5" t="s">
        <v>3862</v>
      </c>
      <c r="B53" s="5" t="s">
        <v>4412</v>
      </c>
      <c r="C53" s="5" t="s">
        <v>123</v>
      </c>
      <c r="D53" s="5" t="s">
        <v>125</v>
      </c>
      <c r="E53" s="5" t="s">
        <v>4507</v>
      </c>
      <c r="F53" s="5" t="s">
        <v>4511</v>
      </c>
      <c r="G53" s="5" t="s">
        <v>3863</v>
      </c>
      <c r="H53" s="5" t="s">
        <v>3864</v>
      </c>
      <c r="I53" s="5">
        <f>SUMIF('(基础表格）附表3-2农村公路建设项目及前期工作经费'!F:F,H53,'(基础表格）附表3-2农村公路建设项目及前期工作经费'!H:H)</f>
        <v>0</v>
      </c>
      <c r="J53" s="5" t="s">
        <v>3865</v>
      </c>
      <c r="K53" s="5" t="s">
        <v>3866</v>
      </c>
      <c r="L53" s="5" t="s">
        <v>4439</v>
      </c>
      <c r="M53" s="5" t="s">
        <v>4440</v>
      </c>
      <c r="N53" s="5" t="s">
        <v>245</v>
      </c>
      <c r="O53" s="5" t="s">
        <v>4512</v>
      </c>
      <c r="P53" s="5" t="s">
        <v>3866</v>
      </c>
      <c r="Q53" s="498">
        <v>0.77</v>
      </c>
      <c r="R53" s="5" t="s">
        <v>4417</v>
      </c>
      <c r="S53" s="5" t="s">
        <v>4417</v>
      </c>
      <c r="T53" s="5" t="s">
        <v>245</v>
      </c>
      <c r="U53" s="5" t="s">
        <v>702</v>
      </c>
      <c r="V53" s="5" t="s">
        <v>3682</v>
      </c>
      <c r="W53" s="5" t="s">
        <v>4513</v>
      </c>
      <c r="X53" s="5" t="s">
        <v>3867</v>
      </c>
      <c r="Y53" s="5" t="s">
        <v>4419</v>
      </c>
    </row>
    <row r="54" customFormat="1" spans="1:25">
      <c r="A54" s="5" t="s">
        <v>3868</v>
      </c>
      <c r="B54" s="5" t="s">
        <v>4412</v>
      </c>
      <c r="C54" s="5" t="s">
        <v>123</v>
      </c>
      <c r="D54" s="5" t="s">
        <v>129</v>
      </c>
      <c r="E54" s="5" t="s">
        <v>4514</v>
      </c>
      <c r="F54" s="5"/>
      <c r="G54" s="5" t="s">
        <v>3869</v>
      </c>
      <c r="H54" s="5" t="s">
        <v>3870</v>
      </c>
      <c r="I54" s="5">
        <f>SUMIF('(基础表格）附表3-2农村公路建设项目及前期工作经费'!F:F,H54,'(基础表格）附表3-2农村公路建设项目及前期工作经费'!H:H)</f>
        <v>0</v>
      </c>
      <c r="J54" s="5" t="s">
        <v>348</v>
      </c>
      <c r="K54" s="5" t="s">
        <v>3871</v>
      </c>
      <c r="L54" s="5" t="s">
        <v>4414</v>
      </c>
      <c r="M54" s="5" t="s">
        <v>4415</v>
      </c>
      <c r="N54" s="5" t="s">
        <v>245</v>
      </c>
      <c r="O54" s="5" t="s">
        <v>348</v>
      </c>
      <c r="P54" s="5" t="s">
        <v>3871</v>
      </c>
      <c r="Q54" s="498">
        <v>1.621</v>
      </c>
      <c r="R54" s="5" t="s">
        <v>4416</v>
      </c>
      <c r="S54" s="5" t="s">
        <v>4423</v>
      </c>
      <c r="T54" s="5" t="s">
        <v>245</v>
      </c>
      <c r="U54" s="5" t="s">
        <v>186</v>
      </c>
      <c r="V54" s="5" t="s">
        <v>3682</v>
      </c>
      <c r="W54" s="5" t="s">
        <v>4515</v>
      </c>
      <c r="X54" s="5" t="s">
        <v>3871</v>
      </c>
      <c r="Y54" s="5" t="s">
        <v>4419</v>
      </c>
    </row>
    <row r="55" customFormat="1" spans="1:25">
      <c r="A55" s="5" t="s">
        <v>3872</v>
      </c>
      <c r="B55" s="5" t="s">
        <v>4412</v>
      </c>
      <c r="C55" s="5" t="s">
        <v>123</v>
      </c>
      <c r="D55" s="5" t="s">
        <v>129</v>
      </c>
      <c r="E55" s="5" t="s">
        <v>4514</v>
      </c>
      <c r="F55" s="5"/>
      <c r="G55" s="5" t="s">
        <v>3873</v>
      </c>
      <c r="H55" s="5" t="s">
        <v>3874</v>
      </c>
      <c r="I55" s="5">
        <f>SUMIF('(基础表格）附表3-2农村公路建设项目及前期工作经费'!F:F,H55,'(基础表格）附表3-2农村公路建设项目及前期工作经费'!H:H)</f>
        <v>0</v>
      </c>
      <c r="J55" s="5" t="s">
        <v>348</v>
      </c>
      <c r="K55" s="5" t="s">
        <v>3875</v>
      </c>
      <c r="L55" s="5" t="s">
        <v>4414</v>
      </c>
      <c r="M55" s="5" t="s">
        <v>4415</v>
      </c>
      <c r="N55" s="5" t="s">
        <v>245</v>
      </c>
      <c r="O55" s="5" t="s">
        <v>348</v>
      </c>
      <c r="P55" s="5" t="s">
        <v>3875</v>
      </c>
      <c r="Q55" s="498">
        <v>2.331</v>
      </c>
      <c r="R55" s="5" t="s">
        <v>4416</v>
      </c>
      <c r="S55" s="5" t="s">
        <v>4423</v>
      </c>
      <c r="T55" s="5" t="s">
        <v>245</v>
      </c>
      <c r="U55" s="5" t="s">
        <v>186</v>
      </c>
      <c r="V55" s="5" t="s">
        <v>3682</v>
      </c>
      <c r="W55" s="5" t="s">
        <v>4516</v>
      </c>
      <c r="X55" s="5" t="s">
        <v>3875</v>
      </c>
      <c r="Y55" s="5" t="s">
        <v>4419</v>
      </c>
    </row>
    <row r="56" customFormat="1" spans="1:25">
      <c r="A56" s="5" t="s">
        <v>3876</v>
      </c>
      <c r="B56" s="5" t="s">
        <v>4412</v>
      </c>
      <c r="C56" s="5" t="s">
        <v>73</v>
      </c>
      <c r="D56" s="5" t="s">
        <v>75</v>
      </c>
      <c r="E56" s="5" t="s">
        <v>4517</v>
      </c>
      <c r="F56" s="5" t="s">
        <v>4518</v>
      </c>
      <c r="G56" s="5" t="s">
        <v>3877</v>
      </c>
      <c r="H56" s="5" t="s">
        <v>3878</v>
      </c>
      <c r="I56" s="5">
        <f>SUMIF('(基础表格）附表3-2农村公路建设项目及前期工作经费'!F:F,H56,'(基础表格）附表3-2农村公路建设项目及前期工作经费'!H:H)</f>
        <v>0</v>
      </c>
      <c r="J56" s="5" t="s">
        <v>348</v>
      </c>
      <c r="K56" s="5" t="s">
        <v>3879</v>
      </c>
      <c r="L56" s="5" t="s">
        <v>4440</v>
      </c>
      <c r="M56" s="5" t="s">
        <v>4455</v>
      </c>
      <c r="N56" s="5" t="s">
        <v>245</v>
      </c>
      <c r="O56" s="5" t="s">
        <v>348</v>
      </c>
      <c r="P56" s="5" t="s">
        <v>3879</v>
      </c>
      <c r="Q56" s="498">
        <v>3.892</v>
      </c>
      <c r="R56" s="5" t="s">
        <v>4417</v>
      </c>
      <c r="S56" s="5" t="s">
        <v>4441</v>
      </c>
      <c r="T56" s="5" t="s">
        <v>342</v>
      </c>
      <c r="U56" s="5" t="s">
        <v>775</v>
      </c>
      <c r="V56" s="5" t="s">
        <v>3684</v>
      </c>
      <c r="W56" s="5" t="s">
        <v>3879</v>
      </c>
      <c r="X56" s="5" t="s">
        <v>3879</v>
      </c>
      <c r="Y56" s="5" t="s">
        <v>4419</v>
      </c>
    </row>
    <row r="57" customFormat="1" spans="1:25">
      <c r="A57" s="5" t="s">
        <v>3880</v>
      </c>
      <c r="B57" s="5" t="s">
        <v>4412</v>
      </c>
      <c r="C57" s="5" t="s">
        <v>73</v>
      </c>
      <c r="D57" s="5" t="s">
        <v>75</v>
      </c>
      <c r="E57" s="5" t="s">
        <v>4517</v>
      </c>
      <c r="F57" s="5" t="s">
        <v>4519</v>
      </c>
      <c r="G57" s="5" t="s">
        <v>3881</v>
      </c>
      <c r="H57" s="5" t="s">
        <v>3882</v>
      </c>
      <c r="I57" s="5">
        <f>SUMIF('(基础表格）附表3-2农村公路建设项目及前期工作经费'!F:F,H57,'(基础表格）附表3-2农村公路建设项目及前期工作经费'!H:H)</f>
        <v>0</v>
      </c>
      <c r="J57" s="5" t="s">
        <v>348</v>
      </c>
      <c r="K57" s="5" t="s">
        <v>3883</v>
      </c>
      <c r="L57" s="5" t="s">
        <v>4422</v>
      </c>
      <c r="M57" s="5" t="s">
        <v>4520</v>
      </c>
      <c r="N57" s="5" t="s">
        <v>245</v>
      </c>
      <c r="O57" s="5" t="s">
        <v>348</v>
      </c>
      <c r="P57" s="5" t="s">
        <v>3883</v>
      </c>
      <c r="Q57" s="498">
        <v>2.287</v>
      </c>
      <c r="R57" s="5" t="s">
        <v>4417</v>
      </c>
      <c r="S57" s="5" t="s">
        <v>4441</v>
      </c>
      <c r="T57" s="5" t="s">
        <v>342</v>
      </c>
      <c r="U57" s="5" t="s">
        <v>775</v>
      </c>
      <c r="V57" s="5" t="s">
        <v>3684</v>
      </c>
      <c r="W57" s="5" t="s">
        <v>3883</v>
      </c>
      <c r="X57" s="5" t="s">
        <v>3883</v>
      </c>
      <c r="Y57" s="5" t="s">
        <v>4419</v>
      </c>
    </row>
    <row r="58" customFormat="1" spans="1:25">
      <c r="A58" s="5" t="s">
        <v>3884</v>
      </c>
      <c r="B58" s="5" t="s">
        <v>4412</v>
      </c>
      <c r="C58" s="5" t="s">
        <v>73</v>
      </c>
      <c r="D58" s="5" t="s">
        <v>76</v>
      </c>
      <c r="E58" s="5" t="s">
        <v>4521</v>
      </c>
      <c r="F58" s="5" t="s">
        <v>4522</v>
      </c>
      <c r="G58" s="5" t="s">
        <v>3885</v>
      </c>
      <c r="H58" s="5" t="s">
        <v>3886</v>
      </c>
      <c r="I58" s="5">
        <f>SUMIF('(基础表格）附表3-2农村公路建设项目及前期工作经费'!F:F,H58,'(基础表格）附表3-2农村公路建设项目及前期工作经费'!H:H)</f>
        <v>0</v>
      </c>
      <c r="J58" s="5" t="s">
        <v>3887</v>
      </c>
      <c r="K58" s="5" t="s">
        <v>3888</v>
      </c>
      <c r="L58" s="5" t="s">
        <v>4415</v>
      </c>
      <c r="M58" s="5" t="s">
        <v>4447</v>
      </c>
      <c r="N58" s="5" t="s">
        <v>245</v>
      </c>
      <c r="O58" s="5" t="s">
        <v>3887</v>
      </c>
      <c r="P58" s="5" t="s">
        <v>3888</v>
      </c>
      <c r="Q58" s="498">
        <v>2.4</v>
      </c>
      <c r="R58" s="5" t="s">
        <v>4417</v>
      </c>
      <c r="S58" s="5" t="s">
        <v>4434</v>
      </c>
      <c r="T58" s="5" t="s">
        <v>342</v>
      </c>
      <c r="U58" s="5" t="s">
        <v>775</v>
      </c>
      <c r="V58" s="5" t="s">
        <v>3682</v>
      </c>
      <c r="W58" s="5" t="s">
        <v>4523</v>
      </c>
      <c r="X58" s="5" t="s">
        <v>3889</v>
      </c>
      <c r="Y58" s="5" t="s">
        <v>4419</v>
      </c>
    </row>
    <row r="59" customFormat="1" spans="1:25">
      <c r="A59" s="5" t="s">
        <v>3890</v>
      </c>
      <c r="B59" s="5" t="s">
        <v>4412</v>
      </c>
      <c r="C59" s="5" t="s">
        <v>73</v>
      </c>
      <c r="D59" s="5" t="s">
        <v>76</v>
      </c>
      <c r="E59" s="5" t="s">
        <v>4524</v>
      </c>
      <c r="F59" s="5" t="s">
        <v>4525</v>
      </c>
      <c r="G59" s="5" t="s">
        <v>3891</v>
      </c>
      <c r="H59" s="5" t="s">
        <v>3892</v>
      </c>
      <c r="I59" s="5">
        <f>SUMIF('(基础表格）附表3-2农村公路建设项目及前期工作经费'!F:F,H59,'(基础表格）附表3-2农村公路建设项目及前期工作经费'!H:H)</f>
        <v>0</v>
      </c>
      <c r="J59" s="5" t="s">
        <v>348</v>
      </c>
      <c r="K59" s="5" t="s">
        <v>3893</v>
      </c>
      <c r="L59" s="5" t="s">
        <v>4414</v>
      </c>
      <c r="M59" s="5" t="s">
        <v>4415</v>
      </c>
      <c r="N59" s="5" t="s">
        <v>245</v>
      </c>
      <c r="O59" s="5" t="s">
        <v>348</v>
      </c>
      <c r="P59" s="5" t="s">
        <v>3893</v>
      </c>
      <c r="Q59" s="498">
        <v>2.385</v>
      </c>
      <c r="R59" s="5" t="s">
        <v>4416</v>
      </c>
      <c r="S59" s="5" t="s">
        <v>4417</v>
      </c>
      <c r="T59" s="5" t="s">
        <v>245</v>
      </c>
      <c r="U59" s="5" t="s">
        <v>702</v>
      </c>
      <c r="V59" s="5" t="s">
        <v>3682</v>
      </c>
      <c r="W59" s="5" t="s">
        <v>4526</v>
      </c>
      <c r="X59" s="5" t="s">
        <v>3893</v>
      </c>
      <c r="Y59" s="5" t="s">
        <v>4419</v>
      </c>
    </row>
    <row r="60" customFormat="1" spans="1:25">
      <c r="A60" s="5" t="s">
        <v>3894</v>
      </c>
      <c r="B60" s="5" t="s">
        <v>4412</v>
      </c>
      <c r="C60" s="5" t="s">
        <v>73</v>
      </c>
      <c r="D60" s="5" t="s">
        <v>76</v>
      </c>
      <c r="E60" s="5" t="s">
        <v>4527</v>
      </c>
      <c r="F60" s="5"/>
      <c r="G60" s="5" t="s">
        <v>3895</v>
      </c>
      <c r="H60" s="5" t="s">
        <v>3896</v>
      </c>
      <c r="I60" s="5">
        <f>SUMIF('(基础表格）附表3-2农村公路建设项目及前期工作经费'!F:F,H60,'(基础表格）附表3-2农村公路建设项目及前期工作经费'!H:H)</f>
        <v>0</v>
      </c>
      <c r="J60" s="5" t="s">
        <v>3897</v>
      </c>
      <c r="K60" s="5" t="s">
        <v>3898</v>
      </c>
      <c r="L60" s="5" t="s">
        <v>4440</v>
      </c>
      <c r="M60" s="5" t="s">
        <v>4455</v>
      </c>
      <c r="N60" s="5" t="s">
        <v>342</v>
      </c>
      <c r="O60" s="5" t="s">
        <v>3897</v>
      </c>
      <c r="P60" s="5" t="s">
        <v>3898</v>
      </c>
      <c r="Q60" s="498">
        <v>8.167</v>
      </c>
      <c r="R60" s="5" t="s">
        <v>4417</v>
      </c>
      <c r="S60" s="5" t="s">
        <v>4441</v>
      </c>
      <c r="T60" s="5" t="s">
        <v>342</v>
      </c>
      <c r="U60" s="5" t="s">
        <v>187</v>
      </c>
      <c r="V60" s="5" t="s">
        <v>3684</v>
      </c>
      <c r="W60" s="5" t="s">
        <v>3899</v>
      </c>
      <c r="X60" s="5" t="s">
        <v>3899</v>
      </c>
      <c r="Y60" s="5" t="s">
        <v>4419</v>
      </c>
    </row>
    <row r="61" customFormat="1" spans="1:25">
      <c r="A61" s="5" t="s">
        <v>3900</v>
      </c>
      <c r="B61" s="5" t="s">
        <v>4412</v>
      </c>
      <c r="C61" s="5" t="s">
        <v>73</v>
      </c>
      <c r="D61" s="5" t="s">
        <v>76</v>
      </c>
      <c r="E61" s="5" t="s">
        <v>4528</v>
      </c>
      <c r="F61" s="5" t="s">
        <v>4529</v>
      </c>
      <c r="G61" s="5" t="s">
        <v>3901</v>
      </c>
      <c r="H61" s="5" t="s">
        <v>3902</v>
      </c>
      <c r="I61" s="5">
        <f>SUMIF('(基础表格）附表3-2农村公路建设项目及前期工作经费'!F:F,H61,'(基础表格）附表3-2农村公路建设项目及前期工作经费'!H:H)</f>
        <v>0</v>
      </c>
      <c r="J61" s="5" t="s">
        <v>348</v>
      </c>
      <c r="K61" s="5" t="s">
        <v>3903</v>
      </c>
      <c r="L61" s="5" t="s">
        <v>4414</v>
      </c>
      <c r="M61" s="5" t="s">
        <v>4415</v>
      </c>
      <c r="N61" s="5" t="s">
        <v>245</v>
      </c>
      <c r="O61" s="5" t="s">
        <v>348</v>
      </c>
      <c r="P61" s="5" t="s">
        <v>4150</v>
      </c>
      <c r="Q61" s="498">
        <v>1.766</v>
      </c>
      <c r="R61" s="5" t="s">
        <v>4416</v>
      </c>
      <c r="S61" s="5" t="s">
        <v>4417</v>
      </c>
      <c r="T61" s="5" t="s">
        <v>245</v>
      </c>
      <c r="U61" s="5" t="s">
        <v>702</v>
      </c>
      <c r="V61" s="5" t="s">
        <v>3682</v>
      </c>
      <c r="W61" s="5" t="s">
        <v>4530</v>
      </c>
      <c r="X61" s="5" t="s">
        <v>3903</v>
      </c>
      <c r="Y61" s="5" t="s">
        <v>4419</v>
      </c>
    </row>
    <row r="62" customFormat="1" spans="1:25">
      <c r="A62" s="5" t="s">
        <v>1657</v>
      </c>
      <c r="B62" s="5" t="s">
        <v>4412</v>
      </c>
      <c r="C62" s="5" t="s">
        <v>73</v>
      </c>
      <c r="D62" s="5" t="s">
        <v>76</v>
      </c>
      <c r="E62" s="5" t="s">
        <v>4531</v>
      </c>
      <c r="F62" s="5"/>
      <c r="G62" s="5" t="s">
        <v>1658</v>
      </c>
      <c r="H62" s="5" t="s">
        <v>1659</v>
      </c>
      <c r="I62" s="5">
        <f>SUMIF('(基础表格）附表3-2农村公路建设项目及前期工作经费'!F:F,H62,'(基础表格）附表3-2农村公路建设项目及前期工作经费'!H:H)</f>
        <v>0</v>
      </c>
      <c r="J62" s="5" t="s">
        <v>348</v>
      </c>
      <c r="K62" s="5" t="s">
        <v>1660</v>
      </c>
      <c r="L62" s="5" t="s">
        <v>1594</v>
      </c>
      <c r="M62" s="5" t="s">
        <v>1594</v>
      </c>
      <c r="N62" s="5" t="s">
        <v>1594</v>
      </c>
      <c r="O62" s="5" t="s">
        <v>348</v>
      </c>
      <c r="P62" s="5" t="s">
        <v>1660</v>
      </c>
      <c r="Q62" s="498">
        <v>0.095</v>
      </c>
      <c r="R62" s="5" t="s">
        <v>4416</v>
      </c>
      <c r="S62" s="5" t="s">
        <v>4417</v>
      </c>
      <c r="T62" s="5" t="s">
        <v>245</v>
      </c>
      <c r="U62" s="5"/>
      <c r="V62" s="5" t="s">
        <v>3682</v>
      </c>
      <c r="W62" s="5" t="s">
        <v>4532</v>
      </c>
      <c r="X62" s="5" t="s">
        <v>1660</v>
      </c>
      <c r="Y62" s="5" t="s">
        <v>4419</v>
      </c>
    </row>
    <row r="63" customFormat="1" spans="1:25">
      <c r="A63" s="5" t="s">
        <v>1662</v>
      </c>
      <c r="B63" s="5" t="s">
        <v>4412</v>
      </c>
      <c r="C63" s="5" t="s">
        <v>73</v>
      </c>
      <c r="D63" s="5" t="s">
        <v>76</v>
      </c>
      <c r="E63" s="5" t="s">
        <v>4531</v>
      </c>
      <c r="F63" s="5"/>
      <c r="G63" s="5" t="s">
        <v>1663</v>
      </c>
      <c r="H63" s="5" t="s">
        <v>1664</v>
      </c>
      <c r="I63" s="5">
        <f>SUMIF('(基础表格）附表3-2农村公路建设项目及前期工作经费'!F:F,H63,'(基础表格）附表3-2农村公路建设项目及前期工作经费'!H:H)</f>
        <v>0</v>
      </c>
      <c r="J63" s="5" t="s">
        <v>348</v>
      </c>
      <c r="K63" s="5" t="s">
        <v>1665</v>
      </c>
      <c r="L63" s="5" t="s">
        <v>1594</v>
      </c>
      <c r="M63" s="5" t="s">
        <v>1594</v>
      </c>
      <c r="N63" s="5" t="s">
        <v>1594</v>
      </c>
      <c r="O63" s="5" t="s">
        <v>348</v>
      </c>
      <c r="P63" s="5" t="s">
        <v>1665</v>
      </c>
      <c r="Q63" s="498">
        <v>0.769</v>
      </c>
      <c r="R63" s="5" t="s">
        <v>4416</v>
      </c>
      <c r="S63" s="5" t="s">
        <v>4423</v>
      </c>
      <c r="T63" s="5" t="s">
        <v>245</v>
      </c>
      <c r="U63" s="5"/>
      <c r="V63" s="5" t="s">
        <v>3682</v>
      </c>
      <c r="W63" s="5" t="s">
        <v>1665</v>
      </c>
      <c r="X63" s="5" t="s">
        <v>1665</v>
      </c>
      <c r="Y63" s="5" t="s">
        <v>4419</v>
      </c>
    </row>
    <row r="64" customFormat="1" spans="1:25">
      <c r="A64" s="5" t="s">
        <v>1666</v>
      </c>
      <c r="B64" s="5" t="s">
        <v>4412</v>
      </c>
      <c r="C64" s="5" t="s">
        <v>73</v>
      </c>
      <c r="D64" s="5" t="s">
        <v>76</v>
      </c>
      <c r="E64" s="5" t="s">
        <v>4531</v>
      </c>
      <c r="F64" s="5"/>
      <c r="G64" s="5" t="s">
        <v>1667</v>
      </c>
      <c r="H64" s="5" t="s">
        <v>1668</v>
      </c>
      <c r="I64" s="5">
        <f>SUMIF('(基础表格）附表3-2农村公路建设项目及前期工作经费'!F:F,H64,'(基础表格）附表3-2农村公路建设项目及前期工作经费'!H:H)</f>
        <v>0</v>
      </c>
      <c r="J64" s="5" t="s">
        <v>348</v>
      </c>
      <c r="K64" s="5" t="s">
        <v>1669</v>
      </c>
      <c r="L64" s="5" t="s">
        <v>1594</v>
      </c>
      <c r="M64" s="5" t="s">
        <v>1594</v>
      </c>
      <c r="N64" s="5" t="s">
        <v>1594</v>
      </c>
      <c r="O64" s="5" t="s">
        <v>348</v>
      </c>
      <c r="P64" s="5" t="s">
        <v>1669</v>
      </c>
      <c r="Q64" s="498">
        <v>0.2</v>
      </c>
      <c r="R64" s="5" t="s">
        <v>4416</v>
      </c>
      <c r="S64" s="5" t="s">
        <v>4417</v>
      </c>
      <c r="T64" s="5" t="s">
        <v>245</v>
      </c>
      <c r="U64" s="5"/>
      <c r="V64" s="5" t="s">
        <v>3682</v>
      </c>
      <c r="W64" s="5" t="s">
        <v>1669</v>
      </c>
      <c r="X64" s="5" t="s">
        <v>3904</v>
      </c>
      <c r="Y64" s="5" t="s">
        <v>4419</v>
      </c>
    </row>
    <row r="65" customFormat="1" spans="1:25">
      <c r="A65" s="5" t="s">
        <v>1670</v>
      </c>
      <c r="B65" s="5" t="s">
        <v>4412</v>
      </c>
      <c r="C65" s="5" t="s">
        <v>73</v>
      </c>
      <c r="D65" s="5" t="s">
        <v>76</v>
      </c>
      <c r="E65" s="5" t="s">
        <v>4533</v>
      </c>
      <c r="F65" s="5"/>
      <c r="G65" s="5" t="s">
        <v>1671</v>
      </c>
      <c r="H65" s="5" t="s">
        <v>1672</v>
      </c>
      <c r="I65" s="5">
        <f>SUMIF('(基础表格）附表3-2农村公路建设项目及前期工作经费'!F:F,H65,'(基础表格）附表3-2农村公路建设项目及前期工作经费'!H:H)</f>
        <v>0</v>
      </c>
      <c r="J65" s="5" t="s">
        <v>348</v>
      </c>
      <c r="K65" s="5" t="s">
        <v>1673</v>
      </c>
      <c r="L65" s="5" t="s">
        <v>1594</v>
      </c>
      <c r="M65" s="5" t="s">
        <v>1594</v>
      </c>
      <c r="N65" s="5" t="s">
        <v>1594</v>
      </c>
      <c r="O65" s="5" t="s">
        <v>348</v>
      </c>
      <c r="P65" s="5" t="s">
        <v>1673</v>
      </c>
      <c r="Q65" s="498">
        <v>1</v>
      </c>
      <c r="R65" s="5" t="s">
        <v>4416</v>
      </c>
      <c r="S65" s="5" t="s">
        <v>4423</v>
      </c>
      <c r="T65" s="5" t="s">
        <v>245</v>
      </c>
      <c r="U65" s="5"/>
      <c r="V65" s="5" t="s">
        <v>3682</v>
      </c>
      <c r="W65" s="5" t="s">
        <v>1673</v>
      </c>
      <c r="X65" s="5" t="s">
        <v>3905</v>
      </c>
      <c r="Y65" s="5" t="s">
        <v>4419</v>
      </c>
    </row>
    <row r="66" customFormat="1" spans="1:25">
      <c r="A66" s="5" t="s">
        <v>1675</v>
      </c>
      <c r="B66" s="5" t="s">
        <v>4412</v>
      </c>
      <c r="C66" s="5" t="s">
        <v>73</v>
      </c>
      <c r="D66" s="5" t="s">
        <v>76</v>
      </c>
      <c r="E66" s="5" t="s">
        <v>4533</v>
      </c>
      <c r="F66" s="5"/>
      <c r="G66" s="5" t="s">
        <v>1676</v>
      </c>
      <c r="H66" s="5" t="s">
        <v>1677</v>
      </c>
      <c r="I66" s="5">
        <f>SUMIF('(基础表格）附表3-2农村公路建设项目及前期工作经费'!F:F,H66,'(基础表格）附表3-2农村公路建设项目及前期工作经费'!H:H)</f>
        <v>0</v>
      </c>
      <c r="J66" s="5" t="s">
        <v>348</v>
      </c>
      <c r="K66" s="5" t="s">
        <v>1678</v>
      </c>
      <c r="L66" s="5" t="s">
        <v>1594</v>
      </c>
      <c r="M66" s="5" t="s">
        <v>1594</v>
      </c>
      <c r="N66" s="5" t="s">
        <v>1594</v>
      </c>
      <c r="O66" s="5" t="s">
        <v>348</v>
      </c>
      <c r="P66" s="5" t="s">
        <v>1678</v>
      </c>
      <c r="Q66" s="498">
        <v>0.6</v>
      </c>
      <c r="R66" s="5" t="s">
        <v>4416</v>
      </c>
      <c r="S66" s="5" t="s">
        <v>4423</v>
      </c>
      <c r="T66" s="5" t="s">
        <v>245</v>
      </c>
      <c r="U66" s="5"/>
      <c r="V66" s="5" t="s">
        <v>3682</v>
      </c>
      <c r="W66" s="5" t="s">
        <v>1678</v>
      </c>
      <c r="X66" s="5" t="s">
        <v>3906</v>
      </c>
      <c r="Y66" s="5" t="s">
        <v>4419</v>
      </c>
    </row>
    <row r="67" customFormat="1" spans="1:25">
      <c r="A67" s="5" t="s">
        <v>1679</v>
      </c>
      <c r="B67" s="5" t="s">
        <v>4412</v>
      </c>
      <c r="C67" s="5" t="s">
        <v>73</v>
      </c>
      <c r="D67" s="5" t="s">
        <v>76</v>
      </c>
      <c r="E67" s="5" t="s">
        <v>4533</v>
      </c>
      <c r="F67" s="5"/>
      <c r="G67" s="5" t="s">
        <v>1680</v>
      </c>
      <c r="H67" s="5" t="s">
        <v>1681</v>
      </c>
      <c r="I67" s="5">
        <f>SUMIF('(基础表格）附表3-2农村公路建设项目及前期工作经费'!F:F,H67,'(基础表格）附表3-2农村公路建设项目及前期工作经费'!H:H)</f>
        <v>0</v>
      </c>
      <c r="J67" s="5" t="s">
        <v>348</v>
      </c>
      <c r="K67" s="5" t="s">
        <v>1669</v>
      </c>
      <c r="L67" s="5" t="s">
        <v>1594</v>
      </c>
      <c r="M67" s="5" t="s">
        <v>1594</v>
      </c>
      <c r="N67" s="5" t="s">
        <v>1594</v>
      </c>
      <c r="O67" s="5" t="s">
        <v>348</v>
      </c>
      <c r="P67" s="5" t="s">
        <v>3999</v>
      </c>
      <c r="Q67" s="498">
        <v>0.2</v>
      </c>
      <c r="R67" s="5" t="s">
        <v>4416</v>
      </c>
      <c r="S67" s="5" t="s">
        <v>4417</v>
      </c>
      <c r="T67" s="5" t="s">
        <v>245</v>
      </c>
      <c r="U67" s="5"/>
      <c r="V67" s="5" t="s">
        <v>3682</v>
      </c>
      <c r="W67" s="5" t="s">
        <v>4534</v>
      </c>
      <c r="X67" s="5" t="s">
        <v>3904</v>
      </c>
      <c r="Y67" s="5" t="s">
        <v>4419</v>
      </c>
    </row>
    <row r="68" customFormat="1" spans="1:25">
      <c r="A68" s="5" t="s">
        <v>1682</v>
      </c>
      <c r="B68" s="5" t="s">
        <v>4412</v>
      </c>
      <c r="C68" s="5" t="s">
        <v>73</v>
      </c>
      <c r="D68" s="5" t="s">
        <v>76</v>
      </c>
      <c r="E68" s="5" t="s">
        <v>4533</v>
      </c>
      <c r="F68" s="5"/>
      <c r="G68" s="5" t="s">
        <v>1683</v>
      </c>
      <c r="H68" s="5" t="s">
        <v>1684</v>
      </c>
      <c r="I68" s="5">
        <f>SUMIF('(基础表格）附表3-2农村公路建设项目及前期工作经费'!F:F,H68,'(基础表格）附表3-2农村公路建设项目及前期工作经费'!H:H)</f>
        <v>0</v>
      </c>
      <c r="J68" s="5" t="s">
        <v>348</v>
      </c>
      <c r="K68" s="5" t="s">
        <v>1669</v>
      </c>
      <c r="L68" s="5" t="s">
        <v>1594</v>
      </c>
      <c r="M68" s="5" t="s">
        <v>1594</v>
      </c>
      <c r="N68" s="5" t="s">
        <v>1594</v>
      </c>
      <c r="O68" s="5" t="s">
        <v>348</v>
      </c>
      <c r="P68" s="5" t="s">
        <v>1669</v>
      </c>
      <c r="Q68" s="498">
        <v>0.2</v>
      </c>
      <c r="R68" s="5" t="s">
        <v>4416</v>
      </c>
      <c r="S68" s="5" t="s">
        <v>4417</v>
      </c>
      <c r="T68" s="5" t="s">
        <v>245</v>
      </c>
      <c r="U68" s="5"/>
      <c r="V68" s="5" t="s">
        <v>3682</v>
      </c>
      <c r="W68" s="5" t="s">
        <v>1669</v>
      </c>
      <c r="X68" s="5" t="s">
        <v>3904</v>
      </c>
      <c r="Y68" s="5" t="s">
        <v>4419</v>
      </c>
    </row>
    <row r="69" customFormat="1" spans="1:25">
      <c r="A69" s="5" t="s">
        <v>3907</v>
      </c>
      <c r="B69" s="5" t="s">
        <v>4412</v>
      </c>
      <c r="C69" s="5" t="s">
        <v>73</v>
      </c>
      <c r="D69" s="5" t="s">
        <v>76</v>
      </c>
      <c r="E69" s="5" t="s">
        <v>4535</v>
      </c>
      <c r="F69" s="5" t="s">
        <v>4536</v>
      </c>
      <c r="G69" s="5" t="s">
        <v>3908</v>
      </c>
      <c r="H69" s="5" t="s">
        <v>3909</v>
      </c>
      <c r="I69" s="5">
        <f>SUMIF('(基础表格）附表3-2农村公路建设项目及前期工作经费'!F:F,H69,'(基础表格）附表3-2农村公路建设项目及前期工作经费'!H:H)</f>
        <v>0</v>
      </c>
      <c r="J69" s="5" t="s">
        <v>348</v>
      </c>
      <c r="K69" s="5" t="s">
        <v>3910</v>
      </c>
      <c r="L69" s="5" t="s">
        <v>4422</v>
      </c>
      <c r="M69" s="5" t="s">
        <v>4439</v>
      </c>
      <c r="N69" s="5" t="s">
        <v>245</v>
      </c>
      <c r="O69" s="5" t="s">
        <v>348</v>
      </c>
      <c r="P69" s="5" t="s">
        <v>3910</v>
      </c>
      <c r="Q69" s="498">
        <v>1.127</v>
      </c>
      <c r="R69" s="5" t="s">
        <v>4416</v>
      </c>
      <c r="S69" s="5" t="s">
        <v>4417</v>
      </c>
      <c r="T69" s="5" t="s">
        <v>245</v>
      </c>
      <c r="U69" s="5" t="s">
        <v>702</v>
      </c>
      <c r="V69" s="5" t="s">
        <v>3684</v>
      </c>
      <c r="W69" s="5" t="s">
        <v>3910</v>
      </c>
      <c r="X69" s="5" t="s">
        <v>3910</v>
      </c>
      <c r="Y69" s="5" t="s">
        <v>4419</v>
      </c>
    </row>
    <row r="70" customFormat="1" spans="1:25">
      <c r="A70" s="5" t="s">
        <v>3911</v>
      </c>
      <c r="B70" s="5" t="s">
        <v>4412</v>
      </c>
      <c r="C70" s="5" t="s">
        <v>73</v>
      </c>
      <c r="D70" s="5" t="s">
        <v>76</v>
      </c>
      <c r="E70" s="5" t="s">
        <v>4535</v>
      </c>
      <c r="F70" s="5" t="s">
        <v>4536</v>
      </c>
      <c r="G70" s="5" t="s">
        <v>3912</v>
      </c>
      <c r="H70" s="5" t="s">
        <v>3913</v>
      </c>
      <c r="I70" s="5">
        <f>SUMIF('(基础表格）附表3-2农村公路建设项目及前期工作经费'!F:F,H70,'(基础表格）附表3-2农村公路建设项目及前期工作经费'!H:H)</f>
        <v>0</v>
      </c>
      <c r="J70" s="5" t="s">
        <v>348</v>
      </c>
      <c r="K70" s="5" t="s">
        <v>3914</v>
      </c>
      <c r="L70" s="5" t="s">
        <v>4414</v>
      </c>
      <c r="M70" s="5" t="s">
        <v>4415</v>
      </c>
      <c r="N70" s="5" t="s">
        <v>245</v>
      </c>
      <c r="O70" s="5" t="s">
        <v>348</v>
      </c>
      <c r="P70" s="5" t="s">
        <v>3914</v>
      </c>
      <c r="Q70" s="498">
        <v>0.768</v>
      </c>
      <c r="R70" s="5" t="s">
        <v>4416</v>
      </c>
      <c r="S70" s="5" t="s">
        <v>4417</v>
      </c>
      <c r="T70" s="5" t="s">
        <v>245</v>
      </c>
      <c r="U70" s="5" t="s">
        <v>702</v>
      </c>
      <c r="V70" s="5" t="s">
        <v>3684</v>
      </c>
      <c r="W70" s="5" t="s">
        <v>4537</v>
      </c>
      <c r="X70" s="5" t="s">
        <v>3914</v>
      </c>
      <c r="Y70" s="5" t="s">
        <v>4419</v>
      </c>
    </row>
    <row r="71" customFormat="1" spans="1:25">
      <c r="A71" s="5" t="s">
        <v>1685</v>
      </c>
      <c r="B71" s="5" t="s">
        <v>4412</v>
      </c>
      <c r="C71" s="5" t="s">
        <v>73</v>
      </c>
      <c r="D71" s="5" t="s">
        <v>76</v>
      </c>
      <c r="E71" s="5" t="s">
        <v>4538</v>
      </c>
      <c r="F71" s="5"/>
      <c r="G71" s="5" t="s">
        <v>1686</v>
      </c>
      <c r="H71" s="5" t="s">
        <v>1687</v>
      </c>
      <c r="I71" s="5">
        <f>SUMIF('(基础表格）附表3-2农村公路建设项目及前期工作经费'!F:F,H71,'(基础表格）附表3-2农村公路建设项目及前期工作经费'!H:H)</f>
        <v>0</v>
      </c>
      <c r="J71" s="5" t="s">
        <v>348</v>
      </c>
      <c r="K71" s="5" t="s">
        <v>1688</v>
      </c>
      <c r="L71" s="5" t="s">
        <v>1594</v>
      </c>
      <c r="M71" s="5" t="s">
        <v>1594</v>
      </c>
      <c r="N71" s="5" t="s">
        <v>1594</v>
      </c>
      <c r="O71" s="5" t="s">
        <v>348</v>
      </c>
      <c r="P71" s="5" t="s">
        <v>1688</v>
      </c>
      <c r="Q71" s="498">
        <v>0.284</v>
      </c>
      <c r="R71" s="5" t="s">
        <v>4416</v>
      </c>
      <c r="S71" s="5" t="s">
        <v>4417</v>
      </c>
      <c r="T71" s="5" t="s">
        <v>245</v>
      </c>
      <c r="U71" s="5"/>
      <c r="V71" s="5" t="s">
        <v>3682</v>
      </c>
      <c r="W71" s="5" t="s">
        <v>1688</v>
      </c>
      <c r="X71" s="5" t="s">
        <v>1688</v>
      </c>
      <c r="Y71" s="5" t="s">
        <v>4419</v>
      </c>
    </row>
    <row r="72" customFormat="1" spans="1:25">
      <c r="A72" s="5" t="s">
        <v>1690</v>
      </c>
      <c r="B72" s="5" t="s">
        <v>4412</v>
      </c>
      <c r="C72" s="5" t="s">
        <v>73</v>
      </c>
      <c r="D72" s="5" t="s">
        <v>76</v>
      </c>
      <c r="E72" s="5" t="s">
        <v>4538</v>
      </c>
      <c r="F72" s="5" t="s">
        <v>4539</v>
      </c>
      <c r="G72" s="5" t="s">
        <v>1691</v>
      </c>
      <c r="H72" s="5" t="s">
        <v>1692</v>
      </c>
      <c r="I72" s="5">
        <f>SUMIF('(基础表格）附表3-2农村公路建设项目及前期工作经费'!F:F,H72,'(基础表格）附表3-2农村公路建设项目及前期工作经费'!H:H)</f>
        <v>0</v>
      </c>
      <c r="J72" s="5" t="s">
        <v>348</v>
      </c>
      <c r="K72" s="5" t="s">
        <v>1693</v>
      </c>
      <c r="L72" s="5" t="s">
        <v>4414</v>
      </c>
      <c r="M72" s="5" t="s">
        <v>4415</v>
      </c>
      <c r="N72" s="5" t="s">
        <v>245</v>
      </c>
      <c r="O72" s="5" t="s">
        <v>348</v>
      </c>
      <c r="P72" s="5" t="s">
        <v>1693</v>
      </c>
      <c r="Q72" s="498">
        <v>1.033</v>
      </c>
      <c r="R72" s="5" t="s">
        <v>4416</v>
      </c>
      <c r="S72" s="5" t="s">
        <v>4417</v>
      </c>
      <c r="T72" s="5" t="s">
        <v>245</v>
      </c>
      <c r="U72" s="5" t="s">
        <v>702</v>
      </c>
      <c r="V72" s="5" t="s">
        <v>3682</v>
      </c>
      <c r="W72" s="5" t="s">
        <v>1693</v>
      </c>
      <c r="X72" s="5" t="s">
        <v>1693</v>
      </c>
      <c r="Y72" s="5" t="s">
        <v>4419</v>
      </c>
    </row>
    <row r="73" customFormat="1" spans="1:25">
      <c r="A73" s="5" t="s">
        <v>1694</v>
      </c>
      <c r="B73" s="5" t="s">
        <v>4412</v>
      </c>
      <c r="C73" s="5" t="s">
        <v>73</v>
      </c>
      <c r="D73" s="5" t="s">
        <v>76</v>
      </c>
      <c r="E73" s="5" t="s">
        <v>4538</v>
      </c>
      <c r="F73" s="5"/>
      <c r="G73" s="5" t="s">
        <v>1695</v>
      </c>
      <c r="H73" s="5" t="s">
        <v>1696</v>
      </c>
      <c r="I73" s="5">
        <f>SUMIF('(基础表格）附表3-2农村公路建设项目及前期工作经费'!F:F,H73,'(基础表格）附表3-2农村公路建设项目及前期工作经费'!H:H)</f>
        <v>0</v>
      </c>
      <c r="J73" s="5" t="s">
        <v>348</v>
      </c>
      <c r="K73" s="5" t="s">
        <v>1697</v>
      </c>
      <c r="L73" s="5" t="s">
        <v>1594</v>
      </c>
      <c r="M73" s="5" t="s">
        <v>1594</v>
      </c>
      <c r="N73" s="5" t="s">
        <v>1594</v>
      </c>
      <c r="O73" s="5" t="s">
        <v>348</v>
      </c>
      <c r="P73" s="5" t="s">
        <v>1697</v>
      </c>
      <c r="Q73" s="498">
        <v>0.126</v>
      </c>
      <c r="R73" s="5" t="s">
        <v>4416</v>
      </c>
      <c r="S73" s="5" t="s">
        <v>4417</v>
      </c>
      <c r="T73" s="5" t="s">
        <v>245</v>
      </c>
      <c r="U73" s="5"/>
      <c r="V73" s="5" t="s">
        <v>3682</v>
      </c>
      <c r="W73" s="5" t="s">
        <v>1697</v>
      </c>
      <c r="X73" s="5" t="s">
        <v>1697</v>
      </c>
      <c r="Y73" s="5" t="s">
        <v>4419</v>
      </c>
    </row>
    <row r="74" customFormat="1" spans="1:25">
      <c r="A74" s="5" t="s">
        <v>1698</v>
      </c>
      <c r="B74" s="5" t="s">
        <v>4412</v>
      </c>
      <c r="C74" s="5" t="s">
        <v>73</v>
      </c>
      <c r="D74" s="5" t="s">
        <v>76</v>
      </c>
      <c r="E74" s="5" t="s">
        <v>4538</v>
      </c>
      <c r="F74" s="5"/>
      <c r="G74" s="5" t="s">
        <v>1699</v>
      </c>
      <c r="H74" s="5" t="s">
        <v>1700</v>
      </c>
      <c r="I74" s="5">
        <f>SUMIF('(基础表格）附表3-2农村公路建设项目及前期工作经费'!F:F,H74,'(基础表格）附表3-2农村公路建设项目及前期工作经费'!H:H)</f>
        <v>0</v>
      </c>
      <c r="J74" s="5" t="s">
        <v>348</v>
      </c>
      <c r="K74" s="5" t="s">
        <v>1701</v>
      </c>
      <c r="L74" s="5" t="s">
        <v>1594</v>
      </c>
      <c r="M74" s="5" t="s">
        <v>1594</v>
      </c>
      <c r="N74" s="5" t="s">
        <v>1594</v>
      </c>
      <c r="O74" s="5" t="s">
        <v>348</v>
      </c>
      <c r="P74" s="5" t="s">
        <v>1701</v>
      </c>
      <c r="Q74" s="498">
        <v>0.327</v>
      </c>
      <c r="R74" s="5" t="s">
        <v>4416</v>
      </c>
      <c r="S74" s="5" t="s">
        <v>4423</v>
      </c>
      <c r="T74" s="5" t="s">
        <v>245</v>
      </c>
      <c r="U74" s="5"/>
      <c r="V74" s="5" t="s">
        <v>3684</v>
      </c>
      <c r="W74" s="5" t="s">
        <v>1701</v>
      </c>
      <c r="X74" s="5" t="s">
        <v>1701</v>
      </c>
      <c r="Y74" s="5" t="s">
        <v>4419</v>
      </c>
    </row>
    <row r="75" customFormat="1" spans="1:25">
      <c r="A75" s="5" t="s">
        <v>1702</v>
      </c>
      <c r="B75" s="5" t="s">
        <v>4412</v>
      </c>
      <c r="C75" s="5" t="s">
        <v>73</v>
      </c>
      <c r="D75" s="5" t="s">
        <v>76</v>
      </c>
      <c r="E75" s="5" t="s">
        <v>4538</v>
      </c>
      <c r="F75" s="5"/>
      <c r="G75" s="5" t="s">
        <v>1703</v>
      </c>
      <c r="H75" s="5" t="s">
        <v>1704</v>
      </c>
      <c r="I75" s="5">
        <f>SUMIF('(基础表格）附表3-2农村公路建设项目及前期工作经费'!F:F,H75,'(基础表格）附表3-2农村公路建设项目及前期工作经费'!H:H)</f>
        <v>0</v>
      </c>
      <c r="J75" s="5" t="s">
        <v>348</v>
      </c>
      <c r="K75" s="5" t="s">
        <v>1705</v>
      </c>
      <c r="L75" s="5" t="s">
        <v>1594</v>
      </c>
      <c r="M75" s="5" t="s">
        <v>1594</v>
      </c>
      <c r="N75" s="5" t="s">
        <v>1594</v>
      </c>
      <c r="O75" s="5" t="s">
        <v>348</v>
      </c>
      <c r="P75" s="5" t="s">
        <v>1705</v>
      </c>
      <c r="Q75" s="498">
        <v>0.436</v>
      </c>
      <c r="R75" s="5" t="s">
        <v>4416</v>
      </c>
      <c r="S75" s="5" t="s">
        <v>4417</v>
      </c>
      <c r="T75" s="5" t="s">
        <v>245</v>
      </c>
      <c r="U75" s="5"/>
      <c r="V75" s="5" t="s">
        <v>3682</v>
      </c>
      <c r="W75" s="5" t="s">
        <v>1705</v>
      </c>
      <c r="X75" s="5" t="s">
        <v>1705</v>
      </c>
      <c r="Y75" s="5" t="s">
        <v>4419</v>
      </c>
    </row>
    <row r="76" customFormat="1" spans="1:25">
      <c r="A76" s="5" t="s">
        <v>1706</v>
      </c>
      <c r="B76" s="5" t="s">
        <v>4412</v>
      </c>
      <c r="C76" s="5" t="s">
        <v>73</v>
      </c>
      <c r="D76" s="5" t="s">
        <v>76</v>
      </c>
      <c r="E76" s="5" t="s">
        <v>4535</v>
      </c>
      <c r="F76" s="5"/>
      <c r="G76" s="5" t="s">
        <v>1707</v>
      </c>
      <c r="H76" s="5" t="s">
        <v>1708</v>
      </c>
      <c r="I76" s="5">
        <f>SUMIF('(基础表格）附表3-2农村公路建设项目及前期工作经费'!F:F,H76,'(基础表格）附表3-2农村公路建设项目及前期工作经费'!H:H)</f>
        <v>0</v>
      </c>
      <c r="J76" s="5" t="s">
        <v>348</v>
      </c>
      <c r="K76" s="5" t="s">
        <v>1709</v>
      </c>
      <c r="L76" s="5" t="s">
        <v>1594</v>
      </c>
      <c r="M76" s="5" t="s">
        <v>1594</v>
      </c>
      <c r="N76" s="5" t="s">
        <v>1594</v>
      </c>
      <c r="O76" s="5" t="s">
        <v>348</v>
      </c>
      <c r="P76" s="5" t="s">
        <v>1709</v>
      </c>
      <c r="Q76" s="498">
        <v>0.145</v>
      </c>
      <c r="R76" s="5" t="s">
        <v>4416</v>
      </c>
      <c r="S76" s="5" t="s">
        <v>4417</v>
      </c>
      <c r="T76" s="5" t="s">
        <v>245</v>
      </c>
      <c r="U76" s="5"/>
      <c r="V76" s="5" t="s">
        <v>3682</v>
      </c>
      <c r="W76" s="5" t="s">
        <v>1709</v>
      </c>
      <c r="X76" s="5" t="s">
        <v>1709</v>
      </c>
      <c r="Y76" s="5" t="s">
        <v>4419</v>
      </c>
    </row>
    <row r="77" customFormat="1" spans="1:25">
      <c r="A77" s="5" t="s">
        <v>1710</v>
      </c>
      <c r="B77" s="5" t="s">
        <v>4412</v>
      </c>
      <c r="C77" s="5" t="s">
        <v>73</v>
      </c>
      <c r="D77" s="5" t="s">
        <v>76</v>
      </c>
      <c r="E77" s="5" t="s">
        <v>4538</v>
      </c>
      <c r="F77" s="5" t="s">
        <v>4539</v>
      </c>
      <c r="G77" s="5" t="s">
        <v>1711</v>
      </c>
      <c r="H77" s="5" t="s">
        <v>1712</v>
      </c>
      <c r="I77" s="5">
        <f>SUMIF('(基础表格）附表3-2农村公路建设项目及前期工作经费'!F:F,H77,'(基础表格）附表3-2农村公路建设项目及前期工作经费'!H:H)</f>
        <v>0</v>
      </c>
      <c r="J77" s="5" t="s">
        <v>348</v>
      </c>
      <c r="K77" s="5" t="s">
        <v>772</v>
      </c>
      <c r="L77" s="5" t="s">
        <v>4422</v>
      </c>
      <c r="M77" s="5" t="s">
        <v>4447</v>
      </c>
      <c r="N77" s="5" t="s">
        <v>245</v>
      </c>
      <c r="O77" s="5" t="s">
        <v>348</v>
      </c>
      <c r="P77" s="5" t="s">
        <v>772</v>
      </c>
      <c r="Q77" s="498">
        <v>0.79</v>
      </c>
      <c r="R77" s="5" t="s">
        <v>4416</v>
      </c>
      <c r="S77" s="5" t="s">
        <v>4417</v>
      </c>
      <c r="T77" s="5" t="s">
        <v>245</v>
      </c>
      <c r="U77" s="5" t="s">
        <v>702</v>
      </c>
      <c r="V77" s="5" t="s">
        <v>3682</v>
      </c>
      <c r="W77" s="5" t="s">
        <v>772</v>
      </c>
      <c r="X77" s="5" t="s">
        <v>3915</v>
      </c>
      <c r="Y77" s="5" t="s">
        <v>4419</v>
      </c>
    </row>
    <row r="78" customFormat="1" spans="1:25">
      <c r="A78" s="5" t="s">
        <v>1713</v>
      </c>
      <c r="B78" s="5" t="s">
        <v>4412</v>
      </c>
      <c r="C78" s="5" t="s">
        <v>73</v>
      </c>
      <c r="D78" s="5" t="s">
        <v>76</v>
      </c>
      <c r="E78" s="5" t="s">
        <v>4538</v>
      </c>
      <c r="F78" s="5"/>
      <c r="G78" s="5" t="s">
        <v>1714</v>
      </c>
      <c r="H78" s="5" t="s">
        <v>1715</v>
      </c>
      <c r="I78" s="5">
        <f>SUMIF('(基础表格）附表3-2农村公路建设项目及前期工作经费'!F:F,H78,'(基础表格）附表3-2农村公路建设项目及前期工作经费'!H:H)</f>
        <v>0</v>
      </c>
      <c r="J78" s="5" t="s">
        <v>348</v>
      </c>
      <c r="K78" s="5" t="s">
        <v>1716</v>
      </c>
      <c r="L78" s="5" t="s">
        <v>1594</v>
      </c>
      <c r="M78" s="5" t="s">
        <v>1594</v>
      </c>
      <c r="N78" s="5" t="s">
        <v>1594</v>
      </c>
      <c r="O78" s="5" t="s">
        <v>348</v>
      </c>
      <c r="P78" s="5" t="s">
        <v>1716</v>
      </c>
      <c r="Q78" s="498">
        <v>0.424</v>
      </c>
      <c r="R78" s="5" t="s">
        <v>4416</v>
      </c>
      <c r="S78" s="5" t="s">
        <v>4417</v>
      </c>
      <c r="T78" s="5" t="s">
        <v>245</v>
      </c>
      <c r="U78" s="5"/>
      <c r="V78" s="5" t="s">
        <v>3682</v>
      </c>
      <c r="W78" s="5" t="s">
        <v>1716</v>
      </c>
      <c r="X78" s="5" t="s">
        <v>1716</v>
      </c>
      <c r="Y78" s="5" t="s">
        <v>4419</v>
      </c>
    </row>
    <row r="79" customFormat="1" spans="1:25">
      <c r="A79" s="5" t="s">
        <v>1717</v>
      </c>
      <c r="B79" s="5" t="s">
        <v>4412</v>
      </c>
      <c r="C79" s="5" t="s">
        <v>73</v>
      </c>
      <c r="D79" s="5" t="s">
        <v>76</v>
      </c>
      <c r="E79" s="5" t="s">
        <v>4538</v>
      </c>
      <c r="F79" s="5"/>
      <c r="G79" s="5" t="s">
        <v>1718</v>
      </c>
      <c r="H79" s="5" t="s">
        <v>1719</v>
      </c>
      <c r="I79" s="5">
        <f>SUMIF('(基础表格）附表3-2农村公路建设项目及前期工作经费'!F:F,H79,'(基础表格）附表3-2农村公路建设项目及前期工作经费'!H:H)</f>
        <v>0</v>
      </c>
      <c r="J79" s="5" t="s">
        <v>348</v>
      </c>
      <c r="K79" s="5" t="s">
        <v>1720</v>
      </c>
      <c r="L79" s="5" t="s">
        <v>1594</v>
      </c>
      <c r="M79" s="5" t="s">
        <v>1594</v>
      </c>
      <c r="N79" s="5" t="s">
        <v>1594</v>
      </c>
      <c r="O79" s="5" t="s">
        <v>348</v>
      </c>
      <c r="P79" s="5" t="s">
        <v>1720</v>
      </c>
      <c r="Q79" s="498">
        <v>0.504</v>
      </c>
      <c r="R79" s="5" t="s">
        <v>4416</v>
      </c>
      <c r="S79" s="5" t="s">
        <v>4417</v>
      </c>
      <c r="T79" s="5" t="s">
        <v>245</v>
      </c>
      <c r="U79" s="5"/>
      <c r="V79" s="5" t="s">
        <v>3682</v>
      </c>
      <c r="W79" s="5" t="s">
        <v>1720</v>
      </c>
      <c r="X79" s="5" t="s">
        <v>1720</v>
      </c>
      <c r="Y79" s="5" t="s">
        <v>4419</v>
      </c>
    </row>
    <row r="80" customFormat="1" spans="1:25">
      <c r="A80" s="5" t="s">
        <v>1721</v>
      </c>
      <c r="B80" s="5" t="s">
        <v>4412</v>
      </c>
      <c r="C80" s="5" t="s">
        <v>73</v>
      </c>
      <c r="D80" s="5" t="s">
        <v>76</v>
      </c>
      <c r="E80" s="5" t="s">
        <v>4538</v>
      </c>
      <c r="F80" s="5" t="s">
        <v>4539</v>
      </c>
      <c r="G80" s="5" t="s">
        <v>1722</v>
      </c>
      <c r="H80" s="5" t="s">
        <v>1723</v>
      </c>
      <c r="I80" s="5">
        <f>SUMIF('(基础表格）附表3-2农村公路建设项目及前期工作经费'!F:F,H80,'(基础表格）附表3-2农村公路建设项目及前期工作经费'!H:H)</f>
        <v>0</v>
      </c>
      <c r="J80" s="5" t="s">
        <v>1724</v>
      </c>
      <c r="K80" s="5" t="s">
        <v>1725</v>
      </c>
      <c r="L80" s="5" t="s">
        <v>4414</v>
      </c>
      <c r="M80" s="5" t="s">
        <v>4415</v>
      </c>
      <c r="N80" s="5" t="s">
        <v>245</v>
      </c>
      <c r="O80" s="5" t="s">
        <v>1724</v>
      </c>
      <c r="P80" s="5" t="s">
        <v>1725</v>
      </c>
      <c r="Q80" s="498">
        <v>0.055</v>
      </c>
      <c r="R80" s="5" t="s">
        <v>4416</v>
      </c>
      <c r="S80" s="5" t="s">
        <v>4417</v>
      </c>
      <c r="T80" s="5" t="s">
        <v>245</v>
      </c>
      <c r="U80" s="5" t="s">
        <v>702</v>
      </c>
      <c r="V80" s="5" t="s">
        <v>3682</v>
      </c>
      <c r="W80" s="5" t="s">
        <v>3916</v>
      </c>
      <c r="X80" s="5" t="s">
        <v>3916</v>
      </c>
      <c r="Y80" s="5" t="s">
        <v>4419</v>
      </c>
    </row>
    <row r="81" customFormat="1" spans="1:25">
      <c r="A81" s="5" t="s">
        <v>1726</v>
      </c>
      <c r="B81" s="5" t="s">
        <v>4412</v>
      </c>
      <c r="C81" s="5" t="s">
        <v>73</v>
      </c>
      <c r="D81" s="5" t="s">
        <v>76</v>
      </c>
      <c r="E81" s="5" t="s">
        <v>4538</v>
      </c>
      <c r="F81" s="5" t="s">
        <v>4539</v>
      </c>
      <c r="G81" s="5" t="s">
        <v>1727</v>
      </c>
      <c r="H81" s="5" t="s">
        <v>1728</v>
      </c>
      <c r="I81" s="5">
        <f>SUMIF('(基础表格）附表3-2农村公路建设项目及前期工作经费'!F:F,H81,'(基础表格）附表3-2农村公路建设项目及前期工作经费'!H:H)</f>
        <v>0</v>
      </c>
      <c r="J81" s="5" t="s">
        <v>348</v>
      </c>
      <c r="K81" s="5" t="s">
        <v>1729</v>
      </c>
      <c r="L81" s="5" t="s">
        <v>4414</v>
      </c>
      <c r="M81" s="5" t="s">
        <v>4415</v>
      </c>
      <c r="N81" s="5" t="s">
        <v>245</v>
      </c>
      <c r="O81" s="5" t="s">
        <v>348</v>
      </c>
      <c r="P81" s="5" t="s">
        <v>1729</v>
      </c>
      <c r="Q81" s="498">
        <v>0.5</v>
      </c>
      <c r="R81" s="5" t="s">
        <v>4416</v>
      </c>
      <c r="S81" s="5" t="s">
        <v>4417</v>
      </c>
      <c r="T81" s="5" t="s">
        <v>245</v>
      </c>
      <c r="U81" s="5" t="s">
        <v>702</v>
      </c>
      <c r="V81" s="5" t="s">
        <v>3682</v>
      </c>
      <c r="W81" s="5" t="s">
        <v>4117</v>
      </c>
      <c r="X81" s="5" t="s">
        <v>1729</v>
      </c>
      <c r="Y81" s="5" t="s">
        <v>4419</v>
      </c>
    </row>
    <row r="82" customFormat="1" spans="1:25">
      <c r="A82" s="5" t="s">
        <v>1730</v>
      </c>
      <c r="B82" s="5" t="s">
        <v>4412</v>
      </c>
      <c r="C82" s="5" t="s">
        <v>73</v>
      </c>
      <c r="D82" s="5" t="s">
        <v>76</v>
      </c>
      <c r="E82" s="5" t="s">
        <v>4538</v>
      </c>
      <c r="F82" s="5"/>
      <c r="G82" s="5" t="s">
        <v>1731</v>
      </c>
      <c r="H82" s="5" t="s">
        <v>1732</v>
      </c>
      <c r="I82" s="5">
        <f>SUMIF('(基础表格）附表3-2农村公路建设项目及前期工作经费'!F:F,H82,'(基础表格）附表3-2农村公路建设项目及前期工作经费'!H:H)</f>
        <v>0</v>
      </c>
      <c r="J82" s="5" t="s">
        <v>348</v>
      </c>
      <c r="K82" s="5" t="s">
        <v>1733</v>
      </c>
      <c r="L82" s="5" t="s">
        <v>1594</v>
      </c>
      <c r="M82" s="5" t="s">
        <v>1594</v>
      </c>
      <c r="N82" s="5" t="s">
        <v>1594</v>
      </c>
      <c r="O82" s="5" t="s">
        <v>348</v>
      </c>
      <c r="P82" s="5" t="s">
        <v>1733</v>
      </c>
      <c r="Q82" s="498">
        <v>0.148</v>
      </c>
      <c r="R82" s="5" t="s">
        <v>4416</v>
      </c>
      <c r="S82" s="5" t="s">
        <v>4417</v>
      </c>
      <c r="T82" s="5" t="s">
        <v>245</v>
      </c>
      <c r="U82" s="5"/>
      <c r="V82" s="5" t="s">
        <v>3682</v>
      </c>
      <c r="W82" s="5" t="s">
        <v>1733</v>
      </c>
      <c r="X82" s="5" t="s">
        <v>1733</v>
      </c>
      <c r="Y82" s="5" t="s">
        <v>4419</v>
      </c>
    </row>
    <row r="83" customFormat="1" spans="1:25">
      <c r="A83" s="5" t="s">
        <v>1734</v>
      </c>
      <c r="B83" s="5" t="s">
        <v>4412</v>
      </c>
      <c r="C83" s="5" t="s">
        <v>73</v>
      </c>
      <c r="D83" s="5" t="s">
        <v>76</v>
      </c>
      <c r="E83" s="5" t="s">
        <v>4538</v>
      </c>
      <c r="F83" s="5"/>
      <c r="G83" s="5" t="s">
        <v>1735</v>
      </c>
      <c r="H83" s="5" t="s">
        <v>1736</v>
      </c>
      <c r="I83" s="5">
        <f>SUMIF('(基础表格）附表3-2农村公路建设项目及前期工作经费'!F:F,H83,'(基础表格）附表3-2农村公路建设项目及前期工作经费'!H:H)</f>
        <v>0</v>
      </c>
      <c r="J83" s="5" t="s">
        <v>348</v>
      </c>
      <c r="K83" s="5" t="s">
        <v>1737</v>
      </c>
      <c r="L83" s="5" t="s">
        <v>1594</v>
      </c>
      <c r="M83" s="5" t="s">
        <v>1594</v>
      </c>
      <c r="N83" s="5" t="s">
        <v>1594</v>
      </c>
      <c r="O83" s="5" t="s">
        <v>348</v>
      </c>
      <c r="P83" s="5" t="s">
        <v>1737</v>
      </c>
      <c r="Q83" s="498">
        <v>0.226</v>
      </c>
      <c r="R83" s="5" t="s">
        <v>4416</v>
      </c>
      <c r="S83" s="5" t="s">
        <v>4417</v>
      </c>
      <c r="T83" s="5" t="s">
        <v>245</v>
      </c>
      <c r="U83" s="5"/>
      <c r="V83" s="5" t="s">
        <v>3682</v>
      </c>
      <c r="W83" s="5" t="s">
        <v>1737</v>
      </c>
      <c r="X83" s="5" t="s">
        <v>1737</v>
      </c>
      <c r="Y83" s="5" t="s">
        <v>4419</v>
      </c>
    </row>
    <row r="84" customFormat="1" spans="1:25">
      <c r="A84" s="5" t="s">
        <v>3917</v>
      </c>
      <c r="B84" s="5" t="s">
        <v>4412</v>
      </c>
      <c r="C84" s="5" t="s">
        <v>73</v>
      </c>
      <c r="D84" s="5" t="s">
        <v>76</v>
      </c>
      <c r="E84" s="5" t="s">
        <v>4533</v>
      </c>
      <c r="F84" s="5" t="s">
        <v>4540</v>
      </c>
      <c r="G84" s="5" t="s">
        <v>3918</v>
      </c>
      <c r="H84" s="5" t="s">
        <v>3919</v>
      </c>
      <c r="I84" s="5">
        <f>SUMIF('(基础表格）附表3-2农村公路建设项目及前期工作经费'!F:F,H84,'(基础表格）附表3-2农村公路建设项目及前期工作经费'!H:H)</f>
        <v>0</v>
      </c>
      <c r="J84" s="5" t="s">
        <v>348</v>
      </c>
      <c r="K84" s="5" t="s">
        <v>3920</v>
      </c>
      <c r="L84" s="5" t="s">
        <v>4422</v>
      </c>
      <c r="M84" s="5" t="s">
        <v>4447</v>
      </c>
      <c r="N84" s="5" t="s">
        <v>245</v>
      </c>
      <c r="O84" s="5" t="s">
        <v>348</v>
      </c>
      <c r="P84" s="5" t="s">
        <v>3920</v>
      </c>
      <c r="Q84" s="498">
        <v>0.111</v>
      </c>
      <c r="R84" s="5" t="s">
        <v>4416</v>
      </c>
      <c r="S84" s="5" t="s">
        <v>4423</v>
      </c>
      <c r="T84" s="5" t="s">
        <v>245</v>
      </c>
      <c r="U84" s="5" t="s">
        <v>702</v>
      </c>
      <c r="V84" s="5" t="s">
        <v>3684</v>
      </c>
      <c r="W84" s="5" t="s">
        <v>3920</v>
      </c>
      <c r="X84" s="5" t="s">
        <v>3920</v>
      </c>
      <c r="Y84" s="5" t="s">
        <v>4419</v>
      </c>
    </row>
    <row r="85" customFormat="1" spans="1:25">
      <c r="A85" s="5" t="s">
        <v>3921</v>
      </c>
      <c r="B85" s="5" t="s">
        <v>4412</v>
      </c>
      <c r="C85" s="5" t="s">
        <v>73</v>
      </c>
      <c r="D85" s="5" t="s">
        <v>76</v>
      </c>
      <c r="E85" s="5" t="s">
        <v>4528</v>
      </c>
      <c r="F85" s="5" t="s">
        <v>4541</v>
      </c>
      <c r="G85" s="5" t="s">
        <v>3922</v>
      </c>
      <c r="H85" s="5" t="s">
        <v>3923</v>
      </c>
      <c r="I85" s="5">
        <f>SUMIF('(基础表格）附表3-2农村公路建设项目及前期工作经费'!F:F,H85,'(基础表格）附表3-2农村公路建设项目及前期工作经费'!H:H)</f>
        <v>0</v>
      </c>
      <c r="J85" s="5" t="s">
        <v>348</v>
      </c>
      <c r="K85" s="5" t="s">
        <v>3924</v>
      </c>
      <c r="L85" s="5" t="s">
        <v>4414</v>
      </c>
      <c r="M85" s="5" t="s">
        <v>4439</v>
      </c>
      <c r="N85" s="5" t="s">
        <v>245</v>
      </c>
      <c r="O85" s="5" t="s">
        <v>348</v>
      </c>
      <c r="P85" s="5" t="s">
        <v>3924</v>
      </c>
      <c r="Q85" s="498">
        <v>0.848</v>
      </c>
      <c r="R85" s="5" t="s">
        <v>4416</v>
      </c>
      <c r="S85" s="5" t="s">
        <v>4423</v>
      </c>
      <c r="T85" s="5" t="s">
        <v>245</v>
      </c>
      <c r="U85" s="5" t="s">
        <v>702</v>
      </c>
      <c r="V85" s="5" t="s">
        <v>3682</v>
      </c>
      <c r="W85" s="5" t="s">
        <v>3924</v>
      </c>
      <c r="X85" s="5" t="s">
        <v>3924</v>
      </c>
      <c r="Y85" s="5" t="s">
        <v>4419</v>
      </c>
    </row>
    <row r="86" customFormat="1" spans="1:25">
      <c r="A86" s="5" t="s">
        <v>3925</v>
      </c>
      <c r="B86" s="5" t="s">
        <v>4412</v>
      </c>
      <c r="C86" s="5" t="s">
        <v>73</v>
      </c>
      <c r="D86" s="5" t="s">
        <v>76</v>
      </c>
      <c r="E86" s="5" t="s">
        <v>4528</v>
      </c>
      <c r="F86" s="5" t="s">
        <v>4542</v>
      </c>
      <c r="G86" s="5" t="s">
        <v>3926</v>
      </c>
      <c r="H86" s="5" t="s">
        <v>3927</v>
      </c>
      <c r="I86" s="5">
        <f>SUMIF('(基础表格）附表3-2农村公路建设项目及前期工作经费'!F:F,H86,'(基础表格）附表3-2农村公路建设项目及前期工作经费'!H:H)</f>
        <v>0</v>
      </c>
      <c r="J86" s="5" t="s">
        <v>3928</v>
      </c>
      <c r="K86" s="5" t="s">
        <v>3929</v>
      </c>
      <c r="L86" s="5" t="s">
        <v>4439</v>
      </c>
      <c r="M86" s="5" t="s">
        <v>4440</v>
      </c>
      <c r="N86" s="5" t="s">
        <v>245</v>
      </c>
      <c r="O86" s="5" t="s">
        <v>3928</v>
      </c>
      <c r="P86" s="5" t="s">
        <v>3929</v>
      </c>
      <c r="Q86" s="498">
        <v>0.079</v>
      </c>
      <c r="R86" s="5" t="s">
        <v>4416</v>
      </c>
      <c r="S86" s="5" t="s">
        <v>4423</v>
      </c>
      <c r="T86" s="5" t="s">
        <v>245</v>
      </c>
      <c r="U86" s="5" t="s">
        <v>702</v>
      </c>
      <c r="V86" s="5" t="s">
        <v>3682</v>
      </c>
      <c r="W86" s="5" t="s">
        <v>3930</v>
      </c>
      <c r="X86" s="5" t="s">
        <v>3930</v>
      </c>
      <c r="Y86" s="5" t="s">
        <v>4419</v>
      </c>
    </row>
    <row r="87" customFormat="1" spans="1:25">
      <c r="A87" s="5" t="s">
        <v>3931</v>
      </c>
      <c r="B87" s="5" t="s">
        <v>4412</v>
      </c>
      <c r="C87" s="5" t="s">
        <v>73</v>
      </c>
      <c r="D87" s="5" t="s">
        <v>76</v>
      </c>
      <c r="E87" s="5" t="s">
        <v>4528</v>
      </c>
      <c r="F87" s="5" t="s">
        <v>4543</v>
      </c>
      <c r="G87" s="5" t="s">
        <v>3932</v>
      </c>
      <c r="H87" s="5" t="s">
        <v>3933</v>
      </c>
      <c r="I87" s="5">
        <f>SUMIF('(基础表格）附表3-2农村公路建设项目及前期工作经费'!F:F,H87,'(基础表格）附表3-2农村公路建设项目及前期工作经费'!H:H)</f>
        <v>0</v>
      </c>
      <c r="J87" s="5" t="s">
        <v>1701</v>
      </c>
      <c r="K87" s="5" t="s">
        <v>3934</v>
      </c>
      <c r="L87" s="5" t="s">
        <v>4414</v>
      </c>
      <c r="M87" s="5" t="s">
        <v>4415</v>
      </c>
      <c r="N87" s="5" t="s">
        <v>245</v>
      </c>
      <c r="O87" s="5" t="s">
        <v>1701</v>
      </c>
      <c r="P87" s="5" t="s">
        <v>3934</v>
      </c>
      <c r="Q87" s="498">
        <v>0.966</v>
      </c>
      <c r="R87" s="5" t="s">
        <v>4416</v>
      </c>
      <c r="S87" s="5" t="s">
        <v>4423</v>
      </c>
      <c r="T87" s="5" t="s">
        <v>245</v>
      </c>
      <c r="U87" s="5" t="s">
        <v>702</v>
      </c>
      <c r="V87" s="5" t="s">
        <v>3682</v>
      </c>
      <c r="W87" s="5" t="s">
        <v>3935</v>
      </c>
      <c r="X87" s="5" t="s">
        <v>3935</v>
      </c>
      <c r="Y87" s="5" t="s">
        <v>4419</v>
      </c>
    </row>
    <row r="88" customFormat="1" spans="1:25">
      <c r="A88" s="5" t="s">
        <v>1738</v>
      </c>
      <c r="B88" s="5" t="s">
        <v>4412</v>
      </c>
      <c r="C88" s="5" t="s">
        <v>73</v>
      </c>
      <c r="D88" s="5" t="s">
        <v>76</v>
      </c>
      <c r="E88" s="5" t="s">
        <v>4527</v>
      </c>
      <c r="F88" s="5"/>
      <c r="G88" s="5" t="s">
        <v>1739</v>
      </c>
      <c r="H88" s="5" t="s">
        <v>1740</v>
      </c>
      <c r="I88" s="5">
        <f>SUMIF('(基础表格）附表3-2农村公路建设项目及前期工作经费'!F:F,H88,'(基础表格）附表3-2农村公路建设项目及前期工作经费'!H:H)</f>
        <v>0</v>
      </c>
      <c r="J88" s="5" t="s">
        <v>348</v>
      </c>
      <c r="K88" s="5" t="s">
        <v>1741</v>
      </c>
      <c r="L88" s="5" t="s">
        <v>1594</v>
      </c>
      <c r="M88" s="5" t="s">
        <v>1594</v>
      </c>
      <c r="N88" s="5" t="s">
        <v>1594</v>
      </c>
      <c r="O88" s="5" t="s">
        <v>348</v>
      </c>
      <c r="P88" s="5" t="s">
        <v>4544</v>
      </c>
      <c r="Q88" s="498">
        <v>1.089</v>
      </c>
      <c r="R88" s="5" t="s">
        <v>4416</v>
      </c>
      <c r="S88" s="5" t="s">
        <v>4417</v>
      </c>
      <c r="T88" s="5" t="s">
        <v>245</v>
      </c>
      <c r="U88" s="5"/>
      <c r="V88" s="5" t="s">
        <v>3682</v>
      </c>
      <c r="W88" s="5" t="s">
        <v>4544</v>
      </c>
      <c r="X88" s="5" t="s">
        <v>3816</v>
      </c>
      <c r="Y88" s="5" t="s">
        <v>4419</v>
      </c>
    </row>
    <row r="89" customFormat="1" spans="1:25">
      <c r="A89" s="5" t="s">
        <v>1743</v>
      </c>
      <c r="B89" s="5" t="s">
        <v>4412</v>
      </c>
      <c r="C89" s="5" t="s">
        <v>73</v>
      </c>
      <c r="D89" s="5" t="s">
        <v>76</v>
      </c>
      <c r="E89" s="5" t="s">
        <v>4527</v>
      </c>
      <c r="F89" s="5" t="s">
        <v>4545</v>
      </c>
      <c r="G89" s="5" t="s">
        <v>1744</v>
      </c>
      <c r="H89" s="5" t="s">
        <v>1745</v>
      </c>
      <c r="I89" s="5">
        <f>SUMIF('(基础表格）附表3-2农村公路建设项目及前期工作经费'!F:F,H89,'(基础表格）附表3-2农村公路建设项目及前期工作经费'!H:H)</f>
        <v>0</v>
      </c>
      <c r="J89" s="5" t="s">
        <v>348</v>
      </c>
      <c r="K89" s="5" t="s">
        <v>1746</v>
      </c>
      <c r="L89" s="5" t="s">
        <v>4414</v>
      </c>
      <c r="M89" s="5" t="s">
        <v>4415</v>
      </c>
      <c r="N89" s="5" t="s">
        <v>245</v>
      </c>
      <c r="O89" s="5" t="s">
        <v>348</v>
      </c>
      <c r="P89" s="5" t="s">
        <v>1746</v>
      </c>
      <c r="Q89" s="498">
        <v>0.667</v>
      </c>
      <c r="R89" s="5" t="s">
        <v>4416</v>
      </c>
      <c r="S89" s="5" t="s">
        <v>4417</v>
      </c>
      <c r="T89" s="5" t="s">
        <v>245</v>
      </c>
      <c r="U89" s="5" t="s">
        <v>702</v>
      </c>
      <c r="V89" s="5" t="s">
        <v>3684</v>
      </c>
      <c r="W89" s="5" t="s">
        <v>1746</v>
      </c>
      <c r="X89" s="5" t="s">
        <v>1746</v>
      </c>
      <c r="Y89" s="5" t="s">
        <v>4419</v>
      </c>
    </row>
    <row r="90" customFormat="1" spans="1:25">
      <c r="A90" s="5" t="s">
        <v>1747</v>
      </c>
      <c r="B90" s="5" t="s">
        <v>4412</v>
      </c>
      <c r="C90" s="5" t="s">
        <v>73</v>
      </c>
      <c r="D90" s="5" t="s">
        <v>76</v>
      </c>
      <c r="E90" s="5" t="s">
        <v>4527</v>
      </c>
      <c r="F90" s="5"/>
      <c r="G90" s="5" t="s">
        <v>1748</v>
      </c>
      <c r="H90" s="5" t="s">
        <v>1749</v>
      </c>
      <c r="I90" s="5">
        <f>SUMIF('(基础表格）附表3-2农村公路建设项目及前期工作经费'!F:F,H90,'(基础表格）附表3-2农村公路建设项目及前期工作经费'!H:H)</f>
        <v>0</v>
      </c>
      <c r="J90" s="5" t="s">
        <v>348</v>
      </c>
      <c r="K90" s="5" t="s">
        <v>1750</v>
      </c>
      <c r="L90" s="5" t="s">
        <v>1594</v>
      </c>
      <c r="M90" s="5" t="s">
        <v>1594</v>
      </c>
      <c r="N90" s="5" t="s">
        <v>1594</v>
      </c>
      <c r="O90" s="5" t="s">
        <v>348</v>
      </c>
      <c r="P90" s="5" t="s">
        <v>1750</v>
      </c>
      <c r="Q90" s="498">
        <v>0.128</v>
      </c>
      <c r="R90" s="5" t="s">
        <v>4416</v>
      </c>
      <c r="S90" s="5" t="s">
        <v>4423</v>
      </c>
      <c r="T90" s="5" t="s">
        <v>245</v>
      </c>
      <c r="U90" s="5"/>
      <c r="V90" s="5" t="s">
        <v>3682</v>
      </c>
      <c r="W90" s="5" t="s">
        <v>1750</v>
      </c>
      <c r="X90" s="5" t="s">
        <v>1750</v>
      </c>
      <c r="Y90" s="5" t="s">
        <v>4419</v>
      </c>
    </row>
    <row r="91" customFormat="1" spans="1:25">
      <c r="A91" s="5" t="s">
        <v>3936</v>
      </c>
      <c r="B91" s="5" t="s">
        <v>4412</v>
      </c>
      <c r="C91" s="5" t="s">
        <v>73</v>
      </c>
      <c r="D91" s="5" t="s">
        <v>76</v>
      </c>
      <c r="E91" s="5" t="s">
        <v>4528</v>
      </c>
      <c r="F91" s="5"/>
      <c r="G91" s="5" t="s">
        <v>3937</v>
      </c>
      <c r="H91" s="5" t="s">
        <v>3938</v>
      </c>
      <c r="I91" s="5">
        <f>SUMIF('(基础表格）附表3-2农村公路建设项目及前期工作经费'!F:F,H91,'(基础表格）附表3-2农村公路建设项目及前期工作经费'!H:H)</f>
        <v>0</v>
      </c>
      <c r="J91" s="5" t="s">
        <v>348</v>
      </c>
      <c r="K91" s="5" t="s">
        <v>3939</v>
      </c>
      <c r="L91" s="5" t="s">
        <v>1594</v>
      </c>
      <c r="M91" s="5" t="s">
        <v>1594</v>
      </c>
      <c r="N91" s="5" t="s">
        <v>1594</v>
      </c>
      <c r="O91" s="5" t="s">
        <v>348</v>
      </c>
      <c r="P91" s="5" t="s">
        <v>3939</v>
      </c>
      <c r="Q91" s="498">
        <v>1.134</v>
      </c>
      <c r="R91" s="5" t="s">
        <v>4416</v>
      </c>
      <c r="S91" s="5" t="s">
        <v>4423</v>
      </c>
      <c r="T91" s="5" t="s">
        <v>245</v>
      </c>
      <c r="U91" s="5"/>
      <c r="V91" s="5" t="s">
        <v>3682</v>
      </c>
      <c r="W91" s="5" t="s">
        <v>3939</v>
      </c>
      <c r="X91" s="5" t="s">
        <v>3939</v>
      </c>
      <c r="Y91" s="5" t="s">
        <v>4419</v>
      </c>
    </row>
    <row r="92" customFormat="1" spans="1:25">
      <c r="A92" s="5" t="s">
        <v>3940</v>
      </c>
      <c r="B92" s="5" t="s">
        <v>4412</v>
      </c>
      <c r="C92" s="5" t="s">
        <v>73</v>
      </c>
      <c r="D92" s="5" t="s">
        <v>76</v>
      </c>
      <c r="E92" s="5" t="s">
        <v>4533</v>
      </c>
      <c r="F92" s="5" t="s">
        <v>4546</v>
      </c>
      <c r="G92" s="5" t="s">
        <v>3941</v>
      </c>
      <c r="H92" s="5" t="s">
        <v>3942</v>
      </c>
      <c r="I92" s="5">
        <f>SUMIF('(基础表格）附表3-2农村公路建设项目及前期工作经费'!F:F,H92,'(基础表格）附表3-2农村公路建设项目及前期工作经费'!H:H)</f>
        <v>0</v>
      </c>
      <c r="J92" s="5" t="s">
        <v>348</v>
      </c>
      <c r="K92" s="5" t="s">
        <v>3943</v>
      </c>
      <c r="L92" s="5" t="s">
        <v>4422</v>
      </c>
      <c r="M92" s="5" t="s">
        <v>4440</v>
      </c>
      <c r="N92" s="5" t="s">
        <v>245</v>
      </c>
      <c r="O92" s="5" t="s">
        <v>348</v>
      </c>
      <c r="P92" s="5" t="s">
        <v>4547</v>
      </c>
      <c r="Q92" s="498">
        <v>1.957</v>
      </c>
      <c r="R92" s="5" t="s">
        <v>4416</v>
      </c>
      <c r="S92" s="5" t="s">
        <v>4423</v>
      </c>
      <c r="T92" s="5" t="s">
        <v>245</v>
      </c>
      <c r="U92" s="5" t="s">
        <v>702</v>
      </c>
      <c r="V92" s="5" t="s">
        <v>3682</v>
      </c>
      <c r="W92" s="5" t="s">
        <v>4547</v>
      </c>
      <c r="X92" s="5" t="s">
        <v>3943</v>
      </c>
      <c r="Y92" s="5" t="s">
        <v>4419</v>
      </c>
    </row>
    <row r="93" customFormat="1" spans="1:25">
      <c r="A93" s="5" t="s">
        <v>3944</v>
      </c>
      <c r="B93" s="5" t="s">
        <v>4412</v>
      </c>
      <c r="C93" s="5" t="s">
        <v>73</v>
      </c>
      <c r="D93" s="5" t="s">
        <v>76</v>
      </c>
      <c r="E93" s="5" t="s">
        <v>4524</v>
      </c>
      <c r="F93" s="5" t="s">
        <v>4525</v>
      </c>
      <c r="G93" s="5" t="s">
        <v>3945</v>
      </c>
      <c r="H93" s="5" t="s">
        <v>3946</v>
      </c>
      <c r="I93" s="5">
        <f>SUMIF('(基础表格）附表3-2农村公路建设项目及前期工作经费'!F:F,H93,'(基础表格）附表3-2农村公路建设项目及前期工作经费'!H:H)</f>
        <v>0</v>
      </c>
      <c r="J93" s="5" t="s">
        <v>3947</v>
      </c>
      <c r="K93" s="5" t="s">
        <v>3948</v>
      </c>
      <c r="L93" s="5" t="s">
        <v>4414</v>
      </c>
      <c r="M93" s="5" t="s">
        <v>4439</v>
      </c>
      <c r="N93" s="5" t="s">
        <v>245</v>
      </c>
      <c r="O93" s="5" t="s">
        <v>348</v>
      </c>
      <c r="P93" s="5" t="s">
        <v>4548</v>
      </c>
      <c r="Q93" s="498">
        <v>1.408</v>
      </c>
      <c r="R93" s="5" t="s">
        <v>4416</v>
      </c>
      <c r="S93" s="5" t="s">
        <v>4417</v>
      </c>
      <c r="T93" s="5" t="s">
        <v>245</v>
      </c>
      <c r="U93" s="5" t="s">
        <v>702</v>
      </c>
      <c r="V93" s="5" t="s">
        <v>3682</v>
      </c>
      <c r="W93" s="5" t="s">
        <v>4548</v>
      </c>
      <c r="X93" s="5" t="s">
        <v>3850</v>
      </c>
      <c r="Y93" s="5" t="s">
        <v>4419</v>
      </c>
    </row>
    <row r="94" customFormat="1" spans="1:25">
      <c r="A94" s="5" t="s">
        <v>3949</v>
      </c>
      <c r="B94" s="5" t="s">
        <v>4412</v>
      </c>
      <c r="C94" s="5" t="s">
        <v>73</v>
      </c>
      <c r="D94" s="5" t="s">
        <v>76</v>
      </c>
      <c r="E94" s="5" t="s">
        <v>4524</v>
      </c>
      <c r="F94" s="5" t="s">
        <v>4549</v>
      </c>
      <c r="G94" s="5" t="s">
        <v>3950</v>
      </c>
      <c r="H94" s="5" t="s">
        <v>3951</v>
      </c>
      <c r="I94" s="5">
        <f>SUMIF('(基础表格）附表3-2农村公路建设项目及前期工作经费'!F:F,H94,'(基础表格）附表3-2农村公路建设项目及前期工作经费'!H:H)</f>
        <v>0</v>
      </c>
      <c r="J94" s="5" t="s">
        <v>348</v>
      </c>
      <c r="K94" s="5" t="s">
        <v>3952</v>
      </c>
      <c r="L94" s="5" t="s">
        <v>4414</v>
      </c>
      <c r="M94" s="5" t="s">
        <v>4467</v>
      </c>
      <c r="N94" s="5" t="s">
        <v>245</v>
      </c>
      <c r="O94" s="5" t="s">
        <v>348</v>
      </c>
      <c r="P94" s="5" t="s">
        <v>3952</v>
      </c>
      <c r="Q94" s="498">
        <v>2.3</v>
      </c>
      <c r="R94" s="5" t="s">
        <v>4416</v>
      </c>
      <c r="S94" s="5" t="s">
        <v>4417</v>
      </c>
      <c r="T94" s="5" t="s">
        <v>245</v>
      </c>
      <c r="U94" s="5" t="s">
        <v>702</v>
      </c>
      <c r="V94" s="5" t="s">
        <v>3682</v>
      </c>
      <c r="W94" s="5" t="s">
        <v>3952</v>
      </c>
      <c r="X94" s="5" t="s">
        <v>3953</v>
      </c>
      <c r="Y94" s="5" t="s">
        <v>4419</v>
      </c>
    </row>
    <row r="95" customFormat="1" spans="1:25">
      <c r="A95" s="5" t="s">
        <v>3954</v>
      </c>
      <c r="B95" s="5" t="s">
        <v>4412</v>
      </c>
      <c r="C95" s="5" t="s">
        <v>73</v>
      </c>
      <c r="D95" s="5" t="s">
        <v>76</v>
      </c>
      <c r="E95" s="5" t="s">
        <v>4550</v>
      </c>
      <c r="F95" s="5" t="s">
        <v>4551</v>
      </c>
      <c r="G95" s="5" t="s">
        <v>3955</v>
      </c>
      <c r="H95" s="5" t="s">
        <v>3886</v>
      </c>
      <c r="I95" s="5">
        <f>SUMIF('(基础表格）附表3-2农村公路建设项目及前期工作经费'!F:F,H95,'(基础表格）附表3-2农村公路建设项目及前期工作经费'!H:H)</f>
        <v>0</v>
      </c>
      <c r="J95" s="5" t="s">
        <v>3956</v>
      </c>
      <c r="K95" s="5" t="s">
        <v>3957</v>
      </c>
      <c r="L95" s="5" t="s">
        <v>4414</v>
      </c>
      <c r="M95" s="5" t="s">
        <v>4439</v>
      </c>
      <c r="N95" s="5" t="s">
        <v>245</v>
      </c>
      <c r="O95" s="5" t="s">
        <v>3956</v>
      </c>
      <c r="P95" s="5" t="s">
        <v>3957</v>
      </c>
      <c r="Q95" s="498">
        <v>15.213</v>
      </c>
      <c r="R95" s="5" t="s">
        <v>4417</v>
      </c>
      <c r="S95" s="5" t="s">
        <v>4441</v>
      </c>
      <c r="T95" s="5" t="s">
        <v>342</v>
      </c>
      <c r="U95" s="5" t="s">
        <v>775</v>
      </c>
      <c r="V95" s="5" t="s">
        <v>3682</v>
      </c>
      <c r="W95" s="5" t="s">
        <v>3958</v>
      </c>
      <c r="X95" s="5" t="s">
        <v>3958</v>
      </c>
      <c r="Y95" s="5" t="s">
        <v>4419</v>
      </c>
    </row>
    <row r="96" customFormat="1" spans="1:25">
      <c r="A96" s="5" t="s">
        <v>1751</v>
      </c>
      <c r="B96" s="5" t="s">
        <v>4412</v>
      </c>
      <c r="C96" s="5" t="s">
        <v>73</v>
      </c>
      <c r="D96" s="5" t="s">
        <v>76</v>
      </c>
      <c r="E96" s="5" t="s">
        <v>4528</v>
      </c>
      <c r="F96" s="5" t="s">
        <v>4552</v>
      </c>
      <c r="G96" s="5" t="s">
        <v>1752</v>
      </c>
      <c r="H96" s="5" t="s">
        <v>1753</v>
      </c>
      <c r="I96" s="5">
        <f>SUMIF('(基础表格）附表3-2农村公路建设项目及前期工作经费'!F:F,H96,'(基础表格）附表3-2农村公路建设项目及前期工作经费'!H:H)</f>
        <v>0</v>
      </c>
      <c r="J96" s="5" t="s">
        <v>348</v>
      </c>
      <c r="K96" s="5" t="s">
        <v>1754</v>
      </c>
      <c r="L96" s="5" t="s">
        <v>4414</v>
      </c>
      <c r="M96" s="5" t="s">
        <v>4415</v>
      </c>
      <c r="N96" s="5" t="s">
        <v>245</v>
      </c>
      <c r="O96" s="5" t="s">
        <v>348</v>
      </c>
      <c r="P96" s="5" t="s">
        <v>4553</v>
      </c>
      <c r="Q96" s="498">
        <v>1.87</v>
      </c>
      <c r="R96" s="5" t="s">
        <v>4416</v>
      </c>
      <c r="S96" s="5" t="s">
        <v>4417</v>
      </c>
      <c r="T96" s="5" t="s">
        <v>245</v>
      </c>
      <c r="U96" s="5" t="s">
        <v>702</v>
      </c>
      <c r="V96" s="5" t="s">
        <v>3684</v>
      </c>
      <c r="W96" s="5" t="s">
        <v>4554</v>
      </c>
      <c r="X96" s="5" t="s">
        <v>1754</v>
      </c>
      <c r="Y96" s="5" t="s">
        <v>4419</v>
      </c>
    </row>
    <row r="97" customFormat="1" spans="1:25">
      <c r="A97" s="5" t="s">
        <v>3959</v>
      </c>
      <c r="B97" s="5" t="s">
        <v>4412</v>
      </c>
      <c r="C97" s="5" t="s">
        <v>73</v>
      </c>
      <c r="D97" s="5" t="s">
        <v>76</v>
      </c>
      <c r="E97" s="5" t="s">
        <v>4555</v>
      </c>
      <c r="F97" s="5" t="s">
        <v>4556</v>
      </c>
      <c r="G97" s="5" t="s">
        <v>3960</v>
      </c>
      <c r="H97" s="5" t="s">
        <v>1621</v>
      </c>
      <c r="I97" s="5"/>
      <c r="J97" s="5" t="s">
        <v>3961</v>
      </c>
      <c r="K97" s="5" t="s">
        <v>3962</v>
      </c>
      <c r="L97" s="5" t="s">
        <v>4415</v>
      </c>
      <c r="M97" s="5" t="s">
        <v>4467</v>
      </c>
      <c r="N97" s="5" t="s">
        <v>245</v>
      </c>
      <c r="O97" s="500" t="s">
        <v>3961</v>
      </c>
      <c r="P97" s="500" t="s">
        <v>4557</v>
      </c>
      <c r="Q97" s="501">
        <v>2.346</v>
      </c>
      <c r="R97" s="5" t="s">
        <v>4417</v>
      </c>
      <c r="S97" s="5" t="s">
        <v>4441</v>
      </c>
      <c r="T97" s="5" t="s">
        <v>342</v>
      </c>
      <c r="U97" s="5" t="s">
        <v>775</v>
      </c>
      <c r="V97" s="5" t="s">
        <v>3682</v>
      </c>
      <c r="W97" s="5" t="s">
        <v>4558</v>
      </c>
      <c r="X97" s="5" t="s">
        <v>3963</v>
      </c>
      <c r="Y97" s="5" t="s">
        <v>4419</v>
      </c>
    </row>
    <row r="98" customFormat="1" spans="1:25">
      <c r="A98" s="5" t="s">
        <v>3964</v>
      </c>
      <c r="B98" s="5" t="s">
        <v>4412</v>
      </c>
      <c r="C98" s="5" t="s">
        <v>73</v>
      </c>
      <c r="D98" s="5" t="s">
        <v>76</v>
      </c>
      <c r="E98" s="5" t="s">
        <v>4533</v>
      </c>
      <c r="F98" s="5"/>
      <c r="G98" s="5" t="s">
        <v>3965</v>
      </c>
      <c r="H98" s="5" t="s">
        <v>3966</v>
      </c>
      <c r="I98" s="5">
        <f>SUMIF('(基础表格）附表3-2农村公路建设项目及前期工作经费'!F:F,H98,'(基础表格）附表3-2农村公路建设项目及前期工作经费'!H:H)</f>
        <v>0</v>
      </c>
      <c r="J98" s="5" t="s">
        <v>348</v>
      </c>
      <c r="K98" s="5" t="s">
        <v>3967</v>
      </c>
      <c r="L98" s="5" t="s">
        <v>1594</v>
      </c>
      <c r="M98" s="5" t="s">
        <v>1594</v>
      </c>
      <c r="N98" s="5" t="s">
        <v>1594</v>
      </c>
      <c r="O98" s="5" t="s">
        <v>348</v>
      </c>
      <c r="P98" s="5" t="s">
        <v>3967</v>
      </c>
      <c r="Q98" s="498">
        <v>1.882</v>
      </c>
      <c r="R98" s="5" t="s">
        <v>4416</v>
      </c>
      <c r="S98" s="5" t="s">
        <v>4423</v>
      </c>
      <c r="T98" s="5" t="s">
        <v>245</v>
      </c>
      <c r="U98" s="5"/>
      <c r="V98" s="5" t="s">
        <v>3682</v>
      </c>
      <c r="W98" s="5" t="s">
        <v>3967</v>
      </c>
      <c r="X98" s="5" t="s">
        <v>3967</v>
      </c>
      <c r="Y98" s="5" t="s">
        <v>4419</v>
      </c>
    </row>
    <row r="99" customFormat="1" spans="1:25">
      <c r="A99" s="5" t="s">
        <v>3968</v>
      </c>
      <c r="B99" s="5" t="s">
        <v>4412</v>
      </c>
      <c r="C99" s="5" t="s">
        <v>73</v>
      </c>
      <c r="D99" s="5" t="s">
        <v>76</v>
      </c>
      <c r="E99" s="5" t="s">
        <v>4533</v>
      </c>
      <c r="F99" s="5" t="s">
        <v>4559</v>
      </c>
      <c r="G99" s="5" t="s">
        <v>3969</v>
      </c>
      <c r="H99" s="5" t="s">
        <v>3970</v>
      </c>
      <c r="I99" s="5">
        <f>SUMIF('(基础表格）附表3-2农村公路建设项目及前期工作经费'!F:F,H99,'(基础表格）附表3-2农村公路建设项目及前期工作经费'!H:H)</f>
        <v>0</v>
      </c>
      <c r="J99" s="5" t="s">
        <v>348</v>
      </c>
      <c r="K99" s="5" t="s">
        <v>3971</v>
      </c>
      <c r="L99" s="5" t="s">
        <v>4422</v>
      </c>
      <c r="M99" s="5" t="s">
        <v>4520</v>
      </c>
      <c r="N99" s="5" t="s">
        <v>245</v>
      </c>
      <c r="O99" s="5" t="s">
        <v>348</v>
      </c>
      <c r="P99" s="5" t="s">
        <v>4291</v>
      </c>
      <c r="Q99" s="498">
        <v>2.317</v>
      </c>
      <c r="R99" s="5" t="s">
        <v>4416</v>
      </c>
      <c r="S99" s="5" t="s">
        <v>4441</v>
      </c>
      <c r="T99" s="5" t="s">
        <v>245</v>
      </c>
      <c r="U99" s="5" t="s">
        <v>702</v>
      </c>
      <c r="V99" s="5" t="s">
        <v>3682</v>
      </c>
      <c r="W99" s="5" t="s">
        <v>4560</v>
      </c>
      <c r="X99" s="5" t="s">
        <v>3971</v>
      </c>
      <c r="Y99" s="5" t="s">
        <v>4419</v>
      </c>
    </row>
    <row r="100" customFormat="1" spans="1:25">
      <c r="A100" s="5" t="s">
        <v>3972</v>
      </c>
      <c r="B100" s="5" t="s">
        <v>4412</v>
      </c>
      <c r="C100" s="5" t="s">
        <v>73</v>
      </c>
      <c r="D100" s="5" t="s">
        <v>76</v>
      </c>
      <c r="E100" s="5" t="s">
        <v>4528</v>
      </c>
      <c r="F100" s="5" t="s">
        <v>4561</v>
      </c>
      <c r="G100" s="5" t="s">
        <v>3973</v>
      </c>
      <c r="H100" s="5" t="s">
        <v>3974</v>
      </c>
      <c r="I100" s="5">
        <f>SUMIF('(基础表格）附表3-2农村公路建设项目及前期工作经费'!F:F,H100,'(基础表格）附表3-2农村公路建设项目及前期工作经费'!H:H)</f>
        <v>0</v>
      </c>
      <c r="J100" s="5" t="s">
        <v>348</v>
      </c>
      <c r="K100" s="5" t="s">
        <v>3975</v>
      </c>
      <c r="L100" s="5" t="s">
        <v>4414</v>
      </c>
      <c r="M100" s="5" t="s">
        <v>4415</v>
      </c>
      <c r="N100" s="5" t="s">
        <v>245</v>
      </c>
      <c r="O100" s="5" t="s">
        <v>348</v>
      </c>
      <c r="P100" s="5" t="s">
        <v>3975</v>
      </c>
      <c r="Q100" s="498">
        <v>1.918</v>
      </c>
      <c r="R100" s="5" t="s">
        <v>4416</v>
      </c>
      <c r="S100" s="5" t="s">
        <v>4423</v>
      </c>
      <c r="T100" s="5" t="s">
        <v>245</v>
      </c>
      <c r="U100" s="5" t="s">
        <v>702</v>
      </c>
      <c r="V100" s="5" t="s">
        <v>3684</v>
      </c>
      <c r="W100" s="5" t="s">
        <v>3975</v>
      </c>
      <c r="X100" s="5" t="s">
        <v>3975</v>
      </c>
      <c r="Y100" s="5" t="s">
        <v>4419</v>
      </c>
    </row>
    <row r="101" customFormat="1" spans="1:25">
      <c r="A101" s="5" t="s">
        <v>3976</v>
      </c>
      <c r="B101" s="5" t="s">
        <v>4412</v>
      </c>
      <c r="C101" s="5" t="s">
        <v>73</v>
      </c>
      <c r="D101" s="5" t="s">
        <v>76</v>
      </c>
      <c r="E101" s="5" t="s">
        <v>4528</v>
      </c>
      <c r="F101" s="5" t="s">
        <v>4562</v>
      </c>
      <c r="G101" s="5" t="s">
        <v>3977</v>
      </c>
      <c r="H101" s="5" t="s">
        <v>3978</v>
      </c>
      <c r="I101" s="5">
        <f>SUMIF('(基础表格）附表3-2农村公路建设项目及前期工作经费'!F:F,H101,'(基础表格）附表3-2农村公路建设项目及前期工作经费'!H:H)</f>
        <v>0</v>
      </c>
      <c r="J101" s="5" t="s">
        <v>348</v>
      </c>
      <c r="K101" s="5" t="s">
        <v>3979</v>
      </c>
      <c r="L101" s="5" t="s">
        <v>4414</v>
      </c>
      <c r="M101" s="5" t="s">
        <v>4415</v>
      </c>
      <c r="N101" s="5" t="s">
        <v>245</v>
      </c>
      <c r="O101" s="5" t="s">
        <v>348</v>
      </c>
      <c r="P101" s="5" t="s">
        <v>4563</v>
      </c>
      <c r="Q101" s="498">
        <v>2.532</v>
      </c>
      <c r="R101" s="5" t="s">
        <v>4416</v>
      </c>
      <c r="S101" s="5" t="s">
        <v>4417</v>
      </c>
      <c r="T101" s="5" t="s">
        <v>245</v>
      </c>
      <c r="U101" s="5" t="s">
        <v>702</v>
      </c>
      <c r="V101" s="5" t="s">
        <v>3684</v>
      </c>
      <c r="W101" s="5" t="s">
        <v>4564</v>
      </c>
      <c r="X101" s="5" t="s">
        <v>3979</v>
      </c>
      <c r="Y101" s="5" t="s">
        <v>4419</v>
      </c>
    </row>
    <row r="102" customFormat="1" spans="1:25">
      <c r="A102" s="5" t="s">
        <v>1756</v>
      </c>
      <c r="B102" s="5" t="s">
        <v>4412</v>
      </c>
      <c r="C102" s="5" t="s">
        <v>73</v>
      </c>
      <c r="D102" s="5" t="s">
        <v>76</v>
      </c>
      <c r="E102" s="5" t="s">
        <v>4528</v>
      </c>
      <c r="F102" s="5" t="s">
        <v>4565</v>
      </c>
      <c r="G102" s="5" t="s">
        <v>1757</v>
      </c>
      <c r="H102" s="5" t="s">
        <v>1758</v>
      </c>
      <c r="I102" s="5">
        <f>SUMIF('(基础表格）附表3-2农村公路建设项目及前期工作经费'!F:F,H102,'(基础表格）附表3-2农村公路建设项目及前期工作经费'!H:H)</f>
        <v>0</v>
      </c>
      <c r="J102" s="5" t="s">
        <v>348</v>
      </c>
      <c r="K102" s="5" t="s">
        <v>1759</v>
      </c>
      <c r="L102" s="5" t="s">
        <v>4422</v>
      </c>
      <c r="M102" s="5" t="s">
        <v>4440</v>
      </c>
      <c r="N102" s="5" t="s">
        <v>245</v>
      </c>
      <c r="O102" s="5" t="s">
        <v>348</v>
      </c>
      <c r="P102" s="5" t="s">
        <v>1759</v>
      </c>
      <c r="Q102" s="498">
        <v>0.96</v>
      </c>
      <c r="R102" s="5" t="s">
        <v>4416</v>
      </c>
      <c r="S102" s="5" t="s">
        <v>4417</v>
      </c>
      <c r="T102" s="5" t="s">
        <v>245</v>
      </c>
      <c r="U102" s="5" t="s">
        <v>702</v>
      </c>
      <c r="V102" s="5" t="s">
        <v>3682</v>
      </c>
      <c r="W102" s="5" t="s">
        <v>918</v>
      </c>
      <c r="X102" s="5" t="s">
        <v>1759</v>
      </c>
      <c r="Y102" s="5" t="s">
        <v>4419</v>
      </c>
    </row>
    <row r="103" customFormat="1" spans="1:25">
      <c r="A103" s="5" t="s">
        <v>3980</v>
      </c>
      <c r="B103" s="5" t="s">
        <v>4412</v>
      </c>
      <c r="C103" s="5" t="s">
        <v>73</v>
      </c>
      <c r="D103" s="5" t="s">
        <v>76</v>
      </c>
      <c r="E103" s="5" t="s">
        <v>4535</v>
      </c>
      <c r="F103" s="5" t="s">
        <v>4566</v>
      </c>
      <c r="G103" s="5" t="s">
        <v>3981</v>
      </c>
      <c r="H103" s="5" t="s">
        <v>3982</v>
      </c>
      <c r="I103" s="5">
        <f>SUMIF('(基础表格）附表3-2农村公路建设项目及前期工作经费'!F:F,H103,'(基础表格）附表3-2农村公路建设项目及前期工作经费'!H:H)</f>
        <v>0</v>
      </c>
      <c r="J103" s="5" t="s">
        <v>3983</v>
      </c>
      <c r="K103" s="5" t="s">
        <v>3984</v>
      </c>
      <c r="L103" s="5" t="s">
        <v>4422</v>
      </c>
      <c r="M103" s="5" t="s">
        <v>4467</v>
      </c>
      <c r="N103" s="5" t="s">
        <v>245</v>
      </c>
      <c r="O103" s="5" t="s">
        <v>4567</v>
      </c>
      <c r="P103" s="5" t="s">
        <v>3984</v>
      </c>
      <c r="Q103" s="498">
        <v>3.457</v>
      </c>
      <c r="R103" s="5" t="s">
        <v>4416</v>
      </c>
      <c r="S103" s="5" t="s">
        <v>4417</v>
      </c>
      <c r="T103" s="5" t="s">
        <v>245</v>
      </c>
      <c r="U103" s="5" t="s">
        <v>702</v>
      </c>
      <c r="V103" s="5" t="s">
        <v>3682</v>
      </c>
      <c r="W103" s="5" t="s">
        <v>4568</v>
      </c>
      <c r="X103" s="5" t="s">
        <v>3985</v>
      </c>
      <c r="Y103" s="5" t="s">
        <v>4419</v>
      </c>
    </row>
    <row r="104" customFormat="1" spans="1:25">
      <c r="A104" s="5" t="s">
        <v>3986</v>
      </c>
      <c r="B104" s="5" t="s">
        <v>4412</v>
      </c>
      <c r="C104" s="5" t="s">
        <v>73</v>
      </c>
      <c r="D104" s="5" t="s">
        <v>76</v>
      </c>
      <c r="E104" s="5" t="s">
        <v>4528</v>
      </c>
      <c r="F104" s="5" t="s">
        <v>4569</v>
      </c>
      <c r="G104" s="5" t="s">
        <v>3987</v>
      </c>
      <c r="H104" s="5" t="s">
        <v>3988</v>
      </c>
      <c r="I104" s="5">
        <f>SUMIF('(基础表格）附表3-2农村公路建设项目及前期工作经费'!F:F,H104,'(基础表格）附表3-2农村公路建设项目及前期工作经费'!H:H)</f>
        <v>0</v>
      </c>
      <c r="J104" s="5" t="s">
        <v>348</v>
      </c>
      <c r="K104" s="5" t="s">
        <v>3989</v>
      </c>
      <c r="L104" s="5" t="s">
        <v>4414</v>
      </c>
      <c r="M104" s="5" t="s">
        <v>4415</v>
      </c>
      <c r="N104" s="5" t="s">
        <v>245</v>
      </c>
      <c r="O104" s="5" t="s">
        <v>348</v>
      </c>
      <c r="P104" s="5" t="s">
        <v>3989</v>
      </c>
      <c r="Q104" s="498">
        <v>1.022</v>
      </c>
      <c r="R104" s="5" t="s">
        <v>4416</v>
      </c>
      <c r="S104" s="5" t="s">
        <v>4417</v>
      </c>
      <c r="T104" s="5" t="s">
        <v>245</v>
      </c>
      <c r="U104" s="5" t="s">
        <v>702</v>
      </c>
      <c r="V104" s="5" t="s">
        <v>3682</v>
      </c>
      <c r="W104" s="5" t="s">
        <v>3989</v>
      </c>
      <c r="X104" s="5" t="s">
        <v>3989</v>
      </c>
      <c r="Y104" s="5" t="s">
        <v>4419</v>
      </c>
    </row>
    <row r="105" customFormat="1" spans="1:25">
      <c r="A105" s="5" t="s">
        <v>3990</v>
      </c>
      <c r="B105" s="5" t="s">
        <v>4412</v>
      </c>
      <c r="C105" s="5" t="s">
        <v>73</v>
      </c>
      <c r="D105" s="5" t="s">
        <v>76</v>
      </c>
      <c r="E105" s="5" t="s">
        <v>4533</v>
      </c>
      <c r="F105" s="5" t="s">
        <v>4570</v>
      </c>
      <c r="G105" s="5" t="s">
        <v>3991</v>
      </c>
      <c r="H105" s="5" t="s">
        <v>3992</v>
      </c>
      <c r="I105" s="5">
        <f>SUMIF('(基础表格）附表3-2农村公路建设项目及前期工作经费'!F:F,H105,'(基础表格）附表3-2农村公路建设项目及前期工作经费'!H:H)</f>
        <v>0</v>
      </c>
      <c r="J105" s="5" t="s">
        <v>348</v>
      </c>
      <c r="K105" s="5" t="s">
        <v>3993</v>
      </c>
      <c r="L105" s="5" t="s">
        <v>4414</v>
      </c>
      <c r="M105" s="5" t="s">
        <v>4415</v>
      </c>
      <c r="N105" s="5" t="s">
        <v>245</v>
      </c>
      <c r="O105" s="5" t="s">
        <v>348</v>
      </c>
      <c r="P105" s="5" t="s">
        <v>3993</v>
      </c>
      <c r="Q105" s="498">
        <v>1.2</v>
      </c>
      <c r="R105" s="5" t="s">
        <v>4416</v>
      </c>
      <c r="S105" s="5" t="s">
        <v>4417</v>
      </c>
      <c r="T105" s="5" t="s">
        <v>245</v>
      </c>
      <c r="U105" s="5" t="s">
        <v>702</v>
      </c>
      <c r="V105" s="5" t="s">
        <v>3682</v>
      </c>
      <c r="W105" s="5" t="s">
        <v>4571</v>
      </c>
      <c r="X105" s="5" t="s">
        <v>3994</v>
      </c>
      <c r="Y105" s="5" t="s">
        <v>4419</v>
      </c>
    </row>
    <row r="106" customFormat="1" spans="1:25">
      <c r="A106" s="5" t="s">
        <v>1029</v>
      </c>
      <c r="B106" s="5" t="s">
        <v>4412</v>
      </c>
      <c r="C106" s="5" t="s">
        <v>63</v>
      </c>
      <c r="D106" s="5" t="s">
        <v>64</v>
      </c>
      <c r="E106" s="5" t="s">
        <v>4572</v>
      </c>
      <c r="F106" s="5"/>
      <c r="G106" s="5" t="s">
        <v>1030</v>
      </c>
      <c r="H106" s="5" t="s">
        <v>1031</v>
      </c>
      <c r="I106" s="5">
        <f>SUMIF('(基础表格）附表3-2农村公路建设项目及前期工作经费'!F:F,H106,'(基础表格）附表3-2农村公路建设项目及前期工作经费'!H:H)</f>
        <v>0</v>
      </c>
      <c r="J106" s="5" t="s">
        <v>348</v>
      </c>
      <c r="K106" s="5" t="s">
        <v>1032</v>
      </c>
      <c r="L106" s="5" t="s">
        <v>1594</v>
      </c>
      <c r="M106" s="5" t="s">
        <v>1594</v>
      </c>
      <c r="N106" s="5" t="s">
        <v>1594</v>
      </c>
      <c r="O106" s="5" t="s">
        <v>348</v>
      </c>
      <c r="P106" s="5" t="s">
        <v>1032</v>
      </c>
      <c r="Q106" s="498">
        <v>0.373</v>
      </c>
      <c r="R106" s="5" t="s">
        <v>4417</v>
      </c>
      <c r="S106" s="5" t="s">
        <v>4423</v>
      </c>
      <c r="T106" s="5" t="s">
        <v>342</v>
      </c>
      <c r="U106" s="5"/>
      <c r="V106" s="5" t="s">
        <v>3682</v>
      </c>
      <c r="W106" s="5" t="s">
        <v>1032</v>
      </c>
      <c r="X106" s="5" t="s">
        <v>3995</v>
      </c>
      <c r="Y106" s="5" t="s">
        <v>4419</v>
      </c>
    </row>
    <row r="107" customFormat="1" spans="1:25">
      <c r="A107" s="499"/>
      <c r="B107" s="5"/>
      <c r="C107" s="5"/>
      <c r="D107" s="5"/>
      <c r="E107" s="5" t="s">
        <v>4572</v>
      </c>
      <c r="F107" s="5"/>
      <c r="G107" s="5"/>
      <c r="H107" s="5" t="s">
        <v>1031</v>
      </c>
      <c r="I107" s="5">
        <f>SUMIF('(基础表格）附表3-2农村公路建设项目及前期工作经费'!F:F,H107,'(基础表格）附表3-2农村公路建设项目及前期工作经费'!H:H)</f>
        <v>0</v>
      </c>
      <c r="J107" s="5" t="s">
        <v>1034</v>
      </c>
      <c r="K107" s="5" t="s">
        <v>1035</v>
      </c>
      <c r="L107" s="5" t="s">
        <v>1594</v>
      </c>
      <c r="M107" s="5" t="s">
        <v>1594</v>
      </c>
      <c r="N107" s="5" t="s">
        <v>1594</v>
      </c>
      <c r="O107" s="5" t="s">
        <v>1034</v>
      </c>
      <c r="P107" s="5" t="s">
        <v>1035</v>
      </c>
      <c r="Q107" s="5"/>
      <c r="R107" s="5" t="s">
        <v>4417</v>
      </c>
      <c r="S107" s="5" t="s">
        <v>4423</v>
      </c>
      <c r="T107" s="5" t="s">
        <v>342</v>
      </c>
      <c r="U107" s="5"/>
      <c r="V107" s="5" t="s">
        <v>3682</v>
      </c>
      <c r="W107" s="5" t="s">
        <v>4573</v>
      </c>
      <c r="X107" s="5"/>
      <c r="Y107" s="5"/>
    </row>
    <row r="108" customFormat="1" spans="1:25">
      <c r="A108" s="5" t="s">
        <v>1036</v>
      </c>
      <c r="B108" s="5" t="s">
        <v>4412</v>
      </c>
      <c r="C108" s="5" t="s">
        <v>63</v>
      </c>
      <c r="D108" s="5" t="s">
        <v>64</v>
      </c>
      <c r="E108" s="5" t="s">
        <v>4574</v>
      </c>
      <c r="F108" s="5"/>
      <c r="G108" s="5" t="s">
        <v>1037</v>
      </c>
      <c r="H108" s="5" t="s">
        <v>1038</v>
      </c>
      <c r="I108" s="5">
        <f>SUMIF('(基础表格）附表3-2农村公路建设项目及前期工作经费'!F:F,H108,'(基础表格）附表3-2农村公路建设项目及前期工作经费'!H:H)</f>
        <v>0</v>
      </c>
      <c r="J108" s="5" t="s">
        <v>1039</v>
      </c>
      <c r="K108" s="5" t="s">
        <v>1040</v>
      </c>
      <c r="L108" s="5" t="s">
        <v>4415</v>
      </c>
      <c r="M108" s="5" t="s">
        <v>4415</v>
      </c>
      <c r="N108" s="5" t="s">
        <v>245</v>
      </c>
      <c r="O108" s="5" t="s">
        <v>1039</v>
      </c>
      <c r="P108" s="5" t="s">
        <v>1040</v>
      </c>
      <c r="Q108" s="498">
        <v>1.556</v>
      </c>
      <c r="R108" s="5" t="s">
        <v>4417</v>
      </c>
      <c r="S108" s="5" t="s">
        <v>4441</v>
      </c>
      <c r="T108" s="5" t="s">
        <v>245</v>
      </c>
      <c r="U108" s="5" t="s">
        <v>186</v>
      </c>
      <c r="V108" s="5" t="s">
        <v>3682</v>
      </c>
      <c r="W108" s="5" t="s">
        <v>3996</v>
      </c>
      <c r="X108" s="5" t="s">
        <v>3996</v>
      </c>
      <c r="Y108" s="5" t="s">
        <v>4419</v>
      </c>
    </row>
    <row r="109" customFormat="1" spans="1:25">
      <c r="A109" s="5" t="s">
        <v>1042</v>
      </c>
      <c r="B109" s="5" t="s">
        <v>4412</v>
      </c>
      <c r="C109" s="5" t="s">
        <v>63</v>
      </c>
      <c r="D109" s="5" t="s">
        <v>64</v>
      </c>
      <c r="E109" s="5" t="s">
        <v>4574</v>
      </c>
      <c r="F109" s="5"/>
      <c r="G109" s="5" t="s">
        <v>1043</v>
      </c>
      <c r="H109" s="5" t="s">
        <v>1044</v>
      </c>
      <c r="I109" s="5">
        <f>SUMIF('(基础表格）附表3-2农村公路建设项目及前期工作经费'!F:F,H109,'(基础表格）附表3-2农村公路建设项目及前期工作经费'!H:H)</f>
        <v>0</v>
      </c>
      <c r="J109" s="5" t="s">
        <v>1045</v>
      </c>
      <c r="K109" s="5" t="s">
        <v>1046</v>
      </c>
      <c r="L109" s="5" t="s">
        <v>4415</v>
      </c>
      <c r="M109" s="5" t="s">
        <v>4447</v>
      </c>
      <c r="N109" s="5" t="s">
        <v>245</v>
      </c>
      <c r="O109" s="5" t="s">
        <v>1045</v>
      </c>
      <c r="P109" s="5" t="s">
        <v>1046</v>
      </c>
      <c r="Q109" s="498">
        <v>0.133</v>
      </c>
      <c r="R109" s="5" t="s">
        <v>4417</v>
      </c>
      <c r="S109" s="5" t="s">
        <v>4441</v>
      </c>
      <c r="T109" s="5" t="s">
        <v>245</v>
      </c>
      <c r="U109" s="5" t="s">
        <v>186</v>
      </c>
      <c r="V109" s="5" t="s">
        <v>3684</v>
      </c>
      <c r="W109" s="5" t="s">
        <v>3997</v>
      </c>
      <c r="X109" s="5" t="s">
        <v>3997</v>
      </c>
      <c r="Y109" s="5" t="s">
        <v>4419</v>
      </c>
    </row>
    <row r="110" customFormat="1" spans="1:25">
      <c r="A110" s="5" t="s">
        <v>1047</v>
      </c>
      <c r="B110" s="5" t="s">
        <v>4412</v>
      </c>
      <c r="C110" s="5" t="s">
        <v>63</v>
      </c>
      <c r="D110" s="5" t="s">
        <v>64</v>
      </c>
      <c r="E110" s="5" t="s">
        <v>4574</v>
      </c>
      <c r="F110" s="5"/>
      <c r="G110" s="5" t="s">
        <v>1048</v>
      </c>
      <c r="H110" s="5" t="s">
        <v>1049</v>
      </c>
      <c r="I110" s="5">
        <f>SUMIF('(基础表格）附表3-2农村公路建设项目及前期工作经费'!F:F,H110,'(基础表格）附表3-2农村公路建设项目及前期工作经费'!H:H)</f>
        <v>0</v>
      </c>
      <c r="J110" s="5" t="s">
        <v>1050</v>
      </c>
      <c r="K110" s="5" t="s">
        <v>1051</v>
      </c>
      <c r="L110" s="5" t="s">
        <v>4414</v>
      </c>
      <c r="M110" s="5" t="s">
        <v>4415</v>
      </c>
      <c r="N110" s="5" t="s">
        <v>245</v>
      </c>
      <c r="O110" s="5" t="s">
        <v>1050</v>
      </c>
      <c r="P110" s="5" t="s">
        <v>1051</v>
      </c>
      <c r="Q110" s="498">
        <v>0.41</v>
      </c>
      <c r="R110" s="5" t="s">
        <v>4417</v>
      </c>
      <c r="S110" s="5" t="s">
        <v>4441</v>
      </c>
      <c r="T110" s="5" t="s">
        <v>245</v>
      </c>
      <c r="U110" s="5" t="s">
        <v>186</v>
      </c>
      <c r="V110" s="5" t="s">
        <v>3682</v>
      </c>
      <c r="W110" s="5" t="s">
        <v>4575</v>
      </c>
      <c r="X110" s="5" t="s">
        <v>3998</v>
      </c>
      <c r="Y110" s="5" t="s">
        <v>4419</v>
      </c>
    </row>
    <row r="111" customFormat="1" spans="1:25">
      <c r="A111" s="499"/>
      <c r="B111" s="5"/>
      <c r="C111" s="5"/>
      <c r="D111" s="5"/>
      <c r="E111" s="5" t="s">
        <v>4574</v>
      </c>
      <c r="F111" s="5"/>
      <c r="G111" s="5"/>
      <c r="H111" s="5" t="s">
        <v>1049</v>
      </c>
      <c r="I111" s="5">
        <f>SUMIF('(基础表格）附表3-2农村公路建设项目及前期工作经费'!F:F,H111,'(基础表格）附表3-2农村公路建设项目及前期工作经费'!H:H)</f>
        <v>0</v>
      </c>
      <c r="J111" s="5" t="s">
        <v>1052</v>
      </c>
      <c r="K111" s="5" t="s">
        <v>1053</v>
      </c>
      <c r="L111" s="5" t="s">
        <v>4414</v>
      </c>
      <c r="M111" s="5" t="s">
        <v>4415</v>
      </c>
      <c r="N111" s="5" t="s">
        <v>245</v>
      </c>
      <c r="O111" s="5" t="s">
        <v>1052</v>
      </c>
      <c r="P111" s="5" t="s">
        <v>1053</v>
      </c>
      <c r="Q111" s="5"/>
      <c r="R111" s="5" t="s">
        <v>4417</v>
      </c>
      <c r="S111" s="5" t="s">
        <v>4441</v>
      </c>
      <c r="T111" s="5" t="s">
        <v>245</v>
      </c>
      <c r="U111" s="5" t="s">
        <v>186</v>
      </c>
      <c r="V111" s="5" t="s">
        <v>3682</v>
      </c>
      <c r="W111" s="5" t="s">
        <v>4576</v>
      </c>
      <c r="X111" s="5"/>
      <c r="Y111" s="5"/>
    </row>
    <row r="112" customFormat="1" spans="1:25">
      <c r="A112" s="5" t="s">
        <v>1054</v>
      </c>
      <c r="B112" s="5" t="s">
        <v>4412</v>
      </c>
      <c r="C112" s="5" t="s">
        <v>63</v>
      </c>
      <c r="D112" s="5" t="s">
        <v>64</v>
      </c>
      <c r="E112" s="5" t="s">
        <v>4574</v>
      </c>
      <c r="F112" s="5"/>
      <c r="G112" s="5" t="s">
        <v>1055</v>
      </c>
      <c r="H112" s="5" t="s">
        <v>1056</v>
      </c>
      <c r="I112" s="5">
        <f>SUMIF('(基础表格）附表3-2农村公路建设项目及前期工作经费'!F:F,H112,'(基础表格）附表3-2农村公路建设项目及前期工作经费'!H:H)</f>
        <v>0</v>
      </c>
      <c r="J112" s="5" t="s">
        <v>1057</v>
      </c>
      <c r="K112" s="5" t="s">
        <v>1058</v>
      </c>
      <c r="L112" s="5" t="s">
        <v>4414</v>
      </c>
      <c r="M112" s="5" t="s">
        <v>4422</v>
      </c>
      <c r="N112" s="5" t="s">
        <v>245</v>
      </c>
      <c r="O112" s="5" t="s">
        <v>1057</v>
      </c>
      <c r="P112" s="5" t="s">
        <v>1058</v>
      </c>
      <c r="Q112" s="498">
        <v>0.217</v>
      </c>
      <c r="R112" s="5" t="s">
        <v>4417</v>
      </c>
      <c r="S112" s="5" t="s">
        <v>4441</v>
      </c>
      <c r="T112" s="5" t="s">
        <v>245</v>
      </c>
      <c r="U112" s="5" t="s">
        <v>186</v>
      </c>
      <c r="V112" s="5" t="s">
        <v>3682</v>
      </c>
      <c r="W112" s="5" t="s">
        <v>3999</v>
      </c>
      <c r="X112" s="5" t="s">
        <v>3999</v>
      </c>
      <c r="Y112" s="5" t="s">
        <v>4419</v>
      </c>
    </row>
    <row r="113" customFormat="1" spans="1:25">
      <c r="A113" s="5" t="s">
        <v>1059</v>
      </c>
      <c r="B113" s="5" t="s">
        <v>4412</v>
      </c>
      <c r="C113" s="5" t="s">
        <v>63</v>
      </c>
      <c r="D113" s="5" t="s">
        <v>64</v>
      </c>
      <c r="E113" s="5" t="s">
        <v>4574</v>
      </c>
      <c r="F113" s="5"/>
      <c r="G113" s="5" t="s">
        <v>1060</v>
      </c>
      <c r="H113" s="5" t="s">
        <v>1061</v>
      </c>
      <c r="I113" s="5">
        <f>SUMIF('(基础表格）附表3-2农村公路建设项目及前期工作经费'!F:F,H113,'(基础表格）附表3-2农村公路建设项目及前期工作经费'!H:H)</f>
        <v>0</v>
      </c>
      <c r="J113" s="5" t="s">
        <v>348</v>
      </c>
      <c r="K113" s="5" t="s">
        <v>1062</v>
      </c>
      <c r="L113" s="5" t="s">
        <v>4422</v>
      </c>
      <c r="M113" s="5" t="s">
        <v>4415</v>
      </c>
      <c r="N113" s="5" t="s">
        <v>245</v>
      </c>
      <c r="O113" s="5" t="s">
        <v>348</v>
      </c>
      <c r="P113" s="5" t="s">
        <v>1062</v>
      </c>
      <c r="Q113" s="498">
        <v>0.196</v>
      </c>
      <c r="R113" s="5" t="s">
        <v>4417</v>
      </c>
      <c r="S113" s="5" t="s">
        <v>4441</v>
      </c>
      <c r="T113" s="5" t="s">
        <v>245</v>
      </c>
      <c r="U113" s="5" t="s">
        <v>186</v>
      </c>
      <c r="V113" s="5" t="s">
        <v>3682</v>
      </c>
      <c r="W113" s="5" t="s">
        <v>1062</v>
      </c>
      <c r="X113" s="5" t="s">
        <v>1062</v>
      </c>
      <c r="Y113" s="5" t="s">
        <v>4419</v>
      </c>
    </row>
    <row r="114" customFormat="1" spans="1:25">
      <c r="A114" s="5" t="s">
        <v>1099</v>
      </c>
      <c r="B114" s="5" t="s">
        <v>4412</v>
      </c>
      <c r="C114" s="5" t="s">
        <v>63</v>
      </c>
      <c r="D114" s="5" t="s">
        <v>65</v>
      </c>
      <c r="E114" s="5" t="s">
        <v>4577</v>
      </c>
      <c r="F114" s="5"/>
      <c r="G114" s="5" t="s">
        <v>1100</v>
      </c>
      <c r="H114" s="5" t="s">
        <v>1101</v>
      </c>
      <c r="I114" s="5">
        <f>SUMIF('(基础表格）附表3-2农村公路建设项目及前期工作经费'!F:F,H114,'(基础表格）附表3-2农村公路建设项目及前期工作经费'!H:H)</f>
        <v>0</v>
      </c>
      <c r="J114" s="5" t="s">
        <v>348</v>
      </c>
      <c r="K114" s="5" t="s">
        <v>1102</v>
      </c>
      <c r="L114" s="5" t="s">
        <v>4414</v>
      </c>
      <c r="M114" s="5" t="s">
        <v>4415</v>
      </c>
      <c r="N114" s="5" t="s">
        <v>245</v>
      </c>
      <c r="O114" s="5" t="s">
        <v>348</v>
      </c>
      <c r="P114" s="5" t="s">
        <v>1102</v>
      </c>
      <c r="Q114" s="498">
        <v>1.485</v>
      </c>
      <c r="R114" s="5" t="s">
        <v>4416</v>
      </c>
      <c r="S114" s="5" t="s">
        <v>4423</v>
      </c>
      <c r="T114" s="5" t="s">
        <v>245</v>
      </c>
      <c r="U114" s="5" t="s">
        <v>186</v>
      </c>
      <c r="V114" s="5" t="s">
        <v>3684</v>
      </c>
      <c r="W114" s="5" t="s">
        <v>4578</v>
      </c>
      <c r="X114" s="5" t="s">
        <v>1102</v>
      </c>
      <c r="Y114" s="5" t="s">
        <v>4419</v>
      </c>
    </row>
    <row r="115" customFormat="1" spans="1:25">
      <c r="A115" s="5" t="s">
        <v>1150</v>
      </c>
      <c r="B115" s="5" t="s">
        <v>4412</v>
      </c>
      <c r="C115" s="5" t="s">
        <v>63</v>
      </c>
      <c r="D115" s="5" t="s">
        <v>69</v>
      </c>
      <c r="E115" s="5" t="s">
        <v>4579</v>
      </c>
      <c r="F115" s="5"/>
      <c r="G115" s="5" t="s">
        <v>1151</v>
      </c>
      <c r="H115" s="5" t="s">
        <v>1152</v>
      </c>
      <c r="I115" s="5">
        <f>SUMIF('(基础表格）附表3-2农村公路建设项目及前期工作经费'!F:F,H115,'(基础表格）附表3-2农村公路建设项目及前期工作经费'!H:H)</f>
        <v>0</v>
      </c>
      <c r="J115" s="5" t="s">
        <v>348</v>
      </c>
      <c r="K115" s="5" t="s">
        <v>1153</v>
      </c>
      <c r="L115" s="5" t="s">
        <v>4422</v>
      </c>
      <c r="M115" s="5" t="s">
        <v>4415</v>
      </c>
      <c r="N115" s="5" t="s">
        <v>245</v>
      </c>
      <c r="O115" s="5" t="s">
        <v>348</v>
      </c>
      <c r="P115" s="5" t="s">
        <v>1153</v>
      </c>
      <c r="Q115" s="498">
        <v>5.008</v>
      </c>
      <c r="R115" s="5" t="s">
        <v>4416</v>
      </c>
      <c r="S115" s="5" t="s">
        <v>4417</v>
      </c>
      <c r="T115" s="5" t="s">
        <v>245</v>
      </c>
      <c r="U115" s="5" t="s">
        <v>186</v>
      </c>
      <c r="V115" s="5" t="s">
        <v>3682</v>
      </c>
      <c r="W115" s="5" t="s">
        <v>4580</v>
      </c>
      <c r="X115" s="5" t="s">
        <v>1153</v>
      </c>
      <c r="Y115" s="5" t="s">
        <v>4419</v>
      </c>
    </row>
    <row r="116" customFormat="1" spans="1:25">
      <c r="A116" s="5" t="s">
        <v>1171</v>
      </c>
      <c r="B116" s="5" t="s">
        <v>4412</v>
      </c>
      <c r="C116" s="5" t="s">
        <v>63</v>
      </c>
      <c r="D116" s="5" t="s">
        <v>70</v>
      </c>
      <c r="E116" s="5" t="s">
        <v>4581</v>
      </c>
      <c r="F116" s="5"/>
      <c r="G116" s="5" t="s">
        <v>1172</v>
      </c>
      <c r="H116" s="5" t="s">
        <v>1173</v>
      </c>
      <c r="I116" s="5">
        <f>SUMIF('(基础表格）附表3-2农村公路建设项目及前期工作经费'!F:F,H116,'(基础表格）附表3-2农村公路建设项目及前期工作经费'!H:H)</f>
        <v>0</v>
      </c>
      <c r="J116" s="5" t="s">
        <v>348</v>
      </c>
      <c r="K116" s="5" t="s">
        <v>1174</v>
      </c>
      <c r="L116" s="5" t="s">
        <v>1594</v>
      </c>
      <c r="M116" s="5" t="s">
        <v>1594</v>
      </c>
      <c r="N116" s="5" t="s">
        <v>1594</v>
      </c>
      <c r="O116" s="5" t="s">
        <v>348</v>
      </c>
      <c r="P116" s="5" t="s">
        <v>1174</v>
      </c>
      <c r="Q116" s="498">
        <v>1.996</v>
      </c>
      <c r="R116" s="5" t="s">
        <v>4423</v>
      </c>
      <c r="S116" s="5" t="s">
        <v>4434</v>
      </c>
      <c r="T116" s="5" t="s">
        <v>342</v>
      </c>
      <c r="U116" s="5"/>
      <c r="V116" s="5" t="s">
        <v>3682</v>
      </c>
      <c r="W116" s="5" t="s">
        <v>1174</v>
      </c>
      <c r="X116" s="5" t="s">
        <v>1174</v>
      </c>
      <c r="Y116" s="5" t="s">
        <v>4419</v>
      </c>
    </row>
    <row r="117" customFormat="1" spans="1:25">
      <c r="A117" s="5" t="s">
        <v>1211</v>
      </c>
      <c r="B117" s="5" t="s">
        <v>4412</v>
      </c>
      <c r="C117" s="5" t="s">
        <v>63</v>
      </c>
      <c r="D117" s="5" t="s">
        <v>71</v>
      </c>
      <c r="E117" s="5" t="s">
        <v>4582</v>
      </c>
      <c r="F117" s="5"/>
      <c r="G117" s="5" t="s">
        <v>1212</v>
      </c>
      <c r="H117" s="5" t="s">
        <v>1213</v>
      </c>
      <c r="I117" s="5">
        <f>SUMIF('(基础表格）附表3-2农村公路建设项目及前期工作经费'!F:F,H117,'(基础表格）附表3-2农村公路建设项目及前期工作经费'!H:H)</f>
        <v>0</v>
      </c>
      <c r="J117" s="5" t="s">
        <v>348</v>
      </c>
      <c r="K117" s="5" t="s">
        <v>1214</v>
      </c>
      <c r="L117" s="5" t="s">
        <v>4414</v>
      </c>
      <c r="M117" s="5" t="s">
        <v>4415</v>
      </c>
      <c r="N117" s="5" t="s">
        <v>245</v>
      </c>
      <c r="O117" s="5" t="s">
        <v>348</v>
      </c>
      <c r="P117" s="5" t="s">
        <v>1214</v>
      </c>
      <c r="Q117" s="498">
        <v>1.886</v>
      </c>
      <c r="R117" s="5" t="s">
        <v>4416</v>
      </c>
      <c r="S117" s="5" t="s">
        <v>4417</v>
      </c>
      <c r="T117" s="5" t="s">
        <v>245</v>
      </c>
      <c r="U117" s="5" t="s">
        <v>186</v>
      </c>
      <c r="V117" s="5" t="s">
        <v>3682</v>
      </c>
      <c r="W117" s="5" t="s">
        <v>4583</v>
      </c>
      <c r="X117" s="5" t="s">
        <v>1214</v>
      </c>
      <c r="Y117" s="5" t="s">
        <v>4419</v>
      </c>
    </row>
    <row r="118" customFormat="1" spans="1:25">
      <c r="A118" s="5" t="s">
        <v>1216</v>
      </c>
      <c r="B118" s="5" t="s">
        <v>4412</v>
      </c>
      <c r="C118" s="5" t="s">
        <v>63</v>
      </c>
      <c r="D118" s="5" t="s">
        <v>71</v>
      </c>
      <c r="E118" s="5" t="s">
        <v>4582</v>
      </c>
      <c r="F118" s="5" t="s">
        <v>4584</v>
      </c>
      <c r="G118" s="5" t="s">
        <v>1217</v>
      </c>
      <c r="H118" s="5" t="s">
        <v>1218</v>
      </c>
      <c r="I118" s="5">
        <f>SUMIF('(基础表格）附表3-2农村公路建设项目及前期工作经费'!F:F,H118,'(基础表格）附表3-2农村公路建设项目及前期工作经费'!H:H)</f>
        <v>0</v>
      </c>
      <c r="J118" s="5" t="s">
        <v>1219</v>
      </c>
      <c r="K118" s="5" t="s">
        <v>1220</v>
      </c>
      <c r="L118" s="5" t="s">
        <v>4439</v>
      </c>
      <c r="M118" s="5" t="s">
        <v>4467</v>
      </c>
      <c r="N118" s="5" t="s">
        <v>245</v>
      </c>
      <c r="O118" s="5" t="s">
        <v>1219</v>
      </c>
      <c r="P118" s="5" t="s">
        <v>1220</v>
      </c>
      <c r="Q118" s="498">
        <v>1.112</v>
      </c>
      <c r="R118" s="5" t="s">
        <v>4416</v>
      </c>
      <c r="S118" s="5" t="s">
        <v>4417</v>
      </c>
      <c r="T118" s="5" t="s">
        <v>245</v>
      </c>
      <c r="U118" s="5" t="s">
        <v>702</v>
      </c>
      <c r="V118" s="5" t="s">
        <v>3682</v>
      </c>
      <c r="W118" s="5" t="s">
        <v>4585</v>
      </c>
      <c r="X118" s="5" t="s">
        <v>4000</v>
      </c>
      <c r="Y118" s="5" t="s">
        <v>4419</v>
      </c>
    </row>
    <row r="119" customFormat="1" spans="1:25">
      <c r="A119" s="5" t="s">
        <v>1222</v>
      </c>
      <c r="B119" s="5" t="s">
        <v>4412</v>
      </c>
      <c r="C119" s="5" t="s">
        <v>63</v>
      </c>
      <c r="D119" s="5" t="s">
        <v>71</v>
      </c>
      <c r="E119" s="5" t="s">
        <v>4582</v>
      </c>
      <c r="F119" s="5" t="s">
        <v>4584</v>
      </c>
      <c r="G119" s="5" t="s">
        <v>1223</v>
      </c>
      <c r="H119" s="5" t="s">
        <v>1224</v>
      </c>
      <c r="I119" s="5">
        <f>SUMIF('(基础表格）附表3-2农村公路建设项目及前期工作经费'!F:F,H119,'(基础表格）附表3-2农村公路建设项目及前期工作经费'!H:H)</f>
        <v>0</v>
      </c>
      <c r="J119" s="5" t="s">
        <v>1225</v>
      </c>
      <c r="K119" s="5" t="s">
        <v>1226</v>
      </c>
      <c r="L119" s="5" t="s">
        <v>4422</v>
      </c>
      <c r="M119" s="5" t="s">
        <v>4467</v>
      </c>
      <c r="N119" s="5" t="s">
        <v>245</v>
      </c>
      <c r="O119" s="5" t="s">
        <v>1225</v>
      </c>
      <c r="P119" s="5" t="s">
        <v>1226</v>
      </c>
      <c r="Q119" s="498">
        <v>0.281</v>
      </c>
      <c r="R119" s="5" t="s">
        <v>4416</v>
      </c>
      <c r="S119" s="5" t="s">
        <v>4417</v>
      </c>
      <c r="T119" s="5" t="s">
        <v>245</v>
      </c>
      <c r="U119" s="5" t="s">
        <v>702</v>
      </c>
      <c r="V119" s="5" t="s">
        <v>3682</v>
      </c>
      <c r="W119" s="5" t="s">
        <v>4586</v>
      </c>
      <c r="X119" s="5" t="s">
        <v>4001</v>
      </c>
      <c r="Y119" s="5" t="s">
        <v>4419</v>
      </c>
    </row>
    <row r="120" customFormat="1" spans="1:25">
      <c r="A120" s="5" t="s">
        <v>4002</v>
      </c>
      <c r="B120" s="5" t="s">
        <v>4412</v>
      </c>
      <c r="C120" s="5" t="s">
        <v>63</v>
      </c>
      <c r="D120" s="5" t="s">
        <v>71</v>
      </c>
      <c r="E120" s="5" t="s">
        <v>4587</v>
      </c>
      <c r="F120" s="5" t="s">
        <v>1594</v>
      </c>
      <c r="G120" s="5" t="s">
        <v>4003</v>
      </c>
      <c r="H120" s="5" t="s">
        <v>4004</v>
      </c>
      <c r="I120" s="5">
        <f>SUMIF('(基础表格）附表3-2农村公路建设项目及前期工作经费'!F:F,H120,'(基础表格）附表3-2农村公路建设项目及前期工作经费'!H:H)</f>
        <v>0</v>
      </c>
      <c r="J120" s="5" t="s">
        <v>348</v>
      </c>
      <c r="K120" s="5" t="s">
        <v>4005</v>
      </c>
      <c r="L120" s="5" t="s">
        <v>4439</v>
      </c>
      <c r="M120" s="5" t="s">
        <v>4467</v>
      </c>
      <c r="N120" s="5" t="s">
        <v>245</v>
      </c>
      <c r="O120" s="5" t="s">
        <v>348</v>
      </c>
      <c r="P120" s="5" t="s">
        <v>4005</v>
      </c>
      <c r="Q120" s="498">
        <v>0.918</v>
      </c>
      <c r="R120" s="5" t="s">
        <v>4416</v>
      </c>
      <c r="S120" s="5" t="s">
        <v>4417</v>
      </c>
      <c r="T120" s="5" t="s">
        <v>245</v>
      </c>
      <c r="U120" s="5" t="s">
        <v>702</v>
      </c>
      <c r="V120" s="5" t="s">
        <v>3682</v>
      </c>
      <c r="W120" s="5" t="s">
        <v>4005</v>
      </c>
      <c r="X120" s="5" t="s">
        <v>4005</v>
      </c>
      <c r="Y120" s="5" t="s">
        <v>4419</v>
      </c>
    </row>
    <row r="121" customFormat="1" spans="1:25">
      <c r="A121" s="5" t="s">
        <v>1265</v>
      </c>
      <c r="B121" s="5" t="s">
        <v>4412</v>
      </c>
      <c r="C121" s="5" t="s">
        <v>63</v>
      </c>
      <c r="D121" s="5" t="s">
        <v>68</v>
      </c>
      <c r="E121" s="5" t="s">
        <v>4588</v>
      </c>
      <c r="F121" s="5"/>
      <c r="G121" s="5" t="s">
        <v>1266</v>
      </c>
      <c r="H121" s="5" t="s">
        <v>1267</v>
      </c>
      <c r="I121" s="5">
        <f>SUMIF('(基础表格）附表3-2农村公路建设项目及前期工作经费'!F:F,H121,'(基础表格）附表3-2农村公路建设项目及前期工作经费'!H:H)</f>
        <v>0</v>
      </c>
      <c r="J121" s="5" t="s">
        <v>1268</v>
      </c>
      <c r="K121" s="5" t="s">
        <v>1269</v>
      </c>
      <c r="L121" s="5" t="s">
        <v>4439</v>
      </c>
      <c r="M121" s="5" t="s">
        <v>4467</v>
      </c>
      <c r="N121" s="5" t="s">
        <v>245</v>
      </c>
      <c r="O121" s="5" t="s">
        <v>1268</v>
      </c>
      <c r="P121" s="5" t="s">
        <v>1269</v>
      </c>
      <c r="Q121" s="498">
        <v>4.345</v>
      </c>
      <c r="R121" s="5" t="s">
        <v>4416</v>
      </c>
      <c r="S121" s="5" t="s">
        <v>4417</v>
      </c>
      <c r="T121" s="5" t="s">
        <v>245</v>
      </c>
      <c r="U121" s="5" t="s">
        <v>186</v>
      </c>
      <c r="V121" s="5" t="s">
        <v>3682</v>
      </c>
      <c r="W121" s="5" t="s">
        <v>4006</v>
      </c>
      <c r="X121" s="5" t="s">
        <v>4006</v>
      </c>
      <c r="Y121" s="5" t="s">
        <v>4419</v>
      </c>
    </row>
    <row r="122" customFormat="1" spans="1:25">
      <c r="A122" s="5" t="s">
        <v>1313</v>
      </c>
      <c r="B122" s="5" t="s">
        <v>4412</v>
      </c>
      <c r="C122" s="5" t="s">
        <v>63</v>
      </c>
      <c r="D122" s="5" t="s">
        <v>66</v>
      </c>
      <c r="E122" s="5" t="s">
        <v>4589</v>
      </c>
      <c r="F122" s="5"/>
      <c r="G122" s="5" t="s">
        <v>1314</v>
      </c>
      <c r="H122" s="5" t="s">
        <v>1315</v>
      </c>
      <c r="I122" s="5">
        <f>SUMIF('(基础表格）附表3-2农村公路建设项目及前期工作经费'!F:F,H122,'(基础表格）附表3-2农村公路建设项目及前期工作经费'!H:H)</f>
        <v>0</v>
      </c>
      <c r="J122" s="5" t="s">
        <v>1316</v>
      </c>
      <c r="K122" s="5" t="s">
        <v>1317</v>
      </c>
      <c r="L122" s="5" t="s">
        <v>4440</v>
      </c>
      <c r="M122" s="5" t="s">
        <v>4520</v>
      </c>
      <c r="N122" s="5" t="s">
        <v>245</v>
      </c>
      <c r="O122" s="5" t="s">
        <v>1316</v>
      </c>
      <c r="P122" s="5" t="s">
        <v>4590</v>
      </c>
      <c r="Q122" s="498">
        <v>5.752</v>
      </c>
      <c r="R122" s="5" t="s">
        <v>4417</v>
      </c>
      <c r="S122" s="5" t="s">
        <v>4441</v>
      </c>
      <c r="T122" s="5" t="s">
        <v>342</v>
      </c>
      <c r="U122" s="5" t="s">
        <v>182</v>
      </c>
      <c r="V122" s="5" t="s">
        <v>3682</v>
      </c>
      <c r="W122" s="5" t="s">
        <v>4591</v>
      </c>
      <c r="X122" s="5" t="s">
        <v>4007</v>
      </c>
      <c r="Y122" s="5" t="s">
        <v>4419</v>
      </c>
    </row>
    <row r="123" customFormat="1" spans="1:25">
      <c r="A123" s="499"/>
      <c r="B123" s="5"/>
      <c r="C123" s="5"/>
      <c r="D123" s="5"/>
      <c r="E123" s="5" t="s">
        <v>4589</v>
      </c>
      <c r="F123" s="5"/>
      <c r="G123" s="5"/>
      <c r="H123" s="5" t="s">
        <v>1315</v>
      </c>
      <c r="I123" s="5">
        <f>SUMIF('(基础表格）附表3-2农村公路建设项目及前期工作经费'!F:F,H123,'(基础表格）附表3-2农村公路建设项目及前期工作经费'!H:H)</f>
        <v>0</v>
      </c>
      <c r="J123" s="5" t="s">
        <v>1319</v>
      </c>
      <c r="K123" s="5" t="s">
        <v>1320</v>
      </c>
      <c r="L123" s="5" t="s">
        <v>4440</v>
      </c>
      <c r="M123" s="5" t="s">
        <v>4520</v>
      </c>
      <c r="N123" s="5" t="s">
        <v>245</v>
      </c>
      <c r="O123" s="5" t="s">
        <v>1319</v>
      </c>
      <c r="P123" s="5" t="s">
        <v>1320</v>
      </c>
      <c r="Q123" s="5"/>
      <c r="R123" s="5" t="s">
        <v>4417</v>
      </c>
      <c r="S123" s="5" t="s">
        <v>4441</v>
      </c>
      <c r="T123" s="5" t="s">
        <v>342</v>
      </c>
      <c r="U123" s="5" t="s">
        <v>182</v>
      </c>
      <c r="V123" s="5" t="s">
        <v>3682</v>
      </c>
      <c r="W123" s="5" t="s">
        <v>3910</v>
      </c>
      <c r="X123" s="5"/>
      <c r="Y123" s="5"/>
    </row>
    <row r="124" customFormat="1" spans="1:25">
      <c r="A124" s="5" t="s">
        <v>1321</v>
      </c>
      <c r="B124" s="5" t="s">
        <v>4412</v>
      </c>
      <c r="C124" s="5" t="s">
        <v>63</v>
      </c>
      <c r="D124" s="5" t="s">
        <v>66</v>
      </c>
      <c r="E124" s="5" t="s">
        <v>4592</v>
      </c>
      <c r="F124" s="5"/>
      <c r="G124" s="5" t="s">
        <v>1322</v>
      </c>
      <c r="H124" s="5" t="s">
        <v>1323</v>
      </c>
      <c r="I124" s="5">
        <f>SUMIF('(基础表格）附表3-2农村公路建设项目及前期工作经费'!F:F,H124,'(基础表格）附表3-2农村公路建设项目及前期工作经费'!H:H)</f>
        <v>0</v>
      </c>
      <c r="J124" s="5" t="s">
        <v>348</v>
      </c>
      <c r="K124" s="5" t="s">
        <v>1324</v>
      </c>
      <c r="L124" s="5" t="s">
        <v>4414</v>
      </c>
      <c r="M124" s="5" t="s">
        <v>4415</v>
      </c>
      <c r="N124" s="5" t="s">
        <v>245</v>
      </c>
      <c r="O124" s="5" t="s">
        <v>348</v>
      </c>
      <c r="P124" s="5" t="s">
        <v>1324</v>
      </c>
      <c r="Q124" s="498">
        <v>1.239</v>
      </c>
      <c r="R124" s="5" t="s">
        <v>4416</v>
      </c>
      <c r="S124" s="5" t="s">
        <v>4417</v>
      </c>
      <c r="T124" s="5" t="s">
        <v>245</v>
      </c>
      <c r="U124" s="5" t="s">
        <v>186</v>
      </c>
      <c r="V124" s="5" t="s">
        <v>3682</v>
      </c>
      <c r="W124" s="5" t="s">
        <v>1324</v>
      </c>
      <c r="X124" s="5" t="s">
        <v>1324</v>
      </c>
      <c r="Y124" s="5" t="s">
        <v>4419</v>
      </c>
    </row>
    <row r="125" customFormat="1" spans="1:25">
      <c r="A125" s="5" t="s">
        <v>1325</v>
      </c>
      <c r="B125" s="5" t="s">
        <v>4412</v>
      </c>
      <c r="C125" s="5" t="s">
        <v>63</v>
      </c>
      <c r="D125" s="5" t="s">
        <v>66</v>
      </c>
      <c r="E125" s="5" t="s">
        <v>4593</v>
      </c>
      <c r="F125" s="5"/>
      <c r="G125" s="5" t="s">
        <v>1326</v>
      </c>
      <c r="H125" s="5" t="s">
        <v>1327</v>
      </c>
      <c r="I125" s="5">
        <f>SUMIF('(基础表格）附表3-2农村公路建设项目及前期工作经费'!F:F,H125,'(基础表格）附表3-2农村公路建设项目及前期工作经费'!H:H)</f>
        <v>0</v>
      </c>
      <c r="J125" s="5" t="s">
        <v>1328</v>
      </c>
      <c r="K125" s="5" t="s">
        <v>1329</v>
      </c>
      <c r="L125" s="5" t="s">
        <v>4422</v>
      </c>
      <c r="M125" s="5" t="s">
        <v>4439</v>
      </c>
      <c r="N125" s="5" t="s">
        <v>245</v>
      </c>
      <c r="O125" s="5" t="s">
        <v>4594</v>
      </c>
      <c r="P125" s="5" t="s">
        <v>1329</v>
      </c>
      <c r="Q125" s="498">
        <v>3.879</v>
      </c>
      <c r="R125" s="5" t="s">
        <v>4416</v>
      </c>
      <c r="S125" s="5" t="s">
        <v>4417</v>
      </c>
      <c r="T125" s="5" t="s">
        <v>245</v>
      </c>
      <c r="U125" s="5" t="s">
        <v>186</v>
      </c>
      <c r="V125" s="5" t="s">
        <v>3682</v>
      </c>
      <c r="W125" s="5" t="s">
        <v>4595</v>
      </c>
      <c r="X125" s="5" t="s">
        <v>4008</v>
      </c>
      <c r="Y125" s="5" t="s">
        <v>4419</v>
      </c>
    </row>
    <row r="126" customFormat="1" spans="1:25">
      <c r="A126" s="5" t="s">
        <v>1330</v>
      </c>
      <c r="B126" s="5" t="s">
        <v>4412</v>
      </c>
      <c r="C126" s="5" t="s">
        <v>63</v>
      </c>
      <c r="D126" s="5" t="s">
        <v>66</v>
      </c>
      <c r="E126" s="5" t="s">
        <v>4592</v>
      </c>
      <c r="F126" s="5"/>
      <c r="G126" s="5" t="s">
        <v>1331</v>
      </c>
      <c r="H126" s="5" t="s">
        <v>1332</v>
      </c>
      <c r="I126" s="5">
        <f>SUMIF('(基础表格）附表3-2农村公路建设项目及前期工作经费'!F:F,H126,'(基础表格）附表3-2农村公路建设项目及前期工作经费'!H:H)</f>
        <v>0</v>
      </c>
      <c r="J126" s="5" t="s">
        <v>1333</v>
      </c>
      <c r="K126" s="5" t="s">
        <v>1334</v>
      </c>
      <c r="L126" s="5" t="s">
        <v>4439</v>
      </c>
      <c r="M126" s="5" t="s">
        <v>4467</v>
      </c>
      <c r="N126" s="5" t="s">
        <v>245</v>
      </c>
      <c r="O126" s="5" t="s">
        <v>1333</v>
      </c>
      <c r="P126" s="5" t="s">
        <v>4596</v>
      </c>
      <c r="Q126" s="498">
        <v>2.4</v>
      </c>
      <c r="R126" s="5" t="s">
        <v>4416</v>
      </c>
      <c r="S126" s="5" t="s">
        <v>4417</v>
      </c>
      <c r="T126" s="5" t="s">
        <v>245</v>
      </c>
      <c r="U126" s="5" t="s">
        <v>186</v>
      </c>
      <c r="V126" s="5" t="s">
        <v>3682</v>
      </c>
      <c r="W126" s="5" t="s">
        <v>4523</v>
      </c>
      <c r="X126" s="5" t="s">
        <v>4009</v>
      </c>
      <c r="Y126" s="5" t="s">
        <v>4419</v>
      </c>
    </row>
    <row r="127" customFormat="1" spans="1:25">
      <c r="A127" s="5" t="s">
        <v>1797</v>
      </c>
      <c r="B127" s="5" t="s">
        <v>4412</v>
      </c>
      <c r="C127" s="5" t="s">
        <v>80</v>
      </c>
      <c r="D127" s="5" t="s">
        <v>83</v>
      </c>
      <c r="E127" s="5" t="s">
        <v>4597</v>
      </c>
      <c r="F127" s="5"/>
      <c r="G127" s="5" t="s">
        <v>1798</v>
      </c>
      <c r="H127" s="5" t="s">
        <v>1799</v>
      </c>
      <c r="I127" s="5">
        <f>SUMIF('(基础表格）附表3-2农村公路建设项目及前期工作经费'!F:F,H127,'(基础表格）附表3-2农村公路建设项目及前期工作经费'!H:H)</f>
        <v>0</v>
      </c>
      <c r="J127" s="5" t="s">
        <v>348</v>
      </c>
      <c r="K127" s="5" t="s">
        <v>1800</v>
      </c>
      <c r="L127" s="5" t="s">
        <v>4422</v>
      </c>
      <c r="M127" s="5" t="s">
        <v>4467</v>
      </c>
      <c r="N127" s="5" t="s">
        <v>245</v>
      </c>
      <c r="O127" s="5" t="s">
        <v>348</v>
      </c>
      <c r="P127" s="5" t="s">
        <v>1800</v>
      </c>
      <c r="Q127" s="498">
        <v>3.561</v>
      </c>
      <c r="R127" s="5" t="s">
        <v>4416</v>
      </c>
      <c r="S127" s="5" t="s">
        <v>4423</v>
      </c>
      <c r="T127" s="5" t="s">
        <v>245</v>
      </c>
      <c r="U127" s="5" t="s">
        <v>186</v>
      </c>
      <c r="V127" s="5" t="s">
        <v>3682</v>
      </c>
      <c r="W127" s="5" t="s">
        <v>1800</v>
      </c>
      <c r="X127" s="5" t="s">
        <v>1800</v>
      </c>
      <c r="Y127" s="5" t="s">
        <v>4419</v>
      </c>
    </row>
    <row r="128" customFormat="1" spans="1:25">
      <c r="A128" s="5" t="s">
        <v>1802</v>
      </c>
      <c r="B128" s="5" t="s">
        <v>4412</v>
      </c>
      <c r="C128" s="5" t="s">
        <v>80</v>
      </c>
      <c r="D128" s="5" t="s">
        <v>83</v>
      </c>
      <c r="E128" s="5" t="s">
        <v>4597</v>
      </c>
      <c r="F128" s="5"/>
      <c r="G128" s="5" t="s">
        <v>1803</v>
      </c>
      <c r="H128" s="5" t="s">
        <v>1804</v>
      </c>
      <c r="I128" s="5">
        <f>SUMIF('(基础表格）附表3-2农村公路建设项目及前期工作经费'!F:F,H128,'(基础表格）附表3-2农村公路建设项目及前期工作经费'!H:H)</f>
        <v>0</v>
      </c>
      <c r="J128" s="5" t="s">
        <v>348</v>
      </c>
      <c r="K128" s="5" t="s">
        <v>1805</v>
      </c>
      <c r="L128" s="5" t="s">
        <v>4414</v>
      </c>
      <c r="M128" s="5" t="s">
        <v>4439</v>
      </c>
      <c r="N128" s="5" t="s">
        <v>245</v>
      </c>
      <c r="O128" s="5" t="s">
        <v>348</v>
      </c>
      <c r="P128" s="5" t="s">
        <v>1805</v>
      </c>
      <c r="Q128" s="498">
        <v>0.64</v>
      </c>
      <c r="R128" s="5" t="s">
        <v>4416</v>
      </c>
      <c r="S128" s="5" t="s">
        <v>4423</v>
      </c>
      <c r="T128" s="5" t="s">
        <v>245</v>
      </c>
      <c r="U128" s="5" t="s">
        <v>186</v>
      </c>
      <c r="V128" s="5" t="s">
        <v>3682</v>
      </c>
      <c r="W128" s="5" t="s">
        <v>1805</v>
      </c>
      <c r="X128" s="5" t="s">
        <v>4010</v>
      </c>
      <c r="Y128" s="5" t="s">
        <v>4419</v>
      </c>
    </row>
    <row r="129" customFormat="1" spans="1:25">
      <c r="A129" s="5" t="s">
        <v>1806</v>
      </c>
      <c r="B129" s="5" t="s">
        <v>4412</v>
      </c>
      <c r="C129" s="5" t="s">
        <v>80</v>
      </c>
      <c r="D129" s="5" t="s">
        <v>83</v>
      </c>
      <c r="E129" s="5" t="s">
        <v>4597</v>
      </c>
      <c r="F129" s="5" t="s">
        <v>4598</v>
      </c>
      <c r="G129" s="5" t="s">
        <v>1807</v>
      </c>
      <c r="H129" s="5" t="s">
        <v>1808</v>
      </c>
      <c r="I129" s="5">
        <f>SUMIF('(基础表格）附表3-2农村公路建设项目及前期工作经费'!F:F,H129,'(基础表格）附表3-2农村公路建设项目及前期工作经费'!H:H)</f>
        <v>0</v>
      </c>
      <c r="J129" s="5" t="s">
        <v>348</v>
      </c>
      <c r="K129" s="5" t="s">
        <v>1809</v>
      </c>
      <c r="L129" s="5" t="s">
        <v>4599</v>
      </c>
      <c r="M129" s="5" t="s">
        <v>4439</v>
      </c>
      <c r="N129" s="5" t="s">
        <v>245</v>
      </c>
      <c r="O129" s="5" t="s">
        <v>348</v>
      </c>
      <c r="P129" s="5" t="s">
        <v>1809</v>
      </c>
      <c r="Q129" s="498">
        <v>1.025</v>
      </c>
      <c r="R129" s="5" t="s">
        <v>4416</v>
      </c>
      <c r="S129" s="5" t="s">
        <v>4423</v>
      </c>
      <c r="T129" s="5" t="s">
        <v>245</v>
      </c>
      <c r="U129" s="5" t="s">
        <v>702</v>
      </c>
      <c r="V129" s="5" t="s">
        <v>3682</v>
      </c>
      <c r="W129" s="5" t="s">
        <v>1809</v>
      </c>
      <c r="X129" s="5" t="s">
        <v>1809</v>
      </c>
      <c r="Y129" s="5" t="s">
        <v>4419</v>
      </c>
    </row>
    <row r="130" customFormat="1" spans="1:25">
      <c r="A130" s="5" t="s">
        <v>1810</v>
      </c>
      <c r="B130" s="5" t="s">
        <v>4412</v>
      </c>
      <c r="C130" s="5" t="s">
        <v>80</v>
      </c>
      <c r="D130" s="5" t="s">
        <v>83</v>
      </c>
      <c r="E130" s="5" t="s">
        <v>4597</v>
      </c>
      <c r="F130" s="5"/>
      <c r="G130" s="5" t="s">
        <v>1812</v>
      </c>
      <c r="H130" s="5" t="s">
        <v>1813</v>
      </c>
      <c r="I130" s="5">
        <f>SUMIF('(基础表格）附表3-2农村公路建设项目及前期工作经费'!F:F,H130,'(基础表格）附表3-2农村公路建设项目及前期工作经费'!H:H)</f>
        <v>0</v>
      </c>
      <c r="J130" s="5" t="s">
        <v>348</v>
      </c>
      <c r="K130" s="5" t="s">
        <v>1814</v>
      </c>
      <c r="L130" s="5" t="s">
        <v>4414</v>
      </c>
      <c r="M130" s="5" t="s">
        <v>4467</v>
      </c>
      <c r="N130" s="5" t="s">
        <v>245</v>
      </c>
      <c r="O130" s="5" t="s">
        <v>348</v>
      </c>
      <c r="P130" s="5" t="s">
        <v>1814</v>
      </c>
      <c r="Q130" s="498">
        <v>0.731</v>
      </c>
      <c r="R130" s="5" t="s">
        <v>4416</v>
      </c>
      <c r="S130" s="5" t="s">
        <v>4423</v>
      </c>
      <c r="T130" s="5" t="s">
        <v>245</v>
      </c>
      <c r="U130" s="5" t="s">
        <v>1811</v>
      </c>
      <c r="V130" s="5" t="s">
        <v>3682</v>
      </c>
      <c r="W130" s="5" t="s">
        <v>1814</v>
      </c>
      <c r="X130" s="5" t="s">
        <v>1814</v>
      </c>
      <c r="Y130" s="5" t="s">
        <v>4419</v>
      </c>
    </row>
    <row r="131" customFormat="1" spans="1:25">
      <c r="A131" s="5" t="s">
        <v>4011</v>
      </c>
      <c r="B131" s="5" t="s">
        <v>4412</v>
      </c>
      <c r="C131" s="5" t="s">
        <v>80</v>
      </c>
      <c r="D131" s="5" t="s">
        <v>83</v>
      </c>
      <c r="E131" s="5" t="s">
        <v>4600</v>
      </c>
      <c r="F131" s="5" t="s">
        <v>4601</v>
      </c>
      <c r="G131" s="5" t="s">
        <v>4012</v>
      </c>
      <c r="H131" s="5" t="s">
        <v>4013</v>
      </c>
      <c r="I131" s="5">
        <f>SUMIF('(基础表格）附表3-2农村公路建设项目及前期工作经费'!F:F,H131,'(基础表格）附表3-2农村公路建设项目及前期工作经费'!H:H)</f>
        <v>0</v>
      </c>
      <c r="J131" s="5" t="s">
        <v>4014</v>
      </c>
      <c r="K131" s="5" t="s">
        <v>4015</v>
      </c>
      <c r="L131" s="5" t="s">
        <v>4439</v>
      </c>
      <c r="M131" s="5" t="s">
        <v>4455</v>
      </c>
      <c r="N131" s="5" t="s">
        <v>245</v>
      </c>
      <c r="O131" s="5" t="s">
        <v>4014</v>
      </c>
      <c r="P131" s="5" t="s">
        <v>4015</v>
      </c>
      <c r="Q131" s="498">
        <v>0.526</v>
      </c>
      <c r="R131" s="5" t="s">
        <v>4416</v>
      </c>
      <c r="S131" s="5" t="s">
        <v>4423</v>
      </c>
      <c r="T131" s="5" t="s">
        <v>245</v>
      </c>
      <c r="U131" s="5" t="s">
        <v>702</v>
      </c>
      <c r="V131" s="5" t="s">
        <v>3682</v>
      </c>
      <c r="W131" s="5" t="s">
        <v>4016</v>
      </c>
      <c r="X131" s="5" t="s">
        <v>4016</v>
      </c>
      <c r="Y131" s="5" t="s">
        <v>4419</v>
      </c>
    </row>
    <row r="132" customFormat="1" spans="1:25">
      <c r="A132" s="5" t="s">
        <v>4017</v>
      </c>
      <c r="B132" s="5" t="s">
        <v>4412</v>
      </c>
      <c r="C132" s="5" t="s">
        <v>80</v>
      </c>
      <c r="D132" s="5" t="s">
        <v>83</v>
      </c>
      <c r="E132" s="5" t="s">
        <v>4600</v>
      </c>
      <c r="F132" s="5" t="s">
        <v>4602</v>
      </c>
      <c r="G132" s="5" t="s">
        <v>4018</v>
      </c>
      <c r="H132" s="5" t="s">
        <v>4019</v>
      </c>
      <c r="I132" s="5">
        <f>SUMIF('(基础表格）附表3-2农村公路建设项目及前期工作经费'!F:F,H132,'(基础表格）附表3-2农村公路建设项目及前期工作经费'!H:H)</f>
        <v>0</v>
      </c>
      <c r="J132" s="5" t="s">
        <v>348</v>
      </c>
      <c r="K132" s="5" t="s">
        <v>4020</v>
      </c>
      <c r="L132" s="5" t="s">
        <v>4439</v>
      </c>
      <c r="M132" s="5" t="s">
        <v>4455</v>
      </c>
      <c r="N132" s="5" t="s">
        <v>245</v>
      </c>
      <c r="O132" s="5" t="s">
        <v>348</v>
      </c>
      <c r="P132" s="5" t="s">
        <v>4020</v>
      </c>
      <c r="Q132" s="498">
        <v>1.958</v>
      </c>
      <c r="R132" s="5" t="s">
        <v>4416</v>
      </c>
      <c r="S132" s="5" t="s">
        <v>4423</v>
      </c>
      <c r="T132" s="5" t="s">
        <v>245</v>
      </c>
      <c r="U132" s="5" t="s">
        <v>702</v>
      </c>
      <c r="V132" s="5" t="s">
        <v>3682</v>
      </c>
      <c r="W132" s="5" t="s">
        <v>4020</v>
      </c>
      <c r="X132" s="5" t="s">
        <v>4020</v>
      </c>
      <c r="Y132" s="5" t="s">
        <v>4419</v>
      </c>
    </row>
    <row r="133" customFormat="1" spans="1:25">
      <c r="A133" s="5" t="s">
        <v>4021</v>
      </c>
      <c r="B133" s="5" t="s">
        <v>4412</v>
      </c>
      <c r="C133" s="5" t="s">
        <v>80</v>
      </c>
      <c r="D133" s="5" t="s">
        <v>83</v>
      </c>
      <c r="E133" s="5" t="s">
        <v>4600</v>
      </c>
      <c r="F133" s="5" t="s">
        <v>4603</v>
      </c>
      <c r="G133" s="5" t="s">
        <v>4022</v>
      </c>
      <c r="H133" s="5" t="s">
        <v>4023</v>
      </c>
      <c r="I133" s="5">
        <f>SUMIF('(基础表格）附表3-2农村公路建设项目及前期工作经费'!F:F,H133,'(基础表格）附表3-2农村公路建设项目及前期工作经费'!H:H)</f>
        <v>0</v>
      </c>
      <c r="J133" s="5" t="s">
        <v>348</v>
      </c>
      <c r="K133" s="5" t="s">
        <v>4024</v>
      </c>
      <c r="L133" s="5" t="s">
        <v>4439</v>
      </c>
      <c r="M133" s="5" t="s">
        <v>4455</v>
      </c>
      <c r="N133" s="5" t="s">
        <v>245</v>
      </c>
      <c r="O133" s="5" t="s">
        <v>348</v>
      </c>
      <c r="P133" s="5" t="s">
        <v>4024</v>
      </c>
      <c r="Q133" s="498">
        <v>1.06</v>
      </c>
      <c r="R133" s="5" t="s">
        <v>4416</v>
      </c>
      <c r="S133" s="5" t="s">
        <v>4423</v>
      </c>
      <c r="T133" s="5" t="s">
        <v>245</v>
      </c>
      <c r="U133" s="5" t="s">
        <v>702</v>
      </c>
      <c r="V133" s="5" t="s">
        <v>3682</v>
      </c>
      <c r="W133" s="5" t="s">
        <v>4024</v>
      </c>
      <c r="X133" s="5" t="s">
        <v>4025</v>
      </c>
      <c r="Y133" s="5" t="s">
        <v>4419</v>
      </c>
    </row>
    <row r="134" customFormat="1" spans="1:25">
      <c r="A134" s="5" t="s">
        <v>1815</v>
      </c>
      <c r="B134" s="5" t="s">
        <v>4412</v>
      </c>
      <c r="C134" s="5" t="s">
        <v>80</v>
      </c>
      <c r="D134" s="5" t="s">
        <v>83</v>
      </c>
      <c r="E134" s="5" t="s">
        <v>4604</v>
      </c>
      <c r="F134" s="5" t="s">
        <v>4605</v>
      </c>
      <c r="G134" s="5" t="s">
        <v>1816</v>
      </c>
      <c r="H134" s="5" t="s">
        <v>1817</v>
      </c>
      <c r="I134" s="5">
        <f>SUMIF('(基础表格）附表3-2农村公路建设项目及前期工作经费'!F:F,H134,'(基础表格）附表3-2农村公路建设项目及前期工作经费'!H:H)</f>
        <v>0</v>
      </c>
      <c r="J134" s="5" t="s">
        <v>348</v>
      </c>
      <c r="K134" s="5" t="s">
        <v>1818</v>
      </c>
      <c r="L134" s="5" t="s">
        <v>4439</v>
      </c>
      <c r="M134" s="5" t="s">
        <v>4455</v>
      </c>
      <c r="N134" s="5" t="s">
        <v>245</v>
      </c>
      <c r="O134" s="5" t="s">
        <v>348</v>
      </c>
      <c r="P134" s="5" t="s">
        <v>4606</v>
      </c>
      <c r="Q134" s="498">
        <v>0.984</v>
      </c>
      <c r="R134" s="5" t="s">
        <v>4416</v>
      </c>
      <c r="S134" s="5" t="s">
        <v>4423</v>
      </c>
      <c r="T134" s="5" t="s">
        <v>245</v>
      </c>
      <c r="U134" s="5" t="s">
        <v>702</v>
      </c>
      <c r="V134" s="5" t="s">
        <v>3682</v>
      </c>
      <c r="W134" s="5" t="s">
        <v>4606</v>
      </c>
      <c r="X134" s="5" t="s">
        <v>1818</v>
      </c>
      <c r="Y134" s="5" t="s">
        <v>4419</v>
      </c>
    </row>
    <row r="135" customFormat="1" spans="1:25">
      <c r="A135" s="5" t="s">
        <v>1821</v>
      </c>
      <c r="B135" s="5" t="s">
        <v>4412</v>
      </c>
      <c r="C135" s="5" t="s">
        <v>80</v>
      </c>
      <c r="D135" s="5" t="s">
        <v>83</v>
      </c>
      <c r="E135" s="5" t="s">
        <v>4604</v>
      </c>
      <c r="F135" s="5"/>
      <c r="G135" s="5" t="s">
        <v>1822</v>
      </c>
      <c r="H135" s="5" t="s">
        <v>1823</v>
      </c>
      <c r="I135" s="5">
        <f>SUMIF('(基础表格）附表3-2农村公路建设项目及前期工作经费'!F:F,H135,'(基础表格）附表3-2农村公路建设项目及前期工作经费'!H:H)</f>
        <v>0</v>
      </c>
      <c r="J135" s="5" t="s">
        <v>348</v>
      </c>
      <c r="K135" s="5" t="s">
        <v>1824</v>
      </c>
      <c r="L135" s="5" t="s">
        <v>4439</v>
      </c>
      <c r="M135" s="5" t="s">
        <v>4455</v>
      </c>
      <c r="N135" s="5" t="s">
        <v>245</v>
      </c>
      <c r="O135" s="5" t="s">
        <v>348</v>
      </c>
      <c r="P135" s="5" t="s">
        <v>4607</v>
      </c>
      <c r="Q135" s="498">
        <v>1.085</v>
      </c>
      <c r="R135" s="5" t="s">
        <v>4416</v>
      </c>
      <c r="S135" s="5" t="s">
        <v>4423</v>
      </c>
      <c r="T135" s="5" t="s">
        <v>245</v>
      </c>
      <c r="U135" s="5" t="s">
        <v>1811</v>
      </c>
      <c r="V135" s="5" t="s">
        <v>3682</v>
      </c>
      <c r="W135" s="5" t="s">
        <v>4608</v>
      </c>
      <c r="X135" s="5" t="s">
        <v>1824</v>
      </c>
      <c r="Y135" s="5" t="s">
        <v>4419</v>
      </c>
    </row>
    <row r="136" customFormat="1" spans="1:25">
      <c r="A136" s="5" t="s">
        <v>1825</v>
      </c>
      <c r="B136" s="5" t="s">
        <v>4412</v>
      </c>
      <c r="C136" s="5" t="s">
        <v>80</v>
      </c>
      <c r="D136" s="5" t="s">
        <v>83</v>
      </c>
      <c r="E136" s="5" t="s">
        <v>4609</v>
      </c>
      <c r="F136" s="5"/>
      <c r="G136" s="5" t="s">
        <v>1826</v>
      </c>
      <c r="H136" s="5" t="s">
        <v>1827</v>
      </c>
      <c r="I136" s="5">
        <f>SUMIF('(基础表格）附表3-2农村公路建设项目及前期工作经费'!F:F,H136,'(基础表格）附表3-2农村公路建设项目及前期工作经费'!H:H)</f>
        <v>0</v>
      </c>
      <c r="J136" s="5" t="s">
        <v>348</v>
      </c>
      <c r="K136" s="5" t="s">
        <v>1673</v>
      </c>
      <c r="L136" s="5" t="s">
        <v>4422</v>
      </c>
      <c r="M136" s="5" t="s">
        <v>4440</v>
      </c>
      <c r="N136" s="5" t="s">
        <v>245</v>
      </c>
      <c r="O136" s="5" t="s">
        <v>348</v>
      </c>
      <c r="P136" s="5" t="s">
        <v>1673</v>
      </c>
      <c r="Q136" s="498">
        <v>1</v>
      </c>
      <c r="R136" s="5" t="s">
        <v>4416</v>
      </c>
      <c r="S136" s="5" t="s">
        <v>4423</v>
      </c>
      <c r="T136" s="5" t="s">
        <v>245</v>
      </c>
      <c r="U136" s="5" t="s">
        <v>1811</v>
      </c>
      <c r="V136" s="5" t="s">
        <v>3682</v>
      </c>
      <c r="W136" s="5" t="s">
        <v>1673</v>
      </c>
      <c r="X136" s="5" t="s">
        <v>3905</v>
      </c>
      <c r="Y136" s="5" t="s">
        <v>4419</v>
      </c>
    </row>
    <row r="137" customFormat="1" spans="1:25">
      <c r="A137" s="5" t="s">
        <v>1829</v>
      </c>
      <c r="B137" s="5" t="s">
        <v>4412</v>
      </c>
      <c r="C137" s="5" t="s">
        <v>80</v>
      </c>
      <c r="D137" s="5" t="s">
        <v>83</v>
      </c>
      <c r="E137" s="5" t="s">
        <v>4610</v>
      </c>
      <c r="F137" s="5"/>
      <c r="G137" s="5" t="s">
        <v>1830</v>
      </c>
      <c r="H137" s="5" t="s">
        <v>1831</v>
      </c>
      <c r="I137" s="5">
        <f>SUMIF('(基础表格）附表3-2农村公路建设项目及前期工作经费'!F:F,H137,'(基础表格）附表3-2农村公路建设项目及前期工作经费'!H:H)</f>
        <v>0</v>
      </c>
      <c r="J137" s="5" t="s">
        <v>348</v>
      </c>
      <c r="K137" s="5" t="s">
        <v>1832</v>
      </c>
      <c r="L137" s="5" t="s">
        <v>4611</v>
      </c>
      <c r="M137" s="5" t="s">
        <v>4612</v>
      </c>
      <c r="N137" s="5" t="s">
        <v>245</v>
      </c>
      <c r="O137" s="5" t="s">
        <v>348</v>
      </c>
      <c r="P137" s="5" t="s">
        <v>1832</v>
      </c>
      <c r="Q137" s="498">
        <v>2.697</v>
      </c>
      <c r="R137" s="5" t="s">
        <v>4416</v>
      </c>
      <c r="S137" s="5" t="s">
        <v>4423</v>
      </c>
      <c r="T137" s="5" t="s">
        <v>245</v>
      </c>
      <c r="U137" s="5" t="s">
        <v>186</v>
      </c>
      <c r="V137" s="5" t="s">
        <v>3682</v>
      </c>
      <c r="W137" s="5" t="s">
        <v>4613</v>
      </c>
      <c r="X137" s="5" t="s">
        <v>1832</v>
      </c>
      <c r="Y137" s="5" t="s">
        <v>4419</v>
      </c>
    </row>
    <row r="138" customFormat="1" spans="1:25">
      <c r="A138" s="5" t="s">
        <v>1834</v>
      </c>
      <c r="B138" s="5" t="s">
        <v>4412</v>
      </c>
      <c r="C138" s="5" t="s">
        <v>80</v>
      </c>
      <c r="D138" s="5" t="s">
        <v>83</v>
      </c>
      <c r="E138" s="5" t="s">
        <v>4614</v>
      </c>
      <c r="F138" s="5"/>
      <c r="G138" s="5" t="s">
        <v>1835</v>
      </c>
      <c r="H138" s="5" t="s">
        <v>1836</v>
      </c>
      <c r="I138" s="5">
        <f>SUMIF('(基础表格）附表3-2农村公路建设项目及前期工作经费'!F:F,H138,'(基础表格）附表3-2农村公路建设项目及前期工作经费'!H:H)</f>
        <v>0</v>
      </c>
      <c r="J138" s="5" t="s">
        <v>348</v>
      </c>
      <c r="K138" s="5" t="s">
        <v>1837</v>
      </c>
      <c r="L138" s="5" t="s">
        <v>4414</v>
      </c>
      <c r="M138" s="5" t="s">
        <v>4415</v>
      </c>
      <c r="N138" s="5" t="s">
        <v>245</v>
      </c>
      <c r="O138" s="5" t="s">
        <v>348</v>
      </c>
      <c r="P138" s="5" t="s">
        <v>4615</v>
      </c>
      <c r="Q138" s="498">
        <v>0.542</v>
      </c>
      <c r="R138" s="5" t="s">
        <v>4416</v>
      </c>
      <c r="S138" s="5" t="s">
        <v>4423</v>
      </c>
      <c r="T138" s="5" t="s">
        <v>245</v>
      </c>
      <c r="U138" s="5" t="s">
        <v>1811</v>
      </c>
      <c r="V138" s="5" t="s">
        <v>3682</v>
      </c>
      <c r="W138" s="5" t="s">
        <v>4615</v>
      </c>
      <c r="X138" s="5" t="s">
        <v>1837</v>
      </c>
      <c r="Y138" s="5" t="s">
        <v>4419</v>
      </c>
    </row>
    <row r="139" customFormat="1" spans="1:25">
      <c r="A139" s="5" t="s">
        <v>1839</v>
      </c>
      <c r="B139" s="5" t="s">
        <v>4412</v>
      </c>
      <c r="C139" s="5" t="s">
        <v>80</v>
      </c>
      <c r="D139" s="5" t="s">
        <v>83</v>
      </c>
      <c r="E139" s="5" t="s">
        <v>4616</v>
      </c>
      <c r="F139" s="5"/>
      <c r="G139" s="5" t="s">
        <v>1840</v>
      </c>
      <c r="H139" s="5" t="s">
        <v>1841</v>
      </c>
      <c r="I139" s="5">
        <f>SUMIF('(基础表格）附表3-2农村公路建设项目及前期工作经费'!F:F,H139,'(基础表格）附表3-2农村公路建设项目及前期工作经费'!H:H)</f>
        <v>0</v>
      </c>
      <c r="J139" s="5" t="s">
        <v>348</v>
      </c>
      <c r="K139" s="5" t="s">
        <v>1842</v>
      </c>
      <c r="L139" s="5" t="s">
        <v>1594</v>
      </c>
      <c r="M139" s="5" t="s">
        <v>1594</v>
      </c>
      <c r="N139" s="5" t="s">
        <v>1594</v>
      </c>
      <c r="O139" s="5" t="s">
        <v>348</v>
      </c>
      <c r="P139" s="5" t="s">
        <v>1842</v>
      </c>
      <c r="Q139" s="498">
        <v>0.351</v>
      </c>
      <c r="R139" s="5" t="s">
        <v>4416</v>
      </c>
      <c r="S139" s="5" t="s">
        <v>4423</v>
      </c>
      <c r="T139" s="5" t="s">
        <v>245</v>
      </c>
      <c r="U139" s="5" t="s">
        <v>186</v>
      </c>
      <c r="V139" s="5" t="s">
        <v>3682</v>
      </c>
      <c r="W139" s="5" t="s">
        <v>1842</v>
      </c>
      <c r="X139" s="5" t="s">
        <v>1842</v>
      </c>
      <c r="Y139" s="5" t="s">
        <v>4419</v>
      </c>
    </row>
    <row r="140" customFormat="1" spans="1:25">
      <c r="A140" s="5" t="s">
        <v>1844</v>
      </c>
      <c r="B140" s="5" t="s">
        <v>4412</v>
      </c>
      <c r="C140" s="5" t="s">
        <v>80</v>
      </c>
      <c r="D140" s="5" t="s">
        <v>83</v>
      </c>
      <c r="E140" s="5" t="s">
        <v>4617</v>
      </c>
      <c r="F140" s="5"/>
      <c r="G140" s="5" t="s">
        <v>1845</v>
      </c>
      <c r="H140" s="5" t="s">
        <v>1846</v>
      </c>
      <c r="I140" s="5">
        <f>SUMIF('(基础表格）附表3-2农村公路建设项目及前期工作经费'!F:F,H140,'(基础表格）附表3-2农村公路建设项目及前期工作经费'!H:H)</f>
        <v>0</v>
      </c>
      <c r="J140" s="5" t="s">
        <v>348</v>
      </c>
      <c r="K140" s="5" t="s">
        <v>1847</v>
      </c>
      <c r="L140" s="5" t="s">
        <v>4439</v>
      </c>
      <c r="M140" s="5" t="s">
        <v>4455</v>
      </c>
      <c r="N140" s="5" t="s">
        <v>245</v>
      </c>
      <c r="O140" s="5" t="s">
        <v>348</v>
      </c>
      <c r="P140" s="5" t="s">
        <v>1847</v>
      </c>
      <c r="Q140" s="498">
        <v>1.468</v>
      </c>
      <c r="R140" s="5" t="s">
        <v>4416</v>
      </c>
      <c r="S140" s="5" t="s">
        <v>4423</v>
      </c>
      <c r="T140" s="5" t="s">
        <v>245</v>
      </c>
      <c r="U140" s="5" t="s">
        <v>186</v>
      </c>
      <c r="V140" s="5" t="s">
        <v>3682</v>
      </c>
      <c r="W140" s="5" t="s">
        <v>1847</v>
      </c>
      <c r="X140" s="5" t="s">
        <v>1847</v>
      </c>
      <c r="Y140" s="5" t="s">
        <v>4419</v>
      </c>
    </row>
    <row r="141" customFormat="1" spans="1:25">
      <c r="A141" s="5" t="s">
        <v>4026</v>
      </c>
      <c r="B141" s="5" t="s">
        <v>4412</v>
      </c>
      <c r="C141" s="5" t="s">
        <v>80</v>
      </c>
      <c r="D141" s="5" t="s">
        <v>84</v>
      </c>
      <c r="E141" s="5" t="s">
        <v>4618</v>
      </c>
      <c r="F141" s="5"/>
      <c r="G141" s="5" t="s">
        <v>4027</v>
      </c>
      <c r="H141" s="5" t="s">
        <v>4028</v>
      </c>
      <c r="I141" s="5">
        <f>SUMIF('(基础表格）附表3-2农村公路建设项目及前期工作经费'!F:F,H141,'(基础表格）附表3-2农村公路建设项目及前期工作经费'!H:H)</f>
        <v>0</v>
      </c>
      <c r="J141" s="5" t="s">
        <v>348</v>
      </c>
      <c r="K141" s="5" t="s">
        <v>4029</v>
      </c>
      <c r="L141" s="5" t="s">
        <v>4415</v>
      </c>
      <c r="M141" s="5" t="s">
        <v>4440</v>
      </c>
      <c r="N141" s="5" t="s">
        <v>245</v>
      </c>
      <c r="O141" s="5" t="s">
        <v>348</v>
      </c>
      <c r="P141" s="5" t="s">
        <v>4029</v>
      </c>
      <c r="Q141" s="498">
        <v>2.35</v>
      </c>
      <c r="R141" s="5" t="s">
        <v>4416</v>
      </c>
      <c r="S141" s="5" t="s">
        <v>4423</v>
      </c>
      <c r="T141" s="5" t="s">
        <v>245</v>
      </c>
      <c r="U141" s="5" t="s">
        <v>186</v>
      </c>
      <c r="V141" s="5" t="s">
        <v>3682</v>
      </c>
      <c r="W141" s="5" t="s">
        <v>4029</v>
      </c>
      <c r="X141" s="5" t="s">
        <v>4030</v>
      </c>
      <c r="Y141" s="5" t="s">
        <v>4419</v>
      </c>
    </row>
    <row r="142" customFormat="1" spans="1:25">
      <c r="A142" s="5" t="s">
        <v>4031</v>
      </c>
      <c r="B142" s="5" t="s">
        <v>4412</v>
      </c>
      <c r="C142" s="5" t="s">
        <v>80</v>
      </c>
      <c r="D142" s="5" t="s">
        <v>82</v>
      </c>
      <c r="E142" s="5" t="s">
        <v>4619</v>
      </c>
      <c r="F142" s="5"/>
      <c r="G142" s="5" t="s">
        <v>4032</v>
      </c>
      <c r="H142" s="5" t="s">
        <v>4033</v>
      </c>
      <c r="I142" s="5">
        <f>SUMIF('(基础表格）附表3-2农村公路建设项目及前期工作经费'!F:F,H142,'(基础表格）附表3-2农村公路建设项目及前期工作经费'!H:H)</f>
        <v>0</v>
      </c>
      <c r="J142" s="5" t="s">
        <v>348</v>
      </c>
      <c r="K142" s="5" t="s">
        <v>4034</v>
      </c>
      <c r="L142" s="5" t="s">
        <v>4422</v>
      </c>
      <c r="M142" s="5" t="s">
        <v>4439</v>
      </c>
      <c r="N142" s="5" t="s">
        <v>245</v>
      </c>
      <c r="O142" s="5" t="s">
        <v>348</v>
      </c>
      <c r="P142" s="5" t="s">
        <v>4034</v>
      </c>
      <c r="Q142" s="498">
        <v>0.794</v>
      </c>
      <c r="R142" s="5" t="s">
        <v>4416</v>
      </c>
      <c r="S142" s="5" t="s">
        <v>4417</v>
      </c>
      <c r="T142" s="5" t="s">
        <v>245</v>
      </c>
      <c r="U142" s="5" t="s">
        <v>186</v>
      </c>
      <c r="V142" s="5" t="s">
        <v>3682</v>
      </c>
      <c r="W142" s="5" t="s">
        <v>4034</v>
      </c>
      <c r="X142" s="5" t="s">
        <v>4034</v>
      </c>
      <c r="Y142" s="5" t="s">
        <v>4419</v>
      </c>
    </row>
    <row r="143" customFormat="1" spans="1:25">
      <c r="A143" s="5" t="s">
        <v>4035</v>
      </c>
      <c r="B143" s="5" t="s">
        <v>4412</v>
      </c>
      <c r="C143" s="5" t="s">
        <v>80</v>
      </c>
      <c r="D143" s="5" t="s">
        <v>82</v>
      </c>
      <c r="E143" s="5" t="s">
        <v>4619</v>
      </c>
      <c r="F143" s="5"/>
      <c r="G143" s="5" t="s">
        <v>4036</v>
      </c>
      <c r="H143" s="5" t="s">
        <v>4037</v>
      </c>
      <c r="I143" s="5">
        <f>SUMIF('(基础表格）附表3-2农村公路建设项目及前期工作经费'!F:F,H143,'(基础表格）附表3-2农村公路建设项目及前期工作经费'!H:H)</f>
        <v>0</v>
      </c>
      <c r="J143" s="5" t="s">
        <v>348</v>
      </c>
      <c r="K143" s="5" t="s">
        <v>4038</v>
      </c>
      <c r="L143" s="5" t="s">
        <v>4414</v>
      </c>
      <c r="M143" s="5" t="s">
        <v>4439</v>
      </c>
      <c r="N143" s="5" t="s">
        <v>245</v>
      </c>
      <c r="O143" s="5" t="s">
        <v>348</v>
      </c>
      <c r="P143" s="5" t="s">
        <v>4038</v>
      </c>
      <c r="Q143" s="498">
        <v>0.627</v>
      </c>
      <c r="R143" s="5" t="s">
        <v>4416</v>
      </c>
      <c r="S143" s="5" t="s">
        <v>4417</v>
      </c>
      <c r="T143" s="5" t="s">
        <v>245</v>
      </c>
      <c r="U143" s="5" t="s">
        <v>186</v>
      </c>
      <c r="V143" s="5" t="s">
        <v>3682</v>
      </c>
      <c r="W143" s="5" t="s">
        <v>4038</v>
      </c>
      <c r="X143" s="5" t="s">
        <v>4039</v>
      </c>
      <c r="Y143" s="5" t="s">
        <v>4419</v>
      </c>
    </row>
    <row r="144" customFormat="1" spans="1:25">
      <c r="A144" s="499"/>
      <c r="B144" s="5"/>
      <c r="C144" s="5"/>
      <c r="D144" s="5"/>
      <c r="E144" s="5" t="s">
        <v>4619</v>
      </c>
      <c r="F144" s="5"/>
      <c r="G144" s="5"/>
      <c r="H144" s="5" t="s">
        <v>4037</v>
      </c>
      <c r="I144" s="5">
        <f>SUMIF('(基础表格）附表3-2农村公路建设项目及前期工作经费'!F:F,H144,'(基础表格）附表3-2农村公路建设项目及前期工作经费'!H:H)</f>
        <v>0</v>
      </c>
      <c r="J144" s="5" t="s">
        <v>4040</v>
      </c>
      <c r="K144" s="5" t="s">
        <v>4041</v>
      </c>
      <c r="L144" s="5" t="s">
        <v>4414</v>
      </c>
      <c r="M144" s="5" t="s">
        <v>4439</v>
      </c>
      <c r="N144" s="5" t="s">
        <v>245</v>
      </c>
      <c r="O144" s="5" t="s">
        <v>4040</v>
      </c>
      <c r="P144" s="5" t="s">
        <v>4041</v>
      </c>
      <c r="Q144" s="5"/>
      <c r="R144" s="5" t="s">
        <v>4416</v>
      </c>
      <c r="S144" s="5" t="s">
        <v>4417</v>
      </c>
      <c r="T144" s="5" t="s">
        <v>245</v>
      </c>
      <c r="U144" s="5" t="s">
        <v>186</v>
      </c>
      <c r="V144" s="5" t="s">
        <v>3682</v>
      </c>
      <c r="W144" s="5" t="s">
        <v>4620</v>
      </c>
      <c r="X144" s="5"/>
      <c r="Y144" s="5"/>
    </row>
    <row r="145" customFormat="1" spans="1:25">
      <c r="A145" s="5" t="s">
        <v>4042</v>
      </c>
      <c r="B145" s="5" t="s">
        <v>4412</v>
      </c>
      <c r="C145" s="5" t="s">
        <v>80</v>
      </c>
      <c r="D145" s="5" t="s">
        <v>82</v>
      </c>
      <c r="E145" s="5" t="s">
        <v>4619</v>
      </c>
      <c r="F145" s="5"/>
      <c r="G145" s="5" t="s">
        <v>4043</v>
      </c>
      <c r="H145" s="5" t="s">
        <v>4044</v>
      </c>
      <c r="I145" s="5">
        <f>SUMIF('(基础表格）附表3-2农村公路建设项目及前期工作经费'!F:F,H145,'(基础表格）附表3-2农村公路建设项目及前期工作经费'!H:H)</f>
        <v>0</v>
      </c>
      <c r="J145" s="5" t="s">
        <v>348</v>
      </c>
      <c r="K145" s="5" t="s">
        <v>4045</v>
      </c>
      <c r="L145" s="5" t="s">
        <v>4422</v>
      </c>
      <c r="M145" s="5" t="s">
        <v>4439</v>
      </c>
      <c r="N145" s="5" t="s">
        <v>245</v>
      </c>
      <c r="O145" s="5" t="s">
        <v>348</v>
      </c>
      <c r="P145" s="5" t="s">
        <v>4045</v>
      </c>
      <c r="Q145" s="498">
        <v>0.498</v>
      </c>
      <c r="R145" s="5" t="s">
        <v>4416</v>
      </c>
      <c r="S145" s="5" t="s">
        <v>4417</v>
      </c>
      <c r="T145" s="5" t="s">
        <v>245</v>
      </c>
      <c r="U145" s="5" t="s">
        <v>186</v>
      </c>
      <c r="V145" s="5" t="s">
        <v>3682</v>
      </c>
      <c r="W145" s="5" t="s">
        <v>4045</v>
      </c>
      <c r="X145" s="5" t="s">
        <v>4045</v>
      </c>
      <c r="Y145" s="5" t="s">
        <v>4419</v>
      </c>
    </row>
    <row r="146" customFormat="1" spans="1:25">
      <c r="A146" s="5" t="s">
        <v>4046</v>
      </c>
      <c r="B146" s="5" t="s">
        <v>4412</v>
      </c>
      <c r="C146" s="5" t="s">
        <v>80</v>
      </c>
      <c r="D146" s="5" t="s">
        <v>82</v>
      </c>
      <c r="E146" s="5" t="s">
        <v>4621</v>
      </c>
      <c r="F146" s="5"/>
      <c r="G146" s="5" t="s">
        <v>4047</v>
      </c>
      <c r="H146" s="5" t="s">
        <v>4048</v>
      </c>
      <c r="I146" s="5">
        <f>SUMIF('(基础表格）附表3-2农村公路建设项目及前期工作经费'!F:F,H146,'(基础表格）附表3-2农村公路建设项目及前期工作经费'!H:H)</f>
        <v>0</v>
      </c>
      <c r="J146" s="5" t="s">
        <v>4049</v>
      </c>
      <c r="K146" s="5" t="s">
        <v>4050</v>
      </c>
      <c r="L146" s="5" t="s">
        <v>4439</v>
      </c>
      <c r="M146" s="5" t="s">
        <v>4467</v>
      </c>
      <c r="N146" s="5" t="s">
        <v>245</v>
      </c>
      <c r="O146" s="5" t="s">
        <v>4049</v>
      </c>
      <c r="P146" s="5" t="s">
        <v>4050</v>
      </c>
      <c r="Q146" s="498">
        <v>0.71</v>
      </c>
      <c r="R146" s="5" t="s">
        <v>4416</v>
      </c>
      <c r="S146" s="5" t="s">
        <v>4423</v>
      </c>
      <c r="T146" s="5" t="s">
        <v>245</v>
      </c>
      <c r="U146" s="5" t="s">
        <v>186</v>
      </c>
      <c r="V146" s="5" t="s">
        <v>3682</v>
      </c>
      <c r="W146" s="5" t="s">
        <v>4622</v>
      </c>
      <c r="X146" s="5" t="s">
        <v>4051</v>
      </c>
      <c r="Y146" s="5" t="s">
        <v>4419</v>
      </c>
    </row>
    <row r="147" customFormat="1" spans="1:25">
      <c r="A147" s="5" t="s">
        <v>4052</v>
      </c>
      <c r="B147" s="5" t="s">
        <v>4412</v>
      </c>
      <c r="C147" s="5" t="s">
        <v>80</v>
      </c>
      <c r="D147" s="5" t="s">
        <v>82</v>
      </c>
      <c r="E147" s="5" t="s">
        <v>4621</v>
      </c>
      <c r="F147" s="5"/>
      <c r="G147" s="5" t="s">
        <v>4053</v>
      </c>
      <c r="H147" s="5" t="s">
        <v>4054</v>
      </c>
      <c r="I147" s="5">
        <f>SUMIF('(基础表格）附表3-2农村公路建设项目及前期工作经费'!F:F,H147,'(基础表格）附表3-2农村公路建设项目及前期工作经费'!H:H)</f>
        <v>0</v>
      </c>
      <c r="J147" s="5" t="s">
        <v>348</v>
      </c>
      <c r="K147" s="5" t="s">
        <v>4055</v>
      </c>
      <c r="L147" s="5" t="s">
        <v>4439</v>
      </c>
      <c r="M147" s="5" t="s">
        <v>4440</v>
      </c>
      <c r="N147" s="5" t="s">
        <v>245</v>
      </c>
      <c r="O147" s="5" t="s">
        <v>348</v>
      </c>
      <c r="P147" s="5" t="s">
        <v>4055</v>
      </c>
      <c r="Q147" s="498">
        <v>0.937</v>
      </c>
      <c r="R147" s="5" t="s">
        <v>4416</v>
      </c>
      <c r="S147" s="5" t="s">
        <v>4423</v>
      </c>
      <c r="T147" s="5" t="s">
        <v>245</v>
      </c>
      <c r="U147" s="5" t="s">
        <v>186</v>
      </c>
      <c r="V147" s="5" t="s">
        <v>3682</v>
      </c>
      <c r="W147" s="5" t="s">
        <v>4055</v>
      </c>
      <c r="X147" s="5" t="s">
        <v>4055</v>
      </c>
      <c r="Y147" s="5" t="s">
        <v>4419</v>
      </c>
    </row>
    <row r="148" customFormat="1" spans="1:25">
      <c r="A148" s="5" t="s">
        <v>4056</v>
      </c>
      <c r="B148" s="5" t="s">
        <v>4412</v>
      </c>
      <c r="C148" s="5" t="s">
        <v>80</v>
      </c>
      <c r="D148" s="5" t="s">
        <v>82</v>
      </c>
      <c r="E148" s="5" t="s">
        <v>4621</v>
      </c>
      <c r="F148" s="5"/>
      <c r="G148" s="5" t="s">
        <v>4057</v>
      </c>
      <c r="H148" s="5" t="s">
        <v>4058</v>
      </c>
      <c r="I148" s="5">
        <f>SUMIF('(基础表格）附表3-2农村公路建设项目及前期工作经费'!F:F,H148,'(基础表格）附表3-2农村公路建设项目及前期工作经费'!H:H)</f>
        <v>0</v>
      </c>
      <c r="J148" s="5" t="s">
        <v>348</v>
      </c>
      <c r="K148" s="5" t="s">
        <v>4059</v>
      </c>
      <c r="L148" s="5" t="s">
        <v>4422</v>
      </c>
      <c r="M148" s="5" t="s">
        <v>4440</v>
      </c>
      <c r="N148" s="5" t="s">
        <v>245</v>
      </c>
      <c r="O148" s="5" t="s">
        <v>348</v>
      </c>
      <c r="P148" s="5" t="s">
        <v>4059</v>
      </c>
      <c r="Q148" s="498">
        <v>0.666</v>
      </c>
      <c r="R148" s="5" t="s">
        <v>4416</v>
      </c>
      <c r="S148" s="5" t="s">
        <v>4423</v>
      </c>
      <c r="T148" s="5" t="s">
        <v>245</v>
      </c>
      <c r="U148" s="5" t="s">
        <v>186</v>
      </c>
      <c r="V148" s="5" t="s">
        <v>3682</v>
      </c>
      <c r="W148" s="5" t="s">
        <v>4059</v>
      </c>
      <c r="X148" s="5" t="s">
        <v>4059</v>
      </c>
      <c r="Y148" s="5" t="s">
        <v>4419</v>
      </c>
    </row>
    <row r="149" customFormat="1" spans="1:25">
      <c r="A149" s="5" t="s">
        <v>4060</v>
      </c>
      <c r="B149" s="5" t="s">
        <v>4412</v>
      </c>
      <c r="C149" s="5" t="s">
        <v>80</v>
      </c>
      <c r="D149" s="5" t="s">
        <v>82</v>
      </c>
      <c r="E149" s="5" t="s">
        <v>4621</v>
      </c>
      <c r="F149" s="5"/>
      <c r="G149" s="5" t="s">
        <v>4061</v>
      </c>
      <c r="H149" s="5" t="s">
        <v>4062</v>
      </c>
      <c r="I149" s="5">
        <f>SUMIF('(基础表格）附表3-2农村公路建设项目及前期工作经费'!F:F,H149,'(基础表格）附表3-2农村公路建设项目及前期工作经费'!H:H)</f>
        <v>0</v>
      </c>
      <c r="J149" s="5" t="s">
        <v>4063</v>
      </c>
      <c r="K149" s="5" t="s">
        <v>4064</v>
      </c>
      <c r="L149" s="5" t="s">
        <v>4439</v>
      </c>
      <c r="M149" s="5" t="s">
        <v>4467</v>
      </c>
      <c r="N149" s="5" t="s">
        <v>245</v>
      </c>
      <c r="O149" s="5" t="s">
        <v>4063</v>
      </c>
      <c r="P149" s="5" t="s">
        <v>4064</v>
      </c>
      <c r="Q149" s="498">
        <v>1.535</v>
      </c>
      <c r="R149" s="5" t="s">
        <v>4416</v>
      </c>
      <c r="S149" s="5" t="s">
        <v>4423</v>
      </c>
      <c r="T149" s="5" t="s">
        <v>245</v>
      </c>
      <c r="U149" s="5" t="s">
        <v>186</v>
      </c>
      <c r="V149" s="5" t="s">
        <v>3682</v>
      </c>
      <c r="W149" s="5" t="s">
        <v>4065</v>
      </c>
      <c r="X149" s="5" t="s">
        <v>4065</v>
      </c>
      <c r="Y149" s="5" t="s">
        <v>4419</v>
      </c>
    </row>
    <row r="150" customFormat="1" spans="1:25">
      <c r="A150" s="5" t="s">
        <v>909</v>
      </c>
      <c r="B150" s="5" t="s">
        <v>4412</v>
      </c>
      <c r="C150" s="5" t="s">
        <v>55</v>
      </c>
      <c r="D150" s="5" t="s">
        <v>61</v>
      </c>
      <c r="E150" s="5" t="s">
        <v>4623</v>
      </c>
      <c r="F150" s="5"/>
      <c r="G150" s="5" t="s">
        <v>910</v>
      </c>
      <c r="H150" s="5" t="s">
        <v>911</v>
      </c>
      <c r="I150" s="5">
        <f>SUMIF('(基础表格）附表3-2农村公路建设项目及前期工作经费'!F:F,H150,'(基础表格）附表3-2农村公路建设项目及前期工作经费'!H:H)</f>
        <v>0</v>
      </c>
      <c r="J150" s="5" t="s">
        <v>348</v>
      </c>
      <c r="K150" s="5" t="s">
        <v>912</v>
      </c>
      <c r="L150" s="5" t="s">
        <v>4414</v>
      </c>
      <c r="M150" s="5" t="s">
        <v>4415</v>
      </c>
      <c r="N150" s="5" t="s">
        <v>245</v>
      </c>
      <c r="O150" s="5" t="s">
        <v>348</v>
      </c>
      <c r="P150" s="5" t="s">
        <v>912</v>
      </c>
      <c r="Q150" s="498">
        <v>1.435</v>
      </c>
      <c r="R150" s="5" t="s">
        <v>4416</v>
      </c>
      <c r="S150" s="5" t="s">
        <v>4423</v>
      </c>
      <c r="T150" s="5" t="s">
        <v>245</v>
      </c>
      <c r="U150" s="5" t="s">
        <v>187</v>
      </c>
      <c r="V150" s="5" t="s">
        <v>3682</v>
      </c>
      <c r="W150" s="5" t="s">
        <v>4624</v>
      </c>
      <c r="X150" s="5" t="s">
        <v>912</v>
      </c>
      <c r="Y150" s="5" t="s">
        <v>4419</v>
      </c>
    </row>
    <row r="151" customFormat="1" spans="1:25">
      <c r="A151" s="5" t="s">
        <v>914</v>
      </c>
      <c r="B151" s="5" t="s">
        <v>4412</v>
      </c>
      <c r="C151" s="5" t="s">
        <v>55</v>
      </c>
      <c r="D151" s="5" t="s">
        <v>61</v>
      </c>
      <c r="E151" s="5" t="s">
        <v>4623</v>
      </c>
      <c r="F151" s="5"/>
      <c r="G151" s="5" t="s">
        <v>915</v>
      </c>
      <c r="H151" s="5" t="s">
        <v>916</v>
      </c>
      <c r="I151" s="5">
        <f>SUMIF('(基础表格）附表3-2农村公路建设项目及前期工作经费'!F:F,H151,'(基础表格）附表3-2农村公路建设项目及前期工作经费'!H:H)</f>
        <v>0</v>
      </c>
      <c r="J151" s="5" t="s">
        <v>917</v>
      </c>
      <c r="K151" s="5" t="s">
        <v>918</v>
      </c>
      <c r="L151" s="5" t="s">
        <v>4414</v>
      </c>
      <c r="M151" s="5" t="s">
        <v>4415</v>
      </c>
      <c r="N151" s="5" t="s">
        <v>245</v>
      </c>
      <c r="O151" s="5" t="s">
        <v>917</v>
      </c>
      <c r="P151" s="5" t="s">
        <v>918</v>
      </c>
      <c r="Q151" s="498">
        <v>0.144</v>
      </c>
      <c r="R151" s="5" t="s">
        <v>4416</v>
      </c>
      <c r="S151" s="5" t="s">
        <v>4423</v>
      </c>
      <c r="T151" s="5" t="s">
        <v>245</v>
      </c>
      <c r="U151" s="5" t="s">
        <v>187</v>
      </c>
      <c r="V151" s="5" t="s">
        <v>3682</v>
      </c>
      <c r="W151" s="5" t="s">
        <v>4625</v>
      </c>
      <c r="X151" s="5" t="s">
        <v>4066</v>
      </c>
      <c r="Y151" s="5" t="s">
        <v>4419</v>
      </c>
    </row>
    <row r="152" customFormat="1" spans="1:25">
      <c r="A152" s="5" t="s">
        <v>919</v>
      </c>
      <c r="B152" s="5" t="s">
        <v>4412</v>
      </c>
      <c r="C152" s="5" t="s">
        <v>55</v>
      </c>
      <c r="D152" s="5" t="s">
        <v>61</v>
      </c>
      <c r="E152" s="5" t="s">
        <v>4623</v>
      </c>
      <c r="F152" s="5"/>
      <c r="G152" s="5" t="s">
        <v>920</v>
      </c>
      <c r="H152" s="5" t="s">
        <v>921</v>
      </c>
      <c r="I152" s="5">
        <f>SUMIF('(基础表格）附表3-2农村公路建设项目及前期工作经费'!F:F,H152,'(基础表格）附表3-2农村公路建设项目及前期工作经费'!H:H)</f>
        <v>0</v>
      </c>
      <c r="J152" s="5" t="s">
        <v>922</v>
      </c>
      <c r="K152" s="5" t="s">
        <v>923</v>
      </c>
      <c r="L152" s="5" t="s">
        <v>4414</v>
      </c>
      <c r="M152" s="5" t="s">
        <v>4415</v>
      </c>
      <c r="N152" s="5" t="s">
        <v>245</v>
      </c>
      <c r="O152" s="5" t="s">
        <v>922</v>
      </c>
      <c r="P152" s="5" t="s">
        <v>923</v>
      </c>
      <c r="Q152" s="498">
        <v>0.835</v>
      </c>
      <c r="R152" s="5" t="s">
        <v>4416</v>
      </c>
      <c r="S152" s="5" t="s">
        <v>4423</v>
      </c>
      <c r="T152" s="5" t="s">
        <v>245</v>
      </c>
      <c r="U152" s="5" t="s">
        <v>187</v>
      </c>
      <c r="V152" s="5" t="s">
        <v>3682</v>
      </c>
      <c r="W152" s="5" t="s">
        <v>4067</v>
      </c>
      <c r="X152" s="5" t="s">
        <v>4067</v>
      </c>
      <c r="Y152" s="5" t="s">
        <v>4419</v>
      </c>
    </row>
    <row r="153" customFormat="1" spans="1:25">
      <c r="A153" s="5" t="s">
        <v>4068</v>
      </c>
      <c r="B153" s="5" t="s">
        <v>4412</v>
      </c>
      <c r="C153" s="5" t="s">
        <v>55</v>
      </c>
      <c r="D153" s="5" t="s">
        <v>61</v>
      </c>
      <c r="E153" s="5" t="s">
        <v>4626</v>
      </c>
      <c r="F153" s="5"/>
      <c r="G153" s="5" t="s">
        <v>4069</v>
      </c>
      <c r="H153" s="5" t="s">
        <v>4070</v>
      </c>
      <c r="I153" s="5">
        <f>SUMIF('(基础表格）附表3-2农村公路建设项目及前期工作经费'!F:F,H153,'(基础表格）附表3-2农村公路建设项目及前期工作经费'!H:H)</f>
        <v>0</v>
      </c>
      <c r="J153" s="5" t="s">
        <v>348</v>
      </c>
      <c r="K153" s="5" t="s">
        <v>4071</v>
      </c>
      <c r="L153" s="5" t="s">
        <v>4440</v>
      </c>
      <c r="M153" s="5" t="s">
        <v>4520</v>
      </c>
      <c r="N153" s="5" t="s">
        <v>245</v>
      </c>
      <c r="O153" s="5" t="s">
        <v>348</v>
      </c>
      <c r="P153" s="5" t="s">
        <v>4071</v>
      </c>
      <c r="Q153" s="498">
        <v>1.165</v>
      </c>
      <c r="R153" s="5" t="s">
        <v>4416</v>
      </c>
      <c r="S153" s="5" t="s">
        <v>4441</v>
      </c>
      <c r="T153" s="5" t="s">
        <v>245</v>
      </c>
      <c r="U153" s="5" t="s">
        <v>187</v>
      </c>
      <c r="V153" s="5" t="s">
        <v>3684</v>
      </c>
      <c r="W153" s="5" t="s">
        <v>4627</v>
      </c>
      <c r="X153" s="5" t="s">
        <v>4071</v>
      </c>
      <c r="Y153" s="5" t="s">
        <v>4419</v>
      </c>
    </row>
    <row r="154" customFormat="1" spans="1:25">
      <c r="A154" s="5" t="s">
        <v>924</v>
      </c>
      <c r="B154" s="5" t="s">
        <v>4412</v>
      </c>
      <c r="C154" s="5" t="s">
        <v>55</v>
      </c>
      <c r="D154" s="5" t="s">
        <v>61</v>
      </c>
      <c r="E154" s="5" t="s">
        <v>4628</v>
      </c>
      <c r="F154" s="5"/>
      <c r="G154" s="5" t="s">
        <v>925</v>
      </c>
      <c r="H154" s="5" t="s">
        <v>926</v>
      </c>
      <c r="I154" s="5">
        <f>SUMIF('(基础表格）附表3-2农村公路建设项目及前期工作经费'!F:F,H154,'(基础表格）附表3-2农村公路建设项目及前期工作经费'!H:H)</f>
        <v>0</v>
      </c>
      <c r="J154" s="5" t="s">
        <v>348</v>
      </c>
      <c r="K154" s="5" t="s">
        <v>927</v>
      </c>
      <c r="L154" s="5" t="s">
        <v>1594</v>
      </c>
      <c r="M154" s="5" t="s">
        <v>1594</v>
      </c>
      <c r="N154" s="5" t="s">
        <v>1594</v>
      </c>
      <c r="O154" s="5" t="s">
        <v>348</v>
      </c>
      <c r="P154" s="5" t="s">
        <v>927</v>
      </c>
      <c r="Q154" s="498">
        <v>0.963</v>
      </c>
      <c r="R154" s="5" t="s">
        <v>4417</v>
      </c>
      <c r="S154" s="5" t="s">
        <v>4423</v>
      </c>
      <c r="T154" s="5" t="s">
        <v>245</v>
      </c>
      <c r="U154" s="5"/>
      <c r="V154" s="5" t="s">
        <v>3682</v>
      </c>
      <c r="W154" s="5" t="s">
        <v>927</v>
      </c>
      <c r="X154" s="5" t="s">
        <v>927</v>
      </c>
      <c r="Y154" s="5" t="s">
        <v>4419</v>
      </c>
    </row>
    <row r="155" customFormat="1" spans="1:25">
      <c r="A155" s="5" t="s">
        <v>763</v>
      </c>
      <c r="B155" s="5" t="s">
        <v>4412</v>
      </c>
      <c r="C155" s="5" t="s">
        <v>55</v>
      </c>
      <c r="D155" s="5" t="s">
        <v>57</v>
      </c>
      <c r="E155" s="5" t="s">
        <v>4629</v>
      </c>
      <c r="F155" s="5"/>
      <c r="G155" s="5" t="s">
        <v>764</v>
      </c>
      <c r="H155" s="5" t="s">
        <v>765</v>
      </c>
      <c r="I155" s="5">
        <f>SUMIF('(基础表格）附表3-2农村公路建设项目及前期工作经费'!F:F,H155,'(基础表格）附表3-2农村公路建设项目及前期工作经费'!H:H)</f>
        <v>0</v>
      </c>
      <c r="J155" s="5" t="s">
        <v>766</v>
      </c>
      <c r="K155" s="5" t="s">
        <v>767</v>
      </c>
      <c r="L155" s="5" t="s">
        <v>1594</v>
      </c>
      <c r="M155" s="5" t="s">
        <v>1594</v>
      </c>
      <c r="N155" s="5" t="s">
        <v>1594</v>
      </c>
      <c r="O155" s="5" t="s">
        <v>766</v>
      </c>
      <c r="P155" s="5" t="s">
        <v>767</v>
      </c>
      <c r="Q155" s="498">
        <v>6.325</v>
      </c>
      <c r="R155" s="5" t="s">
        <v>4417</v>
      </c>
      <c r="S155" s="5" t="s">
        <v>4441</v>
      </c>
      <c r="T155" s="5" t="s">
        <v>342</v>
      </c>
      <c r="U155" s="5"/>
      <c r="V155" s="5" t="s">
        <v>3682</v>
      </c>
      <c r="W155" s="5" t="s">
        <v>4630</v>
      </c>
      <c r="X155" s="5" t="s">
        <v>4072</v>
      </c>
      <c r="Y155" s="5" t="s">
        <v>4419</v>
      </c>
    </row>
    <row r="156" customFormat="1" spans="1:25">
      <c r="A156" s="5" t="s">
        <v>4073</v>
      </c>
      <c r="B156" s="5" t="s">
        <v>4412</v>
      </c>
      <c r="C156" s="5" t="s">
        <v>55</v>
      </c>
      <c r="D156" s="5" t="s">
        <v>57</v>
      </c>
      <c r="E156" s="5" t="s">
        <v>4631</v>
      </c>
      <c r="F156" s="5"/>
      <c r="G156" s="5" t="s">
        <v>4074</v>
      </c>
      <c r="H156" s="5" t="s">
        <v>4075</v>
      </c>
      <c r="I156" s="5">
        <f>SUMIF('(基础表格）附表3-2农村公路建设项目及前期工作经费'!F:F,H156,'(基础表格）附表3-2农村公路建设项目及前期工作经费'!H:H)</f>
        <v>0</v>
      </c>
      <c r="J156" s="5" t="s">
        <v>348</v>
      </c>
      <c r="K156" s="5" t="s">
        <v>4076</v>
      </c>
      <c r="L156" s="5" t="s">
        <v>4414</v>
      </c>
      <c r="M156" s="5" t="s">
        <v>4415</v>
      </c>
      <c r="N156" s="5" t="s">
        <v>245</v>
      </c>
      <c r="O156" s="5" t="s">
        <v>348</v>
      </c>
      <c r="P156" s="5" t="s">
        <v>4632</v>
      </c>
      <c r="Q156" s="498">
        <v>2.925</v>
      </c>
      <c r="R156" s="5" t="s">
        <v>4416</v>
      </c>
      <c r="S156" s="5" t="s">
        <v>4423</v>
      </c>
      <c r="T156" s="5" t="s">
        <v>245</v>
      </c>
      <c r="U156" s="5" t="s">
        <v>186</v>
      </c>
      <c r="V156" s="5" t="s">
        <v>3682</v>
      </c>
      <c r="W156" s="5" t="s">
        <v>4633</v>
      </c>
      <c r="X156" s="5" t="s">
        <v>4076</v>
      </c>
      <c r="Y156" s="5" t="s">
        <v>4419</v>
      </c>
    </row>
    <row r="157" customFormat="1" spans="1:25">
      <c r="A157" s="5" t="s">
        <v>769</v>
      </c>
      <c r="B157" s="5" t="s">
        <v>4412</v>
      </c>
      <c r="C157" s="5" t="s">
        <v>55</v>
      </c>
      <c r="D157" s="5" t="s">
        <v>57</v>
      </c>
      <c r="E157" s="5" t="s">
        <v>4634</v>
      </c>
      <c r="F157" s="5"/>
      <c r="G157" s="5" t="s">
        <v>770</v>
      </c>
      <c r="H157" s="5" t="s">
        <v>771</v>
      </c>
      <c r="I157" s="5">
        <f>SUMIF('(基础表格）附表3-2农村公路建设项目及前期工作经费'!F:F,H157,'(基础表格）附表3-2农村公路建设项目及前期工作经费'!H:H)</f>
        <v>0</v>
      </c>
      <c r="J157" s="5" t="s">
        <v>348</v>
      </c>
      <c r="K157" s="5" t="s">
        <v>772</v>
      </c>
      <c r="L157" s="5" t="s">
        <v>4414</v>
      </c>
      <c r="M157" s="5" t="s">
        <v>4415</v>
      </c>
      <c r="N157" s="5" t="s">
        <v>245</v>
      </c>
      <c r="O157" s="5" t="s">
        <v>348</v>
      </c>
      <c r="P157" s="5" t="s">
        <v>772</v>
      </c>
      <c r="Q157" s="498">
        <v>0.79</v>
      </c>
      <c r="R157" s="5" t="s">
        <v>4416</v>
      </c>
      <c r="S157" s="5" t="s">
        <v>4423</v>
      </c>
      <c r="T157" s="5" t="s">
        <v>245</v>
      </c>
      <c r="U157" s="5" t="s">
        <v>186</v>
      </c>
      <c r="V157" s="5" t="s">
        <v>3682</v>
      </c>
      <c r="W157" s="5" t="s">
        <v>4635</v>
      </c>
      <c r="X157" s="5" t="s">
        <v>3915</v>
      </c>
      <c r="Y157" s="5" t="s">
        <v>4419</v>
      </c>
    </row>
    <row r="158" customFormat="1" spans="1:25">
      <c r="A158" s="5" t="s">
        <v>774</v>
      </c>
      <c r="B158" s="5" t="s">
        <v>4412</v>
      </c>
      <c r="C158" s="5" t="s">
        <v>55</v>
      </c>
      <c r="D158" s="5" t="s">
        <v>57</v>
      </c>
      <c r="E158" s="5" t="s">
        <v>4636</v>
      </c>
      <c r="F158" s="5" t="s">
        <v>4637</v>
      </c>
      <c r="G158" s="5" t="s">
        <v>776</v>
      </c>
      <c r="H158" s="5" t="s">
        <v>753</v>
      </c>
      <c r="I158" s="5"/>
      <c r="J158" s="5" t="s">
        <v>348</v>
      </c>
      <c r="K158" s="5" t="s">
        <v>777</v>
      </c>
      <c r="L158" s="5" t="s">
        <v>4440</v>
      </c>
      <c r="M158" s="5" t="s">
        <v>4455</v>
      </c>
      <c r="N158" s="5" t="s">
        <v>245</v>
      </c>
      <c r="O158" s="5" t="s">
        <v>348</v>
      </c>
      <c r="P158" s="5" t="s">
        <v>777</v>
      </c>
      <c r="Q158" s="498">
        <v>6.791</v>
      </c>
      <c r="R158" s="5" t="s">
        <v>4417</v>
      </c>
      <c r="S158" s="5" t="s">
        <v>4441</v>
      </c>
      <c r="T158" s="5" t="s">
        <v>342</v>
      </c>
      <c r="U158" s="5" t="s">
        <v>775</v>
      </c>
      <c r="V158" s="5" t="s">
        <v>3684</v>
      </c>
      <c r="W158" s="5" t="s">
        <v>4638</v>
      </c>
      <c r="X158" s="5" t="s">
        <v>777</v>
      </c>
      <c r="Y158" s="5" t="s">
        <v>4419</v>
      </c>
    </row>
    <row r="159" customFormat="1" spans="1:25">
      <c r="A159" s="5" t="s">
        <v>4077</v>
      </c>
      <c r="B159" s="5" t="s">
        <v>4412</v>
      </c>
      <c r="C159" s="5" t="s">
        <v>55</v>
      </c>
      <c r="D159" s="5" t="s">
        <v>57</v>
      </c>
      <c r="E159" s="5" t="s">
        <v>4639</v>
      </c>
      <c r="F159" s="5"/>
      <c r="G159" s="5" t="s">
        <v>4078</v>
      </c>
      <c r="H159" s="5" t="s">
        <v>4079</v>
      </c>
      <c r="I159" s="5">
        <f>SUMIF('(基础表格）附表3-2农村公路建设项目及前期工作经费'!F:F,H159,'(基础表格）附表3-2农村公路建设项目及前期工作经费'!H:H)</f>
        <v>0</v>
      </c>
      <c r="J159" s="5" t="s">
        <v>348</v>
      </c>
      <c r="K159" s="5" t="s">
        <v>4080</v>
      </c>
      <c r="L159" s="5" t="s">
        <v>4414</v>
      </c>
      <c r="M159" s="5" t="s">
        <v>4415</v>
      </c>
      <c r="N159" s="5" t="s">
        <v>245</v>
      </c>
      <c r="O159" s="5" t="s">
        <v>348</v>
      </c>
      <c r="P159" s="5" t="s">
        <v>4080</v>
      </c>
      <c r="Q159" s="498">
        <v>4.19</v>
      </c>
      <c r="R159" s="5" t="s">
        <v>4416</v>
      </c>
      <c r="S159" s="5" t="s">
        <v>4423</v>
      </c>
      <c r="T159" s="5" t="s">
        <v>245</v>
      </c>
      <c r="U159" s="5" t="s">
        <v>186</v>
      </c>
      <c r="V159" s="5" t="s">
        <v>3682</v>
      </c>
      <c r="W159" s="5" t="s">
        <v>4640</v>
      </c>
      <c r="X159" s="5" t="s">
        <v>4081</v>
      </c>
      <c r="Y159" s="5" t="s">
        <v>4419</v>
      </c>
    </row>
    <row r="160" customFormat="1" spans="1:25">
      <c r="A160" s="5" t="s">
        <v>4082</v>
      </c>
      <c r="B160" s="5" t="s">
        <v>4412</v>
      </c>
      <c r="C160" s="5" t="s">
        <v>99</v>
      </c>
      <c r="D160" s="5" t="s">
        <v>100</v>
      </c>
      <c r="E160" s="5" t="s">
        <v>4641</v>
      </c>
      <c r="F160" s="5"/>
      <c r="G160" s="5" t="s">
        <v>4083</v>
      </c>
      <c r="H160" s="5" t="s">
        <v>4084</v>
      </c>
      <c r="I160" s="5">
        <f>SUMIF('(基础表格）附表3-2农村公路建设项目及前期工作经费'!F:F,H160,'(基础表格）附表3-2农村公路建设项目及前期工作经费'!H:H)</f>
        <v>0</v>
      </c>
      <c r="J160" s="5" t="s">
        <v>348</v>
      </c>
      <c r="K160" s="5" t="s">
        <v>4085</v>
      </c>
      <c r="L160" s="5" t="s">
        <v>4422</v>
      </c>
      <c r="M160" s="5" t="s">
        <v>4439</v>
      </c>
      <c r="N160" s="5" t="s">
        <v>245</v>
      </c>
      <c r="O160" s="5" t="s">
        <v>348</v>
      </c>
      <c r="P160" s="5" t="s">
        <v>4085</v>
      </c>
      <c r="Q160" s="498">
        <v>2.09</v>
      </c>
      <c r="R160" s="5" t="s">
        <v>4416</v>
      </c>
      <c r="S160" s="5" t="s">
        <v>4417</v>
      </c>
      <c r="T160" s="5" t="s">
        <v>245</v>
      </c>
      <c r="U160" s="5" t="s">
        <v>186</v>
      </c>
      <c r="V160" s="5" t="s">
        <v>3682</v>
      </c>
      <c r="W160" s="5" t="s">
        <v>4642</v>
      </c>
      <c r="X160" s="5" t="s">
        <v>4086</v>
      </c>
      <c r="Y160" s="5" t="s">
        <v>4419</v>
      </c>
    </row>
    <row r="161" customFormat="1" spans="1:25">
      <c r="A161" s="5" t="s">
        <v>4087</v>
      </c>
      <c r="B161" s="5" t="s">
        <v>4412</v>
      </c>
      <c r="C161" s="5" t="s">
        <v>99</v>
      </c>
      <c r="D161" s="5" t="s">
        <v>100</v>
      </c>
      <c r="E161" s="5" t="s">
        <v>4643</v>
      </c>
      <c r="F161" s="5"/>
      <c r="G161" s="5" t="s">
        <v>4088</v>
      </c>
      <c r="H161" s="5" t="s">
        <v>4089</v>
      </c>
      <c r="I161" s="5">
        <f>SUMIF('(基础表格）附表3-2农村公路建设项目及前期工作经费'!F:F,H161,'(基础表格）附表3-2农村公路建设项目及前期工作经费'!H:H)</f>
        <v>0</v>
      </c>
      <c r="J161" s="5" t="s">
        <v>348</v>
      </c>
      <c r="K161" s="5" t="s">
        <v>4090</v>
      </c>
      <c r="L161" s="5" t="s">
        <v>4422</v>
      </c>
      <c r="M161" s="5" t="s">
        <v>4439</v>
      </c>
      <c r="N161" s="5" t="s">
        <v>245</v>
      </c>
      <c r="O161" s="5" t="s">
        <v>348</v>
      </c>
      <c r="P161" s="5" t="s">
        <v>4090</v>
      </c>
      <c r="Q161" s="498">
        <v>2.02</v>
      </c>
      <c r="R161" s="5" t="s">
        <v>4416</v>
      </c>
      <c r="S161" s="5" t="s">
        <v>4423</v>
      </c>
      <c r="T161" s="5" t="s">
        <v>245</v>
      </c>
      <c r="U161" s="5" t="s">
        <v>186</v>
      </c>
      <c r="V161" s="5" t="s">
        <v>3682</v>
      </c>
      <c r="W161" s="5" t="s">
        <v>4644</v>
      </c>
      <c r="X161" s="5" t="s">
        <v>4091</v>
      </c>
      <c r="Y161" s="5" t="s">
        <v>4419</v>
      </c>
    </row>
    <row r="162" customFormat="1" spans="1:25">
      <c r="A162" s="5" t="s">
        <v>4092</v>
      </c>
      <c r="B162" s="5" t="s">
        <v>4412</v>
      </c>
      <c r="C162" s="5" t="s">
        <v>99</v>
      </c>
      <c r="D162" s="5" t="s">
        <v>101</v>
      </c>
      <c r="E162" s="5" t="s">
        <v>4645</v>
      </c>
      <c r="F162" s="5"/>
      <c r="G162" s="5" t="s">
        <v>4093</v>
      </c>
      <c r="H162" s="5" t="s">
        <v>4094</v>
      </c>
      <c r="I162" s="5">
        <f>SUMIF('(基础表格）附表3-2农村公路建设项目及前期工作经费'!F:F,H162,'(基础表格）附表3-2农村公路建设项目及前期工作经费'!H:H)</f>
        <v>0</v>
      </c>
      <c r="J162" s="5" t="s">
        <v>4095</v>
      </c>
      <c r="K162" s="5" t="s">
        <v>4096</v>
      </c>
      <c r="L162" s="5" t="s">
        <v>4414</v>
      </c>
      <c r="M162" s="5" t="s">
        <v>4415</v>
      </c>
      <c r="N162" s="5" t="s">
        <v>245</v>
      </c>
      <c r="O162" s="5" t="s">
        <v>4095</v>
      </c>
      <c r="P162" s="5" t="s">
        <v>4096</v>
      </c>
      <c r="Q162" s="498">
        <v>0.676</v>
      </c>
      <c r="R162" s="5" t="s">
        <v>4416</v>
      </c>
      <c r="S162" s="5" t="s">
        <v>4423</v>
      </c>
      <c r="T162" s="5" t="s">
        <v>245</v>
      </c>
      <c r="U162" s="5" t="s">
        <v>186</v>
      </c>
      <c r="V162" s="5" t="s">
        <v>3682</v>
      </c>
      <c r="W162" s="5" t="s">
        <v>4097</v>
      </c>
      <c r="X162" s="5" t="s">
        <v>4097</v>
      </c>
      <c r="Y162" s="5" t="s">
        <v>4419</v>
      </c>
    </row>
    <row r="163" customFormat="1" spans="1:25">
      <c r="A163" s="5" t="s">
        <v>4098</v>
      </c>
      <c r="B163" s="5" t="s">
        <v>4412</v>
      </c>
      <c r="C163" s="5" t="s">
        <v>99</v>
      </c>
      <c r="D163" s="5" t="s">
        <v>101</v>
      </c>
      <c r="E163" s="5" t="s">
        <v>4645</v>
      </c>
      <c r="F163" s="5"/>
      <c r="G163" s="5" t="s">
        <v>4099</v>
      </c>
      <c r="H163" s="5" t="s">
        <v>4100</v>
      </c>
      <c r="I163" s="5">
        <f>SUMIF('(基础表格）附表3-2农村公路建设项目及前期工作经费'!F:F,H163,'(基础表格）附表3-2农村公路建设项目及前期工作经费'!H:H)</f>
        <v>0</v>
      </c>
      <c r="J163" s="5" t="s">
        <v>4101</v>
      </c>
      <c r="K163" s="5" t="s">
        <v>4102</v>
      </c>
      <c r="L163" s="5" t="s">
        <v>4422</v>
      </c>
      <c r="M163" s="5" t="s">
        <v>4439</v>
      </c>
      <c r="N163" s="5" t="s">
        <v>245</v>
      </c>
      <c r="O163" s="5" t="s">
        <v>4101</v>
      </c>
      <c r="P163" s="5" t="s">
        <v>4102</v>
      </c>
      <c r="Q163" s="498">
        <v>0.394</v>
      </c>
      <c r="R163" s="5" t="s">
        <v>4416</v>
      </c>
      <c r="S163" s="5" t="s">
        <v>4423</v>
      </c>
      <c r="T163" s="5" t="s">
        <v>245</v>
      </c>
      <c r="U163" s="5" t="s">
        <v>186</v>
      </c>
      <c r="V163" s="5" t="s">
        <v>3682</v>
      </c>
      <c r="W163" s="5" t="s">
        <v>4646</v>
      </c>
      <c r="X163" s="5" t="s">
        <v>4103</v>
      </c>
      <c r="Y163" s="5" t="s">
        <v>4419</v>
      </c>
    </row>
    <row r="164" customFormat="1" spans="1:25">
      <c r="A164" s="5" t="s">
        <v>4104</v>
      </c>
      <c r="B164" s="5" t="s">
        <v>4412</v>
      </c>
      <c r="C164" s="5" t="s">
        <v>99</v>
      </c>
      <c r="D164" s="5" t="s">
        <v>101</v>
      </c>
      <c r="E164" s="5" t="s">
        <v>4647</v>
      </c>
      <c r="F164" s="5"/>
      <c r="G164" s="5" t="s">
        <v>4105</v>
      </c>
      <c r="H164" s="5" t="s">
        <v>4106</v>
      </c>
      <c r="I164" s="5">
        <f>SUMIF('(基础表格）附表3-2农村公路建设项目及前期工作经费'!F:F,H164,'(基础表格）附表3-2农村公路建设项目及前期工作经费'!H:H)</f>
        <v>0</v>
      </c>
      <c r="J164" s="5" t="s">
        <v>4107</v>
      </c>
      <c r="K164" s="5" t="s">
        <v>4108</v>
      </c>
      <c r="L164" s="5" t="s">
        <v>4415</v>
      </c>
      <c r="M164" s="5" t="s">
        <v>4439</v>
      </c>
      <c r="N164" s="5" t="s">
        <v>245</v>
      </c>
      <c r="O164" s="5" t="s">
        <v>4107</v>
      </c>
      <c r="P164" s="5" t="s">
        <v>4108</v>
      </c>
      <c r="Q164" s="498">
        <v>0.705</v>
      </c>
      <c r="R164" s="5" t="s">
        <v>4416</v>
      </c>
      <c r="S164" s="5" t="s">
        <v>4423</v>
      </c>
      <c r="T164" s="5" t="s">
        <v>245</v>
      </c>
      <c r="U164" s="5" t="s">
        <v>186</v>
      </c>
      <c r="V164" s="5" t="s">
        <v>3682</v>
      </c>
      <c r="W164" s="5" t="s">
        <v>4109</v>
      </c>
      <c r="X164" s="5" t="s">
        <v>4109</v>
      </c>
      <c r="Y164" s="5" t="s">
        <v>4419</v>
      </c>
    </row>
    <row r="165" customFormat="1" spans="1:25">
      <c r="A165" s="5" t="s">
        <v>4110</v>
      </c>
      <c r="B165" s="5" t="s">
        <v>4412</v>
      </c>
      <c r="C165" s="5" t="s">
        <v>99</v>
      </c>
      <c r="D165" s="5" t="s">
        <v>101</v>
      </c>
      <c r="E165" s="5" t="s">
        <v>4648</v>
      </c>
      <c r="F165" s="5"/>
      <c r="G165" s="5" t="s">
        <v>4111</v>
      </c>
      <c r="H165" s="5" t="s">
        <v>4112</v>
      </c>
      <c r="I165" s="5">
        <f>SUMIF('(基础表格）附表3-2农村公路建设项目及前期工作经费'!F:F,H165,'(基础表格）附表3-2农村公路建设项目及前期工作经费'!H:H)</f>
        <v>0</v>
      </c>
      <c r="J165" s="5" t="s">
        <v>348</v>
      </c>
      <c r="K165" s="5" t="s">
        <v>4113</v>
      </c>
      <c r="L165" s="5" t="s">
        <v>4414</v>
      </c>
      <c r="M165" s="5" t="s">
        <v>4415</v>
      </c>
      <c r="N165" s="5" t="s">
        <v>245</v>
      </c>
      <c r="O165" s="5" t="s">
        <v>348</v>
      </c>
      <c r="P165" s="5" t="s">
        <v>4113</v>
      </c>
      <c r="Q165" s="498">
        <v>0.223</v>
      </c>
      <c r="R165" s="5" t="s">
        <v>4416</v>
      </c>
      <c r="S165" s="5" t="s">
        <v>4423</v>
      </c>
      <c r="T165" s="5" t="s">
        <v>245</v>
      </c>
      <c r="U165" s="5" t="s">
        <v>186</v>
      </c>
      <c r="V165" s="5" t="s">
        <v>3682</v>
      </c>
      <c r="W165" s="5" t="s">
        <v>4113</v>
      </c>
      <c r="X165" s="5" t="s">
        <v>4113</v>
      </c>
      <c r="Y165" s="5" t="s">
        <v>4419</v>
      </c>
    </row>
    <row r="166" customFormat="1" spans="1:25">
      <c r="A166" s="5" t="s">
        <v>4114</v>
      </c>
      <c r="B166" s="5" t="s">
        <v>4412</v>
      </c>
      <c r="C166" s="5" t="s">
        <v>99</v>
      </c>
      <c r="D166" s="5" t="s">
        <v>101</v>
      </c>
      <c r="E166" s="5" t="s">
        <v>4649</v>
      </c>
      <c r="F166" s="5"/>
      <c r="G166" s="5" t="s">
        <v>4115</v>
      </c>
      <c r="H166" s="5" t="s">
        <v>4116</v>
      </c>
      <c r="I166" s="5">
        <f>SUMIF('(基础表格）附表3-2农村公路建设项目及前期工作经费'!F:F,H166,'(基础表格）附表3-2农村公路建设项目及前期工作经费'!H:H)</f>
        <v>0</v>
      </c>
      <c r="J166" s="5" t="s">
        <v>348</v>
      </c>
      <c r="K166" s="5" t="s">
        <v>4117</v>
      </c>
      <c r="L166" s="5" t="s">
        <v>4414</v>
      </c>
      <c r="M166" s="5" t="s">
        <v>4415</v>
      </c>
      <c r="N166" s="5" t="s">
        <v>245</v>
      </c>
      <c r="O166" s="5" t="s">
        <v>348</v>
      </c>
      <c r="P166" s="5" t="s">
        <v>4117</v>
      </c>
      <c r="Q166" s="498">
        <v>0.5</v>
      </c>
      <c r="R166" s="5" t="s">
        <v>4416</v>
      </c>
      <c r="S166" s="5" t="s">
        <v>4423</v>
      </c>
      <c r="T166" s="5" t="s">
        <v>245</v>
      </c>
      <c r="U166" s="5" t="s">
        <v>186</v>
      </c>
      <c r="V166" s="5" t="s">
        <v>3682</v>
      </c>
      <c r="W166" s="5" t="s">
        <v>4117</v>
      </c>
      <c r="X166" s="5" t="s">
        <v>4118</v>
      </c>
      <c r="Y166" s="5" t="s">
        <v>4419</v>
      </c>
    </row>
    <row r="167" customFormat="1" spans="1:25">
      <c r="A167" s="5" t="s">
        <v>4119</v>
      </c>
      <c r="B167" s="5" t="s">
        <v>4412</v>
      </c>
      <c r="C167" s="5" t="s">
        <v>99</v>
      </c>
      <c r="D167" s="5" t="s">
        <v>101</v>
      </c>
      <c r="E167" s="5" t="s">
        <v>4648</v>
      </c>
      <c r="F167" s="5"/>
      <c r="G167" s="5" t="s">
        <v>4120</v>
      </c>
      <c r="H167" s="5" t="s">
        <v>4121</v>
      </c>
      <c r="I167" s="5">
        <f>SUMIF('(基础表格）附表3-2农村公路建设项目及前期工作经费'!F:F,H167,'(基础表格）附表3-2农村公路建设项目及前期工作经费'!H:H)</f>
        <v>0</v>
      </c>
      <c r="J167" s="5" t="s">
        <v>348</v>
      </c>
      <c r="K167" s="5" t="s">
        <v>4122</v>
      </c>
      <c r="L167" s="5" t="s">
        <v>4414</v>
      </c>
      <c r="M167" s="5" t="s">
        <v>4415</v>
      </c>
      <c r="N167" s="5" t="s">
        <v>245</v>
      </c>
      <c r="O167" s="5" t="s">
        <v>348</v>
      </c>
      <c r="P167" s="5" t="s">
        <v>4122</v>
      </c>
      <c r="Q167" s="498">
        <v>1.379</v>
      </c>
      <c r="R167" s="5" t="s">
        <v>4416</v>
      </c>
      <c r="S167" s="5" t="s">
        <v>4423</v>
      </c>
      <c r="T167" s="5" t="s">
        <v>245</v>
      </c>
      <c r="U167" s="5" t="s">
        <v>186</v>
      </c>
      <c r="V167" s="5" t="s">
        <v>3682</v>
      </c>
      <c r="W167" s="5" t="s">
        <v>4122</v>
      </c>
      <c r="X167" s="5" t="s">
        <v>4122</v>
      </c>
      <c r="Y167" s="5" t="s">
        <v>4419</v>
      </c>
    </row>
    <row r="168" customFormat="1" spans="1:25">
      <c r="A168" s="5" t="s">
        <v>4123</v>
      </c>
      <c r="B168" s="5" t="s">
        <v>4412</v>
      </c>
      <c r="C168" s="5" t="s">
        <v>99</v>
      </c>
      <c r="D168" s="5" t="s">
        <v>101</v>
      </c>
      <c r="E168" s="5" t="s">
        <v>4650</v>
      </c>
      <c r="F168" s="5"/>
      <c r="G168" s="5" t="s">
        <v>4124</v>
      </c>
      <c r="H168" s="5" t="s">
        <v>4125</v>
      </c>
      <c r="I168" s="5">
        <f>SUMIF('(基础表格）附表3-2农村公路建设项目及前期工作经费'!F:F,H168,'(基础表格）附表3-2农村公路建设项目及前期工作经费'!H:H)</f>
        <v>0</v>
      </c>
      <c r="J168" s="5" t="s">
        <v>348</v>
      </c>
      <c r="K168" s="5" t="s">
        <v>4126</v>
      </c>
      <c r="L168" s="5" t="s">
        <v>4414</v>
      </c>
      <c r="M168" s="5" t="s">
        <v>4415</v>
      </c>
      <c r="N168" s="5" t="s">
        <v>245</v>
      </c>
      <c r="O168" s="5" t="s">
        <v>348</v>
      </c>
      <c r="P168" s="5" t="s">
        <v>4126</v>
      </c>
      <c r="Q168" s="498">
        <v>1.819</v>
      </c>
      <c r="R168" s="5" t="s">
        <v>4416</v>
      </c>
      <c r="S168" s="5" t="s">
        <v>4423</v>
      </c>
      <c r="T168" s="5" t="s">
        <v>245</v>
      </c>
      <c r="U168" s="5" t="s">
        <v>186</v>
      </c>
      <c r="V168" s="5" t="s">
        <v>3682</v>
      </c>
      <c r="W168" s="5" t="s">
        <v>4126</v>
      </c>
      <c r="X168" s="5" t="s">
        <v>4126</v>
      </c>
      <c r="Y168" s="5" t="s">
        <v>4419</v>
      </c>
    </row>
    <row r="169" customFormat="1" spans="1:25">
      <c r="A169" s="5" t="s">
        <v>4127</v>
      </c>
      <c r="B169" s="5" t="s">
        <v>4412</v>
      </c>
      <c r="C169" s="5" t="s">
        <v>99</v>
      </c>
      <c r="D169" s="5" t="s">
        <v>101</v>
      </c>
      <c r="E169" s="5" t="s">
        <v>4648</v>
      </c>
      <c r="F169" s="5"/>
      <c r="G169" s="5" t="s">
        <v>4128</v>
      </c>
      <c r="H169" s="5" t="s">
        <v>4129</v>
      </c>
      <c r="I169" s="5">
        <f>SUMIF('(基础表格）附表3-2农村公路建设项目及前期工作经费'!F:F,H169,'(基础表格）附表3-2农村公路建设项目及前期工作经费'!H:H)</f>
        <v>0</v>
      </c>
      <c r="J169" s="5" t="s">
        <v>348</v>
      </c>
      <c r="K169" s="5" t="s">
        <v>4130</v>
      </c>
      <c r="L169" s="5" t="s">
        <v>4414</v>
      </c>
      <c r="M169" s="5" t="s">
        <v>4415</v>
      </c>
      <c r="N169" s="5" t="s">
        <v>245</v>
      </c>
      <c r="O169" s="5" t="s">
        <v>348</v>
      </c>
      <c r="P169" s="5" t="s">
        <v>4130</v>
      </c>
      <c r="Q169" s="498">
        <v>1.39</v>
      </c>
      <c r="R169" s="5" t="s">
        <v>4416</v>
      </c>
      <c r="S169" s="5" t="s">
        <v>4423</v>
      </c>
      <c r="T169" s="5" t="s">
        <v>245</v>
      </c>
      <c r="U169" s="5" t="s">
        <v>186</v>
      </c>
      <c r="V169" s="5" t="s">
        <v>3682</v>
      </c>
      <c r="W169" s="5" t="s">
        <v>4130</v>
      </c>
      <c r="X169" s="5" t="s">
        <v>3867</v>
      </c>
      <c r="Y169" s="5" t="s">
        <v>4419</v>
      </c>
    </row>
    <row r="170" customFormat="1" spans="1:25">
      <c r="A170" s="5" t="s">
        <v>4131</v>
      </c>
      <c r="B170" s="5" t="s">
        <v>4412</v>
      </c>
      <c r="C170" s="5" t="s">
        <v>99</v>
      </c>
      <c r="D170" s="5" t="s">
        <v>101</v>
      </c>
      <c r="E170" s="5" t="s">
        <v>4648</v>
      </c>
      <c r="F170" s="5"/>
      <c r="G170" s="5" t="s">
        <v>4132</v>
      </c>
      <c r="H170" s="5" t="s">
        <v>4133</v>
      </c>
      <c r="I170" s="5">
        <f>SUMIF('(基础表格）附表3-2农村公路建设项目及前期工作经费'!F:F,H170,'(基础表格）附表3-2农村公路建设项目及前期工作经费'!H:H)</f>
        <v>0</v>
      </c>
      <c r="J170" s="5" t="s">
        <v>348</v>
      </c>
      <c r="K170" s="5" t="s">
        <v>4134</v>
      </c>
      <c r="L170" s="5" t="s">
        <v>4414</v>
      </c>
      <c r="M170" s="5" t="s">
        <v>4415</v>
      </c>
      <c r="N170" s="5" t="s">
        <v>245</v>
      </c>
      <c r="O170" s="5" t="s">
        <v>348</v>
      </c>
      <c r="P170" s="5" t="s">
        <v>4134</v>
      </c>
      <c r="Q170" s="498">
        <v>0.427</v>
      </c>
      <c r="R170" s="5" t="s">
        <v>4416</v>
      </c>
      <c r="S170" s="5" t="s">
        <v>4423</v>
      </c>
      <c r="T170" s="5" t="s">
        <v>245</v>
      </c>
      <c r="U170" s="5" t="s">
        <v>186</v>
      </c>
      <c r="V170" s="5" t="s">
        <v>3682</v>
      </c>
      <c r="W170" s="5" t="s">
        <v>4134</v>
      </c>
      <c r="X170" s="5" t="s">
        <v>4134</v>
      </c>
      <c r="Y170" s="5" t="s">
        <v>4419</v>
      </c>
    </row>
    <row r="171" customFormat="1" spans="1:25">
      <c r="A171" s="5" t="s">
        <v>4135</v>
      </c>
      <c r="B171" s="5" t="s">
        <v>4412</v>
      </c>
      <c r="C171" s="5" t="s">
        <v>99</v>
      </c>
      <c r="D171" s="5" t="s">
        <v>101</v>
      </c>
      <c r="E171" s="5" t="s">
        <v>4648</v>
      </c>
      <c r="F171" s="5"/>
      <c r="G171" s="5" t="s">
        <v>4136</v>
      </c>
      <c r="H171" s="5" t="s">
        <v>4137</v>
      </c>
      <c r="I171" s="5">
        <f>SUMIF('(基础表格）附表3-2农村公路建设项目及前期工作经费'!F:F,H171,'(基础表格）附表3-2农村公路建设项目及前期工作经费'!H:H)</f>
        <v>0</v>
      </c>
      <c r="J171" s="5" t="s">
        <v>348</v>
      </c>
      <c r="K171" s="5" t="s">
        <v>4138</v>
      </c>
      <c r="L171" s="5" t="s">
        <v>4414</v>
      </c>
      <c r="M171" s="5" t="s">
        <v>4415</v>
      </c>
      <c r="N171" s="5" t="s">
        <v>245</v>
      </c>
      <c r="O171" s="5" t="s">
        <v>348</v>
      </c>
      <c r="P171" s="5" t="s">
        <v>4138</v>
      </c>
      <c r="Q171" s="498">
        <v>0.505</v>
      </c>
      <c r="R171" s="5" t="s">
        <v>4416</v>
      </c>
      <c r="S171" s="5" t="s">
        <v>4423</v>
      </c>
      <c r="T171" s="5" t="s">
        <v>245</v>
      </c>
      <c r="U171" s="5" t="s">
        <v>186</v>
      </c>
      <c r="V171" s="5" t="s">
        <v>3682</v>
      </c>
      <c r="W171" s="5" t="s">
        <v>4138</v>
      </c>
      <c r="X171" s="5" t="s">
        <v>4138</v>
      </c>
      <c r="Y171" s="5" t="s">
        <v>4419</v>
      </c>
    </row>
    <row r="172" customFormat="1" spans="1:25">
      <c r="A172" s="5" t="s">
        <v>4139</v>
      </c>
      <c r="B172" s="5" t="s">
        <v>4412</v>
      </c>
      <c r="C172" s="5" t="s">
        <v>99</v>
      </c>
      <c r="D172" s="5" t="s">
        <v>101</v>
      </c>
      <c r="E172" s="5" t="s">
        <v>4648</v>
      </c>
      <c r="F172" s="5"/>
      <c r="G172" s="5" t="s">
        <v>4140</v>
      </c>
      <c r="H172" s="5" t="s">
        <v>4141</v>
      </c>
      <c r="I172" s="5">
        <f>SUMIF('(基础表格）附表3-2农村公路建设项目及前期工作经费'!F:F,H172,'(基础表格）附表3-2农村公路建设项目及前期工作经费'!H:H)</f>
        <v>0</v>
      </c>
      <c r="J172" s="5" t="s">
        <v>348</v>
      </c>
      <c r="K172" s="5" t="s">
        <v>4142</v>
      </c>
      <c r="L172" s="5" t="s">
        <v>4414</v>
      </c>
      <c r="M172" s="5" t="s">
        <v>4415</v>
      </c>
      <c r="N172" s="5" t="s">
        <v>245</v>
      </c>
      <c r="O172" s="5" t="s">
        <v>348</v>
      </c>
      <c r="P172" s="5" t="s">
        <v>4142</v>
      </c>
      <c r="Q172" s="498">
        <v>0.698</v>
      </c>
      <c r="R172" s="5" t="s">
        <v>4416</v>
      </c>
      <c r="S172" s="5" t="s">
        <v>4423</v>
      </c>
      <c r="T172" s="5" t="s">
        <v>245</v>
      </c>
      <c r="U172" s="5" t="s">
        <v>186</v>
      </c>
      <c r="V172" s="5" t="s">
        <v>3682</v>
      </c>
      <c r="W172" s="5" t="s">
        <v>4142</v>
      </c>
      <c r="X172" s="5" t="s">
        <v>4142</v>
      </c>
      <c r="Y172" s="5" t="s">
        <v>4419</v>
      </c>
    </row>
    <row r="173" customFormat="1" spans="1:25">
      <c r="A173" s="5" t="s">
        <v>4143</v>
      </c>
      <c r="B173" s="5" t="s">
        <v>4412</v>
      </c>
      <c r="C173" s="5" t="s">
        <v>99</v>
      </c>
      <c r="D173" s="5" t="s">
        <v>101</v>
      </c>
      <c r="E173" s="5" t="s">
        <v>4648</v>
      </c>
      <c r="F173" s="5"/>
      <c r="G173" s="5" t="s">
        <v>4144</v>
      </c>
      <c r="H173" s="5" t="s">
        <v>4145</v>
      </c>
      <c r="I173" s="5">
        <f>SUMIF('(基础表格）附表3-2农村公路建设项目及前期工作经费'!F:F,H173,'(基础表格）附表3-2农村公路建设项目及前期工作经费'!H:H)</f>
        <v>0</v>
      </c>
      <c r="J173" s="5" t="s">
        <v>348</v>
      </c>
      <c r="K173" s="5" t="s">
        <v>4146</v>
      </c>
      <c r="L173" s="5" t="s">
        <v>4414</v>
      </c>
      <c r="M173" s="5" t="s">
        <v>4415</v>
      </c>
      <c r="N173" s="5" t="s">
        <v>245</v>
      </c>
      <c r="O173" s="5" t="s">
        <v>348</v>
      </c>
      <c r="P173" s="5" t="s">
        <v>4146</v>
      </c>
      <c r="Q173" s="498">
        <v>1.019</v>
      </c>
      <c r="R173" s="5" t="s">
        <v>4416</v>
      </c>
      <c r="S173" s="5" t="s">
        <v>4423</v>
      </c>
      <c r="T173" s="5" t="s">
        <v>245</v>
      </c>
      <c r="U173" s="5" t="s">
        <v>186</v>
      </c>
      <c r="V173" s="5" t="s">
        <v>3682</v>
      </c>
      <c r="W173" s="5" t="s">
        <v>4146</v>
      </c>
      <c r="X173" s="5" t="s">
        <v>4146</v>
      </c>
      <c r="Y173" s="5" t="s">
        <v>4419</v>
      </c>
    </row>
    <row r="174" customFormat="1" spans="1:25">
      <c r="A174" s="5" t="s">
        <v>4147</v>
      </c>
      <c r="B174" s="5" t="s">
        <v>4412</v>
      </c>
      <c r="C174" s="5" t="s">
        <v>99</v>
      </c>
      <c r="D174" s="5" t="s">
        <v>101</v>
      </c>
      <c r="E174" s="5" t="s">
        <v>4648</v>
      </c>
      <c r="F174" s="5"/>
      <c r="G174" s="5" t="s">
        <v>4148</v>
      </c>
      <c r="H174" s="5" t="s">
        <v>4149</v>
      </c>
      <c r="I174" s="5">
        <f>SUMIF('(基础表格）附表3-2农村公路建设项目及前期工作经费'!F:F,H174,'(基础表格）附表3-2农村公路建设项目及前期工作经费'!H:H)</f>
        <v>0</v>
      </c>
      <c r="J174" s="5" t="s">
        <v>348</v>
      </c>
      <c r="K174" s="5" t="s">
        <v>4150</v>
      </c>
      <c r="L174" s="5" t="s">
        <v>4414</v>
      </c>
      <c r="M174" s="5" t="s">
        <v>4415</v>
      </c>
      <c r="N174" s="5" t="s">
        <v>245</v>
      </c>
      <c r="O174" s="5" t="s">
        <v>348</v>
      </c>
      <c r="P174" s="5" t="s">
        <v>4150</v>
      </c>
      <c r="Q174" s="498">
        <v>1.766</v>
      </c>
      <c r="R174" s="5" t="s">
        <v>4416</v>
      </c>
      <c r="S174" s="5" t="s">
        <v>4423</v>
      </c>
      <c r="T174" s="5" t="s">
        <v>245</v>
      </c>
      <c r="U174" s="5" t="s">
        <v>186</v>
      </c>
      <c r="V174" s="5" t="s">
        <v>3682</v>
      </c>
      <c r="W174" s="5" t="s">
        <v>4150</v>
      </c>
      <c r="X174" s="5" t="s">
        <v>4150</v>
      </c>
      <c r="Y174" s="5" t="s">
        <v>4419</v>
      </c>
    </row>
    <row r="175" customFormat="1" spans="1:25">
      <c r="A175" s="5" t="s">
        <v>4151</v>
      </c>
      <c r="B175" s="5" t="s">
        <v>4412</v>
      </c>
      <c r="C175" s="5" t="s">
        <v>99</v>
      </c>
      <c r="D175" s="5" t="s">
        <v>101</v>
      </c>
      <c r="E175" s="5" t="s">
        <v>4645</v>
      </c>
      <c r="F175" s="5"/>
      <c r="G175" s="5" t="s">
        <v>4152</v>
      </c>
      <c r="H175" s="5" t="s">
        <v>4153</v>
      </c>
      <c r="I175" s="5">
        <f>SUMIF('(基础表格）附表3-2农村公路建设项目及前期工作经费'!F:F,H175,'(基础表格）附表3-2农村公路建设项目及前期工作经费'!H:H)</f>
        <v>0</v>
      </c>
      <c r="J175" s="5" t="s">
        <v>348</v>
      </c>
      <c r="K175" s="5" t="s">
        <v>4154</v>
      </c>
      <c r="L175" s="5" t="s">
        <v>4414</v>
      </c>
      <c r="M175" s="5" t="s">
        <v>4415</v>
      </c>
      <c r="N175" s="5" t="s">
        <v>245</v>
      </c>
      <c r="O175" s="5" t="s">
        <v>348</v>
      </c>
      <c r="P175" s="5" t="s">
        <v>4154</v>
      </c>
      <c r="Q175" s="498">
        <v>1.126</v>
      </c>
      <c r="R175" s="5" t="s">
        <v>4416</v>
      </c>
      <c r="S175" s="5" t="s">
        <v>4423</v>
      </c>
      <c r="T175" s="5" t="s">
        <v>245</v>
      </c>
      <c r="U175" s="5" t="s">
        <v>186</v>
      </c>
      <c r="V175" s="5" t="s">
        <v>3682</v>
      </c>
      <c r="W175" s="5" t="s">
        <v>4154</v>
      </c>
      <c r="X175" s="5" t="s">
        <v>4154</v>
      </c>
      <c r="Y175" s="5" t="s">
        <v>4419</v>
      </c>
    </row>
    <row r="176" customFormat="1" spans="1:25">
      <c r="A176" s="5" t="s">
        <v>4155</v>
      </c>
      <c r="B176" s="5" t="s">
        <v>4412</v>
      </c>
      <c r="C176" s="5" t="s">
        <v>99</v>
      </c>
      <c r="D176" s="5" t="s">
        <v>101</v>
      </c>
      <c r="E176" s="5" t="s">
        <v>4651</v>
      </c>
      <c r="F176" s="5"/>
      <c r="G176" s="5" t="s">
        <v>4156</v>
      </c>
      <c r="H176" s="5" t="s">
        <v>4157</v>
      </c>
      <c r="I176" s="5">
        <f>SUMIF('(基础表格）附表3-2农村公路建设项目及前期工作经费'!F:F,H176,'(基础表格）附表3-2农村公路建设项目及前期工作经费'!H:H)</f>
        <v>0</v>
      </c>
      <c r="J176" s="5" t="s">
        <v>348</v>
      </c>
      <c r="K176" s="5" t="s">
        <v>4158</v>
      </c>
      <c r="L176" s="5" t="s">
        <v>4414</v>
      </c>
      <c r="M176" s="5" t="s">
        <v>4415</v>
      </c>
      <c r="N176" s="5" t="s">
        <v>245</v>
      </c>
      <c r="O176" s="5" t="s">
        <v>348</v>
      </c>
      <c r="P176" s="5" t="s">
        <v>4158</v>
      </c>
      <c r="Q176" s="498">
        <v>0.956</v>
      </c>
      <c r="R176" s="5" t="s">
        <v>4416</v>
      </c>
      <c r="S176" s="5" t="s">
        <v>4423</v>
      </c>
      <c r="T176" s="5" t="s">
        <v>245</v>
      </c>
      <c r="U176" s="5" t="s">
        <v>186</v>
      </c>
      <c r="V176" s="5" t="s">
        <v>3682</v>
      </c>
      <c r="W176" s="5" t="s">
        <v>4158</v>
      </c>
      <c r="X176" s="5" t="s">
        <v>4158</v>
      </c>
      <c r="Y176" s="5" t="s">
        <v>4419</v>
      </c>
    </row>
    <row r="177" customFormat="1" spans="1:25">
      <c r="A177" s="5" t="s">
        <v>4159</v>
      </c>
      <c r="B177" s="5" t="s">
        <v>4412</v>
      </c>
      <c r="C177" s="5" t="s">
        <v>99</v>
      </c>
      <c r="D177" s="5" t="s">
        <v>103</v>
      </c>
      <c r="E177" s="5" t="s">
        <v>4652</v>
      </c>
      <c r="F177" s="5" t="s">
        <v>4653</v>
      </c>
      <c r="G177" s="5" t="s">
        <v>4160</v>
      </c>
      <c r="H177" s="5" t="s">
        <v>4161</v>
      </c>
      <c r="I177" s="5">
        <f>SUMIF('(基础表格）附表3-2农村公路建设项目及前期工作经费'!F:F,H177,'(基础表格）附表3-2农村公路建设项目及前期工作经费'!H:H)</f>
        <v>0</v>
      </c>
      <c r="J177" s="5" t="s">
        <v>348</v>
      </c>
      <c r="K177" s="5" t="s">
        <v>4162</v>
      </c>
      <c r="L177" s="5" t="s">
        <v>4414</v>
      </c>
      <c r="M177" s="5" t="s">
        <v>4415</v>
      </c>
      <c r="N177" s="5" t="s">
        <v>245</v>
      </c>
      <c r="O177" s="5" t="s">
        <v>348</v>
      </c>
      <c r="P177" s="5" t="s">
        <v>4162</v>
      </c>
      <c r="Q177" s="498">
        <v>1.701</v>
      </c>
      <c r="R177" s="5" t="s">
        <v>4416</v>
      </c>
      <c r="S177" s="5" t="s">
        <v>4417</v>
      </c>
      <c r="T177" s="5" t="s">
        <v>245</v>
      </c>
      <c r="U177" s="5" t="s">
        <v>702</v>
      </c>
      <c r="V177" s="5" t="s">
        <v>3682</v>
      </c>
      <c r="W177" s="5" t="s">
        <v>4162</v>
      </c>
      <c r="X177" s="5" t="s">
        <v>4162</v>
      </c>
      <c r="Y177" s="5" t="s">
        <v>4419</v>
      </c>
    </row>
    <row r="178" customFormat="1" spans="1:25">
      <c r="A178" s="5" t="s">
        <v>4163</v>
      </c>
      <c r="B178" s="5" t="s">
        <v>4412</v>
      </c>
      <c r="C178" s="5" t="s">
        <v>99</v>
      </c>
      <c r="D178" s="5" t="s">
        <v>103</v>
      </c>
      <c r="E178" s="5" t="s">
        <v>4654</v>
      </c>
      <c r="F178" s="5" t="s">
        <v>4655</v>
      </c>
      <c r="G178" s="5" t="s">
        <v>4164</v>
      </c>
      <c r="H178" s="5" t="s">
        <v>4165</v>
      </c>
      <c r="I178" s="5">
        <f>SUMIF('(基础表格）附表3-2农村公路建设项目及前期工作经费'!F:F,H178,'(基础表格）附表3-2农村公路建设项目及前期工作经费'!H:H)</f>
        <v>0</v>
      </c>
      <c r="J178" s="5" t="s">
        <v>348</v>
      </c>
      <c r="K178" s="5" t="s">
        <v>4024</v>
      </c>
      <c r="L178" s="5" t="s">
        <v>4414</v>
      </c>
      <c r="M178" s="5" t="s">
        <v>4415</v>
      </c>
      <c r="N178" s="5" t="s">
        <v>245</v>
      </c>
      <c r="O178" s="5" t="s">
        <v>348</v>
      </c>
      <c r="P178" s="5" t="s">
        <v>4024</v>
      </c>
      <c r="Q178" s="498">
        <v>1.06</v>
      </c>
      <c r="R178" s="5" t="s">
        <v>4416</v>
      </c>
      <c r="S178" s="5" t="s">
        <v>4417</v>
      </c>
      <c r="T178" s="5" t="s">
        <v>245</v>
      </c>
      <c r="U178" s="5" t="s">
        <v>702</v>
      </c>
      <c r="V178" s="5" t="s">
        <v>3682</v>
      </c>
      <c r="W178" s="5" t="s">
        <v>4024</v>
      </c>
      <c r="X178" s="5" t="s">
        <v>4025</v>
      </c>
      <c r="Y178" s="5" t="s">
        <v>4419</v>
      </c>
    </row>
    <row r="179" customFormat="1" spans="1:25">
      <c r="A179" s="5" t="s">
        <v>4166</v>
      </c>
      <c r="B179" s="5" t="s">
        <v>4412</v>
      </c>
      <c r="C179" s="5" t="s">
        <v>99</v>
      </c>
      <c r="D179" s="5" t="s">
        <v>103</v>
      </c>
      <c r="E179" s="5" t="s">
        <v>4652</v>
      </c>
      <c r="F179" s="5" t="s">
        <v>4653</v>
      </c>
      <c r="G179" s="5" t="s">
        <v>4167</v>
      </c>
      <c r="H179" s="5" t="s">
        <v>4168</v>
      </c>
      <c r="I179" s="5">
        <f>SUMIF('(基础表格）附表3-2农村公路建设项目及前期工作经费'!F:F,H179,'(基础表格）附表3-2农村公路建设项目及前期工作经费'!H:H)</f>
        <v>0</v>
      </c>
      <c r="J179" s="5" t="s">
        <v>348</v>
      </c>
      <c r="K179" s="5" t="s">
        <v>4169</v>
      </c>
      <c r="L179" s="5" t="s">
        <v>4414</v>
      </c>
      <c r="M179" s="5" t="s">
        <v>4415</v>
      </c>
      <c r="N179" s="5" t="s">
        <v>245</v>
      </c>
      <c r="O179" s="5" t="s">
        <v>348</v>
      </c>
      <c r="P179" s="5" t="s">
        <v>4656</v>
      </c>
      <c r="Q179" s="498">
        <v>1.675</v>
      </c>
      <c r="R179" s="5" t="s">
        <v>4416</v>
      </c>
      <c r="S179" s="5" t="s">
        <v>4417</v>
      </c>
      <c r="T179" s="5" t="s">
        <v>245</v>
      </c>
      <c r="U179" s="5" t="s">
        <v>702</v>
      </c>
      <c r="V179" s="5" t="s">
        <v>3682</v>
      </c>
      <c r="W179" s="5" t="s">
        <v>4656</v>
      </c>
      <c r="X179" s="5" t="s">
        <v>4169</v>
      </c>
      <c r="Y179" s="5" t="s">
        <v>4419</v>
      </c>
    </row>
    <row r="180" customFormat="1" spans="1:25">
      <c r="A180" s="5" t="s">
        <v>4170</v>
      </c>
      <c r="B180" s="5" t="s">
        <v>4412</v>
      </c>
      <c r="C180" s="5" t="s">
        <v>99</v>
      </c>
      <c r="D180" s="5" t="s">
        <v>103</v>
      </c>
      <c r="E180" s="5" t="s">
        <v>4657</v>
      </c>
      <c r="F180" s="5"/>
      <c r="G180" s="5" t="s">
        <v>4171</v>
      </c>
      <c r="H180" s="5" t="s">
        <v>4172</v>
      </c>
      <c r="I180" s="5">
        <f>SUMIF('(基础表格）附表3-2农村公路建设项目及前期工作经费'!F:F,H180,'(基础表格）附表3-2农村公路建设项目及前期工作经费'!H:H)</f>
        <v>0</v>
      </c>
      <c r="J180" s="5" t="s">
        <v>4117</v>
      </c>
      <c r="K180" s="5" t="s">
        <v>3761</v>
      </c>
      <c r="L180" s="5" t="s">
        <v>4414</v>
      </c>
      <c r="M180" s="5" t="s">
        <v>4415</v>
      </c>
      <c r="N180" s="5" t="s">
        <v>245</v>
      </c>
      <c r="O180" s="5" t="s">
        <v>4117</v>
      </c>
      <c r="P180" s="5" t="s">
        <v>4658</v>
      </c>
      <c r="Q180" s="498">
        <v>1.686</v>
      </c>
      <c r="R180" s="5" t="s">
        <v>4416</v>
      </c>
      <c r="S180" s="5" t="s">
        <v>4417</v>
      </c>
      <c r="T180" s="5" t="s">
        <v>245</v>
      </c>
      <c r="U180" s="5" t="s">
        <v>186</v>
      </c>
      <c r="V180" s="5" t="s">
        <v>3682</v>
      </c>
      <c r="W180" s="5" t="s">
        <v>4659</v>
      </c>
      <c r="X180" s="5" t="s">
        <v>4173</v>
      </c>
      <c r="Y180" s="5" t="s">
        <v>4419</v>
      </c>
    </row>
    <row r="181" customFormat="1" spans="1:25">
      <c r="A181" s="5" t="s">
        <v>4174</v>
      </c>
      <c r="B181" s="5" t="s">
        <v>4412</v>
      </c>
      <c r="C181" s="5" t="s">
        <v>99</v>
      </c>
      <c r="D181" s="5" t="s">
        <v>103</v>
      </c>
      <c r="E181" s="5" t="s">
        <v>4654</v>
      </c>
      <c r="F181" s="5" t="s">
        <v>4655</v>
      </c>
      <c r="G181" s="5" t="s">
        <v>4175</v>
      </c>
      <c r="H181" s="5" t="s">
        <v>4176</v>
      </c>
      <c r="I181" s="5">
        <f>SUMIF('(基础表格）附表3-2农村公路建设项目及前期工作经费'!F:F,H181,'(基础表格）附表3-2农村公路建设项目及前期工作经费'!H:H)</f>
        <v>0</v>
      </c>
      <c r="J181" s="5" t="s">
        <v>4177</v>
      </c>
      <c r="K181" s="5" t="s">
        <v>4178</v>
      </c>
      <c r="L181" s="5" t="s">
        <v>4414</v>
      </c>
      <c r="M181" s="5" t="s">
        <v>4415</v>
      </c>
      <c r="N181" s="5" t="s">
        <v>245</v>
      </c>
      <c r="O181" s="5" t="s">
        <v>4177</v>
      </c>
      <c r="P181" s="5" t="s">
        <v>4178</v>
      </c>
      <c r="Q181" s="498">
        <v>0.995</v>
      </c>
      <c r="R181" s="5" t="s">
        <v>4416</v>
      </c>
      <c r="S181" s="5" t="s">
        <v>4417</v>
      </c>
      <c r="T181" s="5" t="s">
        <v>245</v>
      </c>
      <c r="U181" s="5" t="s">
        <v>702</v>
      </c>
      <c r="V181" s="5" t="s">
        <v>3682</v>
      </c>
      <c r="W181" s="5" t="s">
        <v>4179</v>
      </c>
      <c r="X181" s="5" t="s">
        <v>4179</v>
      </c>
      <c r="Y181" s="5" t="s">
        <v>4419</v>
      </c>
    </row>
    <row r="182" customFormat="1" spans="1:25">
      <c r="A182" s="5" t="s">
        <v>4180</v>
      </c>
      <c r="B182" s="5" t="s">
        <v>4412</v>
      </c>
      <c r="C182" s="5" t="s">
        <v>99</v>
      </c>
      <c r="D182" s="5" t="s">
        <v>103</v>
      </c>
      <c r="E182" s="5" t="s">
        <v>4654</v>
      </c>
      <c r="F182" s="5" t="s">
        <v>4660</v>
      </c>
      <c r="G182" s="5" t="s">
        <v>4181</v>
      </c>
      <c r="H182" s="5" t="s">
        <v>4182</v>
      </c>
      <c r="I182" s="5">
        <f>SUMIF('(基础表格）附表3-2农村公路建设项目及前期工作经费'!F:F,H182,'(基础表格）附表3-2农村公路建设项目及前期工作经费'!H:H)</f>
        <v>0</v>
      </c>
      <c r="J182" s="5" t="s">
        <v>3356</v>
      </c>
      <c r="K182" s="5" t="s">
        <v>4014</v>
      </c>
      <c r="L182" s="5" t="s">
        <v>4414</v>
      </c>
      <c r="M182" s="5" t="s">
        <v>4415</v>
      </c>
      <c r="N182" s="5" t="s">
        <v>245</v>
      </c>
      <c r="O182" s="5" t="s">
        <v>3356</v>
      </c>
      <c r="P182" s="5" t="s">
        <v>4661</v>
      </c>
      <c r="Q182" s="498">
        <v>0.463</v>
      </c>
      <c r="R182" s="5" t="s">
        <v>4416</v>
      </c>
      <c r="S182" s="5" t="s">
        <v>4417</v>
      </c>
      <c r="T182" s="5" t="s">
        <v>245</v>
      </c>
      <c r="U182" s="5" t="s">
        <v>702</v>
      </c>
      <c r="V182" s="5" t="s">
        <v>3682</v>
      </c>
      <c r="W182" s="5" t="s">
        <v>4662</v>
      </c>
      <c r="X182" s="5" t="s">
        <v>4183</v>
      </c>
      <c r="Y182" s="5" t="s">
        <v>4419</v>
      </c>
    </row>
    <row r="183" customFormat="1" spans="1:25">
      <c r="A183" s="5" t="s">
        <v>4184</v>
      </c>
      <c r="B183" s="5" t="s">
        <v>4412</v>
      </c>
      <c r="C183" s="5" t="s">
        <v>99</v>
      </c>
      <c r="D183" s="5" t="s">
        <v>103</v>
      </c>
      <c r="E183" s="5" t="s">
        <v>4652</v>
      </c>
      <c r="F183" s="5" t="s">
        <v>4653</v>
      </c>
      <c r="G183" s="5" t="s">
        <v>4185</v>
      </c>
      <c r="H183" s="5" t="s">
        <v>4186</v>
      </c>
      <c r="I183" s="5">
        <f>SUMIF('(基础表格）附表3-2农村公路建设项目及前期工作经费'!F:F,H183,'(基础表格）附表3-2农村公路建设项目及前期工作经费'!H:H)</f>
        <v>0</v>
      </c>
      <c r="J183" s="5" t="s">
        <v>348</v>
      </c>
      <c r="K183" s="5" t="s">
        <v>4187</v>
      </c>
      <c r="L183" s="5" t="s">
        <v>4414</v>
      </c>
      <c r="M183" s="5" t="s">
        <v>4415</v>
      </c>
      <c r="N183" s="5" t="s">
        <v>245</v>
      </c>
      <c r="O183" s="5" t="s">
        <v>348</v>
      </c>
      <c r="P183" s="5" t="s">
        <v>4187</v>
      </c>
      <c r="Q183" s="498">
        <v>0.4</v>
      </c>
      <c r="R183" s="5" t="s">
        <v>4416</v>
      </c>
      <c r="S183" s="5" t="s">
        <v>4417</v>
      </c>
      <c r="T183" s="5" t="s">
        <v>245</v>
      </c>
      <c r="U183" s="5" t="s">
        <v>702</v>
      </c>
      <c r="V183" s="5" t="s">
        <v>3682</v>
      </c>
      <c r="W183" s="5" t="s">
        <v>4663</v>
      </c>
      <c r="X183" s="5" t="s">
        <v>4188</v>
      </c>
      <c r="Y183" s="5" t="s">
        <v>4419</v>
      </c>
    </row>
    <row r="184" customFormat="1" spans="1:25">
      <c r="A184" s="5" t="s">
        <v>4189</v>
      </c>
      <c r="B184" s="5" t="s">
        <v>4412</v>
      </c>
      <c r="C184" s="5" t="s">
        <v>99</v>
      </c>
      <c r="D184" s="5" t="s">
        <v>103</v>
      </c>
      <c r="E184" s="5" t="s">
        <v>4652</v>
      </c>
      <c r="F184" s="5" t="s">
        <v>4653</v>
      </c>
      <c r="G184" s="5" t="s">
        <v>4190</v>
      </c>
      <c r="H184" s="5" t="s">
        <v>4191</v>
      </c>
      <c r="I184" s="5">
        <f>SUMIF('(基础表格）附表3-2农村公路建设项目及前期工作经费'!F:F,H184,'(基础表格）附表3-2农村公路建设项目及前期工作经费'!H:H)</f>
        <v>0</v>
      </c>
      <c r="J184" s="5" t="s">
        <v>348</v>
      </c>
      <c r="K184" s="5" t="s">
        <v>4192</v>
      </c>
      <c r="L184" s="5" t="s">
        <v>4414</v>
      </c>
      <c r="M184" s="5" t="s">
        <v>4415</v>
      </c>
      <c r="N184" s="5" t="s">
        <v>245</v>
      </c>
      <c r="O184" s="5" t="s">
        <v>348</v>
      </c>
      <c r="P184" s="5" t="s">
        <v>4664</v>
      </c>
      <c r="Q184" s="498">
        <v>0.695</v>
      </c>
      <c r="R184" s="5" t="s">
        <v>4416</v>
      </c>
      <c r="S184" s="5" t="s">
        <v>4417</v>
      </c>
      <c r="T184" s="5" t="s">
        <v>245</v>
      </c>
      <c r="U184" s="5" t="s">
        <v>702</v>
      </c>
      <c r="V184" s="5" t="s">
        <v>3682</v>
      </c>
      <c r="W184" s="5" t="s">
        <v>4664</v>
      </c>
      <c r="X184" s="5" t="s">
        <v>4192</v>
      </c>
      <c r="Y184" s="5" t="s">
        <v>4419</v>
      </c>
    </row>
    <row r="185" customFormat="1" spans="1:25">
      <c r="A185" s="5" t="s">
        <v>4193</v>
      </c>
      <c r="B185" s="5" t="s">
        <v>4412</v>
      </c>
      <c r="C185" s="5" t="s">
        <v>99</v>
      </c>
      <c r="D185" s="5" t="s">
        <v>103</v>
      </c>
      <c r="E185" s="5" t="s">
        <v>4652</v>
      </c>
      <c r="F185" s="5" t="s">
        <v>4665</v>
      </c>
      <c r="G185" s="5" t="s">
        <v>4194</v>
      </c>
      <c r="H185" s="5" t="s">
        <v>4195</v>
      </c>
      <c r="I185" s="5">
        <f>SUMIF('(基础表格）附表3-2农村公路建设项目及前期工作经费'!F:F,H185,'(基础表格）附表3-2农村公路建设项目及前期工作经费'!H:H)</f>
        <v>0</v>
      </c>
      <c r="J185" s="5" t="s">
        <v>4196</v>
      </c>
      <c r="K185" s="5" t="s">
        <v>4197</v>
      </c>
      <c r="L185" s="5" t="s">
        <v>4422</v>
      </c>
      <c r="M185" s="5" t="s">
        <v>4439</v>
      </c>
      <c r="N185" s="5" t="s">
        <v>245</v>
      </c>
      <c r="O185" s="5" t="s">
        <v>4196</v>
      </c>
      <c r="P185" s="5" t="s">
        <v>4197</v>
      </c>
      <c r="Q185" s="498">
        <v>0.97</v>
      </c>
      <c r="R185" s="5" t="s">
        <v>4416</v>
      </c>
      <c r="S185" s="5" t="s">
        <v>4417</v>
      </c>
      <c r="T185" s="5" t="s">
        <v>245</v>
      </c>
      <c r="U185" s="5" t="s">
        <v>702</v>
      </c>
      <c r="V185" s="5" t="s">
        <v>3682</v>
      </c>
      <c r="W185" s="5" t="s">
        <v>4666</v>
      </c>
      <c r="X185" s="5" t="s">
        <v>4198</v>
      </c>
      <c r="Y185" s="5" t="s">
        <v>4419</v>
      </c>
    </row>
    <row r="186" customFormat="1" spans="1:25">
      <c r="A186" s="5" t="s">
        <v>4199</v>
      </c>
      <c r="B186" s="5" t="s">
        <v>4412</v>
      </c>
      <c r="C186" s="5" t="s">
        <v>99</v>
      </c>
      <c r="D186" s="5" t="s">
        <v>103</v>
      </c>
      <c r="E186" s="5" t="s">
        <v>4654</v>
      </c>
      <c r="F186" s="5" t="s">
        <v>4667</v>
      </c>
      <c r="G186" s="5" t="s">
        <v>4200</v>
      </c>
      <c r="H186" s="5" t="s">
        <v>4201</v>
      </c>
      <c r="I186" s="5">
        <f>SUMIF('(基础表格）附表3-2农村公路建设项目及前期工作经费'!F:F,H186,'(基础表格）附表3-2农村公路建设项目及前期工作经费'!H:H)</f>
        <v>0</v>
      </c>
      <c r="J186" s="5" t="s">
        <v>348</v>
      </c>
      <c r="K186" s="5" t="s">
        <v>4202</v>
      </c>
      <c r="L186" s="5" t="s">
        <v>4414</v>
      </c>
      <c r="M186" s="5" t="s">
        <v>4415</v>
      </c>
      <c r="N186" s="5" t="s">
        <v>245</v>
      </c>
      <c r="O186" s="5" t="s">
        <v>348</v>
      </c>
      <c r="P186" s="5" t="s">
        <v>4668</v>
      </c>
      <c r="Q186" s="498">
        <v>0.669</v>
      </c>
      <c r="R186" s="5" t="s">
        <v>4416</v>
      </c>
      <c r="S186" s="5" t="s">
        <v>4417</v>
      </c>
      <c r="T186" s="5" t="s">
        <v>245</v>
      </c>
      <c r="U186" s="5" t="s">
        <v>702</v>
      </c>
      <c r="V186" s="5" t="s">
        <v>3682</v>
      </c>
      <c r="W186" s="5" t="s">
        <v>4668</v>
      </c>
      <c r="X186" s="5" t="s">
        <v>4202</v>
      </c>
      <c r="Y186" s="5" t="s">
        <v>4419</v>
      </c>
    </row>
    <row r="187" customFormat="1" spans="1:25">
      <c r="A187" s="5" t="s">
        <v>2251</v>
      </c>
      <c r="B187" s="5" t="s">
        <v>4412</v>
      </c>
      <c r="C187" s="5" t="s">
        <v>99</v>
      </c>
      <c r="D187" s="5" t="s">
        <v>102</v>
      </c>
      <c r="E187" s="5" t="s">
        <v>4669</v>
      </c>
      <c r="F187" s="5"/>
      <c r="G187" s="5" t="s">
        <v>2252</v>
      </c>
      <c r="H187" s="5" t="s">
        <v>2253</v>
      </c>
      <c r="I187" s="5">
        <f>SUMIF('(基础表格）附表3-2农村公路建设项目及前期工作经费'!F:F,H187,'(基础表格）附表3-2农村公路建设项目及前期工作经费'!H:H)</f>
        <v>0</v>
      </c>
      <c r="J187" s="5" t="s">
        <v>348</v>
      </c>
      <c r="K187" s="5" t="s">
        <v>2254</v>
      </c>
      <c r="L187" s="5" t="s">
        <v>4422</v>
      </c>
      <c r="M187" s="5" t="s">
        <v>4415</v>
      </c>
      <c r="N187" s="5" t="s">
        <v>245</v>
      </c>
      <c r="O187" s="5" t="s">
        <v>348</v>
      </c>
      <c r="P187" s="5" t="s">
        <v>2254</v>
      </c>
      <c r="Q187" s="498">
        <v>1.164</v>
      </c>
      <c r="R187" s="5" t="s">
        <v>4416</v>
      </c>
      <c r="S187" s="5" t="s">
        <v>4417</v>
      </c>
      <c r="T187" s="5" t="s">
        <v>245</v>
      </c>
      <c r="U187" s="5" t="s">
        <v>186</v>
      </c>
      <c r="V187" s="5" t="s">
        <v>3682</v>
      </c>
      <c r="W187" s="5" t="s">
        <v>4670</v>
      </c>
      <c r="X187" s="5" t="s">
        <v>2254</v>
      </c>
      <c r="Y187" s="5" t="s">
        <v>4419</v>
      </c>
    </row>
    <row r="188" customFormat="1" spans="1:25">
      <c r="A188" s="5" t="s">
        <v>4203</v>
      </c>
      <c r="B188" s="5" t="s">
        <v>4412</v>
      </c>
      <c r="C188" s="5" t="s">
        <v>99</v>
      </c>
      <c r="D188" s="5" t="s">
        <v>102</v>
      </c>
      <c r="E188" s="5" t="s">
        <v>4671</v>
      </c>
      <c r="F188" s="5"/>
      <c r="G188" s="5" t="s">
        <v>4204</v>
      </c>
      <c r="H188" s="5" t="s">
        <v>4205</v>
      </c>
      <c r="I188" s="5">
        <f>SUMIF('(基础表格）附表3-2农村公路建设项目及前期工作经费'!F:F,H188,'(基础表格）附表3-2农村公路建设项目及前期工作经费'!H:H)</f>
        <v>0</v>
      </c>
      <c r="J188" s="5" t="s">
        <v>3807</v>
      </c>
      <c r="K188" s="5" t="s">
        <v>4206</v>
      </c>
      <c r="L188" s="5" t="s">
        <v>4414</v>
      </c>
      <c r="M188" s="5" t="s">
        <v>4415</v>
      </c>
      <c r="N188" s="5" t="s">
        <v>245</v>
      </c>
      <c r="O188" s="5" t="s">
        <v>3807</v>
      </c>
      <c r="P188" s="5" t="s">
        <v>4206</v>
      </c>
      <c r="Q188" s="498">
        <v>5.216</v>
      </c>
      <c r="R188" s="5" t="s">
        <v>4416</v>
      </c>
      <c r="S188" s="5" t="s">
        <v>4417</v>
      </c>
      <c r="T188" s="5" t="s">
        <v>245</v>
      </c>
      <c r="U188" s="5" t="s">
        <v>186</v>
      </c>
      <c r="V188" s="5" t="s">
        <v>3682</v>
      </c>
      <c r="W188" s="5" t="s">
        <v>4672</v>
      </c>
      <c r="X188" s="5" t="s">
        <v>4207</v>
      </c>
      <c r="Y188" s="5" t="s">
        <v>4419</v>
      </c>
    </row>
    <row r="189" customFormat="1" spans="1:25">
      <c r="A189" s="5" t="s">
        <v>4208</v>
      </c>
      <c r="B189" s="5" t="s">
        <v>4412</v>
      </c>
      <c r="C189" s="5" t="s">
        <v>99</v>
      </c>
      <c r="D189" s="5" t="s">
        <v>102</v>
      </c>
      <c r="E189" s="5" t="s">
        <v>4669</v>
      </c>
      <c r="F189" s="5"/>
      <c r="G189" s="5" t="s">
        <v>4209</v>
      </c>
      <c r="H189" s="5" t="s">
        <v>4210</v>
      </c>
      <c r="I189" s="5">
        <f>SUMIF('(基础表格）附表3-2农村公路建设项目及前期工作经费'!F:F,H189,'(基础表格）附表3-2农村公路建设项目及前期工作经费'!H:H)</f>
        <v>0</v>
      </c>
      <c r="J189" s="5" t="s">
        <v>348</v>
      </c>
      <c r="K189" s="5" t="s">
        <v>4211</v>
      </c>
      <c r="L189" s="5" t="s">
        <v>4414</v>
      </c>
      <c r="M189" s="5" t="s">
        <v>4415</v>
      </c>
      <c r="N189" s="5" t="s">
        <v>245</v>
      </c>
      <c r="O189" s="5" t="s">
        <v>348</v>
      </c>
      <c r="P189" s="5" t="s">
        <v>4211</v>
      </c>
      <c r="Q189" s="498">
        <v>3.046</v>
      </c>
      <c r="R189" s="5" t="s">
        <v>4416</v>
      </c>
      <c r="S189" s="5" t="s">
        <v>4417</v>
      </c>
      <c r="T189" s="5" t="s">
        <v>245</v>
      </c>
      <c r="U189" s="5" t="s">
        <v>186</v>
      </c>
      <c r="V189" s="5" t="s">
        <v>3682</v>
      </c>
      <c r="W189" s="5" t="s">
        <v>4673</v>
      </c>
      <c r="X189" s="5" t="s">
        <v>4211</v>
      </c>
      <c r="Y189" s="5" t="s">
        <v>4419</v>
      </c>
    </row>
    <row r="190" customFormat="1" spans="1:25">
      <c r="A190" s="5" t="s">
        <v>2256</v>
      </c>
      <c r="B190" s="5" t="s">
        <v>4412</v>
      </c>
      <c r="C190" s="5" t="s">
        <v>99</v>
      </c>
      <c r="D190" s="5" t="s">
        <v>102</v>
      </c>
      <c r="E190" s="5" t="s">
        <v>4669</v>
      </c>
      <c r="F190" s="5"/>
      <c r="G190" s="5" t="s">
        <v>2257</v>
      </c>
      <c r="H190" s="5" t="s">
        <v>2258</v>
      </c>
      <c r="I190" s="5">
        <f>SUMIF('(基础表格）附表3-2农村公路建设项目及前期工作经费'!F:F,H190,'(基础表格）附表3-2农村公路建设项目及前期工作经费'!H:H)</f>
        <v>0</v>
      </c>
      <c r="J190" s="5" t="s">
        <v>348</v>
      </c>
      <c r="K190" s="5" t="s">
        <v>2259</v>
      </c>
      <c r="L190" s="5" t="s">
        <v>4414</v>
      </c>
      <c r="M190" s="5" t="s">
        <v>4440</v>
      </c>
      <c r="N190" s="5" t="s">
        <v>245</v>
      </c>
      <c r="O190" s="5" t="s">
        <v>348</v>
      </c>
      <c r="P190" s="5" t="s">
        <v>2259</v>
      </c>
      <c r="Q190" s="498">
        <v>1.801</v>
      </c>
      <c r="R190" s="5" t="s">
        <v>4416</v>
      </c>
      <c r="S190" s="5" t="s">
        <v>4417</v>
      </c>
      <c r="T190" s="5" t="s">
        <v>245</v>
      </c>
      <c r="U190" s="5" t="s">
        <v>186</v>
      </c>
      <c r="V190" s="5" t="s">
        <v>3682</v>
      </c>
      <c r="W190" s="5" t="s">
        <v>4674</v>
      </c>
      <c r="X190" s="5" t="s">
        <v>2259</v>
      </c>
      <c r="Y190" s="5" t="s">
        <v>4419</v>
      </c>
    </row>
    <row r="191" customFormat="1" spans="1:25">
      <c r="A191" s="5" t="s">
        <v>4212</v>
      </c>
      <c r="B191" s="5" t="s">
        <v>4412</v>
      </c>
      <c r="C191" s="5" t="s">
        <v>99</v>
      </c>
      <c r="D191" s="5" t="s">
        <v>102</v>
      </c>
      <c r="E191" s="5" t="s">
        <v>4671</v>
      </c>
      <c r="F191" s="5"/>
      <c r="G191" s="5" t="s">
        <v>4213</v>
      </c>
      <c r="H191" s="5" t="s">
        <v>4214</v>
      </c>
      <c r="I191" s="5">
        <f>SUMIF('(基础表格）附表3-2农村公路建设项目及前期工作经费'!F:F,H191,'(基础表格）附表3-2农村公路建设项目及前期工作经费'!H:H)</f>
        <v>0</v>
      </c>
      <c r="J191" s="5" t="s">
        <v>348</v>
      </c>
      <c r="K191" s="5" t="s">
        <v>4215</v>
      </c>
      <c r="L191" s="5" t="s">
        <v>4422</v>
      </c>
      <c r="M191" s="5" t="s">
        <v>4440</v>
      </c>
      <c r="N191" s="5" t="s">
        <v>245</v>
      </c>
      <c r="O191" s="5" t="s">
        <v>348</v>
      </c>
      <c r="P191" s="5" t="s">
        <v>4215</v>
      </c>
      <c r="Q191" s="498">
        <v>3.551</v>
      </c>
      <c r="R191" s="5" t="s">
        <v>4417</v>
      </c>
      <c r="S191" s="5" t="s">
        <v>4441</v>
      </c>
      <c r="T191" s="5" t="s">
        <v>342</v>
      </c>
      <c r="U191" s="5" t="s">
        <v>186</v>
      </c>
      <c r="V191" s="5" t="s">
        <v>3682</v>
      </c>
      <c r="W191" s="5" t="s">
        <v>4215</v>
      </c>
      <c r="X191" s="5" t="s">
        <v>4215</v>
      </c>
      <c r="Y191" s="5" t="s">
        <v>4419</v>
      </c>
    </row>
    <row r="192" customFormat="1" spans="1:25">
      <c r="A192" s="5" t="s">
        <v>2261</v>
      </c>
      <c r="B192" s="5" t="s">
        <v>4412</v>
      </c>
      <c r="C192" s="5" t="s">
        <v>99</v>
      </c>
      <c r="D192" s="5" t="s">
        <v>102</v>
      </c>
      <c r="E192" s="5" t="s">
        <v>4669</v>
      </c>
      <c r="F192" s="5"/>
      <c r="G192" s="5" t="s">
        <v>2262</v>
      </c>
      <c r="H192" s="5" t="s">
        <v>2263</v>
      </c>
      <c r="I192" s="5">
        <f>SUMIF('(基础表格）附表3-2农村公路建设项目及前期工作经费'!F:F,H192,'(基础表格）附表3-2农村公路建设项目及前期工作经费'!H:H)</f>
        <v>0</v>
      </c>
      <c r="J192" s="5" t="s">
        <v>2264</v>
      </c>
      <c r="K192" s="5" t="s">
        <v>2265</v>
      </c>
      <c r="L192" s="5" t="s">
        <v>4455</v>
      </c>
      <c r="M192" s="5" t="s">
        <v>4448</v>
      </c>
      <c r="N192" s="5" t="s">
        <v>342</v>
      </c>
      <c r="O192" s="5" t="s">
        <v>2264</v>
      </c>
      <c r="P192" s="5" t="s">
        <v>2265</v>
      </c>
      <c r="Q192" s="498">
        <v>1.02</v>
      </c>
      <c r="R192" s="5" t="s">
        <v>4416</v>
      </c>
      <c r="S192" s="5" t="s">
        <v>4417</v>
      </c>
      <c r="T192" s="5" t="s">
        <v>245</v>
      </c>
      <c r="U192" s="5" t="s">
        <v>186</v>
      </c>
      <c r="V192" s="5" t="s">
        <v>3682</v>
      </c>
      <c r="W192" s="5" t="s">
        <v>3719</v>
      </c>
      <c r="X192" s="5" t="s">
        <v>4216</v>
      </c>
      <c r="Y192" s="5" t="s">
        <v>4419</v>
      </c>
    </row>
    <row r="193" customFormat="1" spans="1:25">
      <c r="A193" s="5" t="s">
        <v>4217</v>
      </c>
      <c r="B193" s="5" t="s">
        <v>4412</v>
      </c>
      <c r="C193" s="5" t="s">
        <v>133</v>
      </c>
      <c r="D193" s="5" t="s">
        <v>134</v>
      </c>
      <c r="E193" s="5" t="s">
        <v>4675</v>
      </c>
      <c r="F193" s="5"/>
      <c r="G193" s="5" t="s">
        <v>4218</v>
      </c>
      <c r="H193" s="5" t="s">
        <v>4219</v>
      </c>
      <c r="I193" s="5">
        <f>SUMIF('(基础表格）附表3-2农村公路建设项目及前期工作经费'!F:F,H193,'(基础表格）附表3-2农村公路建设项目及前期工作经费'!H:H)</f>
        <v>0</v>
      </c>
      <c r="J193" s="5" t="s">
        <v>4220</v>
      </c>
      <c r="K193" s="5" t="s">
        <v>4221</v>
      </c>
      <c r="L193" s="5" t="s">
        <v>1594</v>
      </c>
      <c r="M193" s="5" t="s">
        <v>1594</v>
      </c>
      <c r="N193" s="5"/>
      <c r="O193" s="5" t="s">
        <v>4220</v>
      </c>
      <c r="P193" s="5" t="s">
        <v>4676</v>
      </c>
      <c r="Q193" s="498">
        <v>10.6</v>
      </c>
      <c r="R193" s="5" t="s">
        <v>4417</v>
      </c>
      <c r="S193" s="5" t="s">
        <v>1594</v>
      </c>
      <c r="T193" s="5"/>
      <c r="U193" s="5" t="s">
        <v>182</v>
      </c>
      <c r="V193" s="5"/>
      <c r="W193" s="5" t="s">
        <v>4677</v>
      </c>
      <c r="X193" s="5" t="s">
        <v>4222</v>
      </c>
      <c r="Y193" s="5" t="s">
        <v>4419</v>
      </c>
    </row>
    <row r="194" customFormat="1" spans="1:25">
      <c r="A194" s="5" t="s">
        <v>4223</v>
      </c>
      <c r="B194" s="5" t="s">
        <v>4412</v>
      </c>
      <c r="C194" s="5" t="s">
        <v>133</v>
      </c>
      <c r="D194" s="5" t="s">
        <v>134</v>
      </c>
      <c r="E194" s="5" t="s">
        <v>4675</v>
      </c>
      <c r="F194" s="5"/>
      <c r="G194" s="5" t="s">
        <v>4224</v>
      </c>
      <c r="H194" s="5" t="s">
        <v>4219</v>
      </c>
      <c r="I194" s="5">
        <f>SUMIF('(基础表格）附表3-2农村公路建设项目及前期工作经费'!F:F,H194,'(基础表格）附表3-2农村公路建设项目及前期工作经费'!H:H)</f>
        <v>0</v>
      </c>
      <c r="J194" s="5" t="s">
        <v>4221</v>
      </c>
      <c r="K194" s="5" t="s">
        <v>4225</v>
      </c>
      <c r="L194" s="5" t="s">
        <v>4422</v>
      </c>
      <c r="M194" s="5" t="s">
        <v>4439</v>
      </c>
      <c r="N194" s="5" t="s">
        <v>245</v>
      </c>
      <c r="O194" s="5" t="s">
        <v>4221</v>
      </c>
      <c r="P194" s="5" t="s">
        <v>4225</v>
      </c>
      <c r="Q194" s="498">
        <v>8.953</v>
      </c>
      <c r="R194" s="5" t="s">
        <v>4417</v>
      </c>
      <c r="S194" s="5" t="s">
        <v>4441</v>
      </c>
      <c r="T194" s="5" t="s">
        <v>342</v>
      </c>
      <c r="U194" s="5" t="s">
        <v>182</v>
      </c>
      <c r="V194" s="5" t="s">
        <v>3682</v>
      </c>
      <c r="W194" s="5" t="s">
        <v>4678</v>
      </c>
      <c r="X194" s="5" t="s">
        <v>4226</v>
      </c>
      <c r="Y194" s="5" t="s">
        <v>4419</v>
      </c>
    </row>
    <row r="195" customFormat="1" spans="1:25">
      <c r="A195" s="5" t="s">
        <v>3241</v>
      </c>
      <c r="B195" s="5" t="s">
        <v>4412</v>
      </c>
      <c r="C195" s="5" t="s">
        <v>133</v>
      </c>
      <c r="D195" s="5" t="s">
        <v>141</v>
      </c>
      <c r="E195" s="5" t="s">
        <v>4679</v>
      </c>
      <c r="F195" s="5"/>
      <c r="G195" s="5" t="s">
        <v>3242</v>
      </c>
      <c r="H195" s="5" t="s">
        <v>3243</v>
      </c>
      <c r="I195" s="5">
        <f>SUMIF('(基础表格）附表3-2农村公路建设项目及前期工作经费'!F:F,H195,'(基础表格）附表3-2农村公路建设项目及前期工作经费'!H:H)</f>
        <v>0</v>
      </c>
      <c r="J195" s="5" t="s">
        <v>348</v>
      </c>
      <c r="K195" s="5" t="s">
        <v>3244</v>
      </c>
      <c r="L195" s="5" t="s">
        <v>4414</v>
      </c>
      <c r="M195" s="5" t="s">
        <v>4415</v>
      </c>
      <c r="N195" s="5" t="s">
        <v>245</v>
      </c>
      <c r="O195" s="5" t="s">
        <v>348</v>
      </c>
      <c r="P195" s="5" t="s">
        <v>3244</v>
      </c>
      <c r="Q195" s="498">
        <v>1.05</v>
      </c>
      <c r="R195" s="5" t="s">
        <v>4434</v>
      </c>
      <c r="S195" s="5" t="s">
        <v>4479</v>
      </c>
      <c r="T195" s="5" t="s">
        <v>245</v>
      </c>
      <c r="U195" s="5" t="s">
        <v>186</v>
      </c>
      <c r="V195" s="5" t="s">
        <v>3684</v>
      </c>
      <c r="W195" s="5" t="s">
        <v>3244</v>
      </c>
      <c r="X195" s="5" t="s">
        <v>4227</v>
      </c>
      <c r="Y195" s="5" t="s">
        <v>4419</v>
      </c>
    </row>
    <row r="196" customFormat="1" spans="1:25">
      <c r="A196" s="5" t="s">
        <v>3158</v>
      </c>
      <c r="B196" s="5" t="s">
        <v>4412</v>
      </c>
      <c r="C196" s="5" t="s">
        <v>133</v>
      </c>
      <c r="D196" s="5" t="s">
        <v>136</v>
      </c>
      <c r="E196" s="5" t="s">
        <v>4680</v>
      </c>
      <c r="F196" s="5"/>
      <c r="G196" s="5" t="s">
        <v>3159</v>
      </c>
      <c r="H196" s="5" t="s">
        <v>3160</v>
      </c>
      <c r="I196" s="5">
        <f>SUMIF('(基础表格）附表3-2农村公路建设项目及前期工作经费'!F:F,H196,'(基础表格）附表3-2农村公路建设项目及前期工作经费'!H:H)</f>
        <v>0</v>
      </c>
      <c r="J196" s="5" t="s">
        <v>348</v>
      </c>
      <c r="K196" s="5" t="s">
        <v>3161</v>
      </c>
      <c r="L196" s="5" t="s">
        <v>4422</v>
      </c>
      <c r="M196" s="5" t="s">
        <v>4439</v>
      </c>
      <c r="N196" s="5" t="s">
        <v>245</v>
      </c>
      <c r="O196" s="5" t="s">
        <v>348</v>
      </c>
      <c r="P196" s="5" t="s">
        <v>3161</v>
      </c>
      <c r="Q196" s="498">
        <v>4.975</v>
      </c>
      <c r="R196" s="5" t="s">
        <v>4416</v>
      </c>
      <c r="S196" s="5" t="s">
        <v>4417</v>
      </c>
      <c r="T196" s="5" t="s">
        <v>245</v>
      </c>
      <c r="U196" s="5" t="s">
        <v>186</v>
      </c>
      <c r="V196" s="5" t="s">
        <v>3682</v>
      </c>
      <c r="W196" s="5" t="s">
        <v>3161</v>
      </c>
      <c r="X196" s="5" t="s">
        <v>3161</v>
      </c>
      <c r="Y196" s="5" t="s">
        <v>4419</v>
      </c>
    </row>
    <row r="197" customFormat="1" spans="1:25">
      <c r="A197" s="5" t="s">
        <v>1897</v>
      </c>
      <c r="B197" s="5" t="s">
        <v>4412</v>
      </c>
      <c r="C197" s="5" t="s">
        <v>86</v>
      </c>
      <c r="D197" s="5" t="s">
        <v>4228</v>
      </c>
      <c r="E197" s="5" t="s">
        <v>4681</v>
      </c>
      <c r="F197" s="5"/>
      <c r="G197" s="5" t="s">
        <v>1898</v>
      </c>
      <c r="H197" s="5" t="s">
        <v>1899</v>
      </c>
      <c r="I197" s="5">
        <f>SUMIF('(基础表格）附表3-2农村公路建设项目及前期工作经费'!F:F,H197,'(基础表格）附表3-2农村公路建设项目及前期工作经费'!H:H)</f>
        <v>0</v>
      </c>
      <c r="J197" s="5" t="s">
        <v>348</v>
      </c>
      <c r="K197" s="5" t="s">
        <v>1900</v>
      </c>
      <c r="L197" s="5" t="s">
        <v>1594</v>
      </c>
      <c r="M197" s="5" t="s">
        <v>1594</v>
      </c>
      <c r="N197" s="5" t="s">
        <v>1594</v>
      </c>
      <c r="O197" s="5" t="s">
        <v>348</v>
      </c>
      <c r="P197" s="5" t="s">
        <v>1900</v>
      </c>
      <c r="Q197" s="498">
        <v>2.047</v>
      </c>
      <c r="R197" s="5" t="s">
        <v>4682</v>
      </c>
      <c r="S197" s="5" t="s">
        <v>4683</v>
      </c>
      <c r="T197" s="5" t="s">
        <v>384</v>
      </c>
      <c r="U197" s="5"/>
      <c r="V197" s="5" t="s">
        <v>3684</v>
      </c>
      <c r="W197" s="5" t="s">
        <v>1900</v>
      </c>
      <c r="X197" s="5" t="s">
        <v>1900</v>
      </c>
      <c r="Y197" s="5" t="s">
        <v>4419</v>
      </c>
    </row>
    <row r="198" customFormat="1" spans="1:25">
      <c r="A198" s="5" t="s">
        <v>1902</v>
      </c>
      <c r="B198" s="5" t="s">
        <v>4412</v>
      </c>
      <c r="C198" s="5" t="s">
        <v>86</v>
      </c>
      <c r="D198" s="5" t="s">
        <v>4228</v>
      </c>
      <c r="E198" s="5" t="s">
        <v>4684</v>
      </c>
      <c r="F198" s="5"/>
      <c r="G198" s="5" t="s">
        <v>1903</v>
      </c>
      <c r="H198" s="5" t="s">
        <v>1904</v>
      </c>
      <c r="I198" s="5">
        <f>SUMIF('(基础表格）附表3-2农村公路建设项目及前期工作经费'!F:F,H198,'(基础表格）附表3-2农村公路建设项目及前期工作经费'!H:H)</f>
        <v>0</v>
      </c>
      <c r="J198" s="5" t="s">
        <v>1905</v>
      </c>
      <c r="K198" s="5" t="s">
        <v>1906</v>
      </c>
      <c r="L198" s="5" t="s">
        <v>4685</v>
      </c>
      <c r="M198" s="5" t="s">
        <v>4686</v>
      </c>
      <c r="N198" s="5" t="s">
        <v>332</v>
      </c>
      <c r="O198" s="5" t="s">
        <v>1905</v>
      </c>
      <c r="P198" s="5" t="s">
        <v>1906</v>
      </c>
      <c r="Q198" s="498">
        <v>0.229</v>
      </c>
      <c r="R198" s="5" t="s">
        <v>4687</v>
      </c>
      <c r="S198" s="5" t="s">
        <v>4688</v>
      </c>
      <c r="T198" s="5" t="s">
        <v>332</v>
      </c>
      <c r="U198" s="5" t="s">
        <v>336</v>
      </c>
      <c r="V198" s="5" t="s">
        <v>3684</v>
      </c>
      <c r="W198" s="5" t="s">
        <v>4229</v>
      </c>
      <c r="X198" s="5" t="s">
        <v>4229</v>
      </c>
      <c r="Y198" s="5" t="s">
        <v>4419</v>
      </c>
    </row>
    <row r="199" customFormat="1" spans="1:25">
      <c r="A199" s="5" t="s">
        <v>1908</v>
      </c>
      <c r="B199" s="5" t="s">
        <v>4412</v>
      </c>
      <c r="C199" s="5" t="s">
        <v>86</v>
      </c>
      <c r="D199" s="5" t="s">
        <v>4228</v>
      </c>
      <c r="E199" s="5" t="s">
        <v>4684</v>
      </c>
      <c r="F199" s="5"/>
      <c r="G199" s="5" t="s">
        <v>1909</v>
      </c>
      <c r="H199" s="5" t="s">
        <v>1910</v>
      </c>
      <c r="I199" s="5">
        <f>SUMIF('(基础表格）附表3-2农村公路建设项目及前期工作经费'!F:F,H199,'(基础表格）附表3-2农村公路建设项目及前期工作经费'!H:H)</f>
        <v>0</v>
      </c>
      <c r="J199" s="5" t="s">
        <v>348</v>
      </c>
      <c r="K199" s="5" t="s">
        <v>1911</v>
      </c>
      <c r="L199" s="5" t="s">
        <v>4685</v>
      </c>
      <c r="M199" s="5" t="s">
        <v>4686</v>
      </c>
      <c r="N199" s="5" t="s">
        <v>332</v>
      </c>
      <c r="O199" s="5" t="s">
        <v>348</v>
      </c>
      <c r="P199" s="5" t="s">
        <v>1911</v>
      </c>
      <c r="Q199" s="498">
        <v>1.659</v>
      </c>
      <c r="R199" s="5" t="s">
        <v>4687</v>
      </c>
      <c r="S199" s="5" t="s">
        <v>4688</v>
      </c>
      <c r="T199" s="5" t="s">
        <v>332</v>
      </c>
      <c r="U199" s="5"/>
      <c r="V199" s="5" t="s">
        <v>3684</v>
      </c>
      <c r="W199" s="5" t="s">
        <v>1911</v>
      </c>
      <c r="X199" s="5" t="s">
        <v>1911</v>
      </c>
      <c r="Y199" s="5" t="s">
        <v>4419</v>
      </c>
    </row>
    <row r="200" customFormat="1" spans="1:25">
      <c r="A200" s="5" t="s">
        <v>4230</v>
      </c>
      <c r="B200" s="5" t="s">
        <v>4412</v>
      </c>
      <c r="C200" s="5" t="s">
        <v>143</v>
      </c>
      <c r="D200" s="5" t="s">
        <v>144</v>
      </c>
      <c r="E200" s="5" t="s">
        <v>4689</v>
      </c>
      <c r="F200" s="5"/>
      <c r="G200" s="5" t="s">
        <v>4231</v>
      </c>
      <c r="H200" s="5" t="s">
        <v>4232</v>
      </c>
      <c r="I200" s="5">
        <f>SUMIF('(基础表格）附表3-2农村公路建设项目及前期工作经费'!F:F,H200,'(基础表格）附表3-2农村公路建设项目及前期工作经费'!H:H)</f>
        <v>0</v>
      </c>
      <c r="J200" s="5" t="s">
        <v>348</v>
      </c>
      <c r="K200" s="5" t="s">
        <v>4233</v>
      </c>
      <c r="L200" s="5" t="s">
        <v>4439</v>
      </c>
      <c r="M200" s="5" t="s">
        <v>4440</v>
      </c>
      <c r="N200" s="5" t="s">
        <v>245</v>
      </c>
      <c r="O200" s="5" t="s">
        <v>4690</v>
      </c>
      <c r="P200" s="5" t="s">
        <v>4691</v>
      </c>
      <c r="Q200" s="498">
        <v>0.461</v>
      </c>
      <c r="R200" s="5" t="s">
        <v>4417</v>
      </c>
      <c r="S200" s="5" t="s">
        <v>4423</v>
      </c>
      <c r="T200" s="5" t="s">
        <v>245</v>
      </c>
      <c r="U200" s="5" t="s">
        <v>186</v>
      </c>
      <c r="V200" s="5" t="s">
        <v>3682</v>
      </c>
      <c r="W200" s="5" t="s">
        <v>4692</v>
      </c>
      <c r="X200" s="5" t="s">
        <v>4233</v>
      </c>
      <c r="Y200" s="5" t="s">
        <v>4419</v>
      </c>
    </row>
    <row r="201" customFormat="1" spans="1:25">
      <c r="A201" s="5" t="s">
        <v>4234</v>
      </c>
      <c r="B201" s="5" t="s">
        <v>4412</v>
      </c>
      <c r="C201" s="5" t="s">
        <v>143</v>
      </c>
      <c r="D201" s="5" t="s">
        <v>144</v>
      </c>
      <c r="E201" s="5" t="s">
        <v>4689</v>
      </c>
      <c r="F201" s="5"/>
      <c r="G201" s="5" t="s">
        <v>4235</v>
      </c>
      <c r="H201" s="5" t="s">
        <v>4236</v>
      </c>
      <c r="I201" s="5">
        <f>SUMIF('(基础表格）附表3-2农村公路建设项目及前期工作经费'!F:F,H201,'(基础表格）附表3-2农村公路建设项目及前期工作经费'!H:H)</f>
        <v>0</v>
      </c>
      <c r="J201" s="5" t="s">
        <v>4005</v>
      </c>
      <c r="K201" s="5" t="s">
        <v>4237</v>
      </c>
      <c r="L201" s="5" t="s">
        <v>4422</v>
      </c>
      <c r="M201" s="5" t="s">
        <v>4439</v>
      </c>
      <c r="N201" s="5" t="s">
        <v>245</v>
      </c>
      <c r="O201" s="5" t="s">
        <v>4005</v>
      </c>
      <c r="P201" s="5" t="s">
        <v>4237</v>
      </c>
      <c r="Q201" s="498">
        <v>0.204</v>
      </c>
      <c r="R201" s="5" t="s">
        <v>4423</v>
      </c>
      <c r="S201" s="5" t="s">
        <v>4434</v>
      </c>
      <c r="T201" s="5" t="s">
        <v>245</v>
      </c>
      <c r="U201" s="5" t="s">
        <v>186</v>
      </c>
      <c r="V201" s="5" t="s">
        <v>3682</v>
      </c>
      <c r="W201" s="5" t="s">
        <v>4238</v>
      </c>
      <c r="X201" s="5" t="s">
        <v>4238</v>
      </c>
      <c r="Y201" s="5" t="s">
        <v>4419</v>
      </c>
    </row>
    <row r="202" customFormat="1" spans="1:25">
      <c r="A202" s="5" t="s">
        <v>4239</v>
      </c>
      <c r="B202" s="5" t="s">
        <v>4412</v>
      </c>
      <c r="C202" s="5" t="s">
        <v>143</v>
      </c>
      <c r="D202" s="5" t="s">
        <v>144</v>
      </c>
      <c r="E202" s="5" t="s">
        <v>4689</v>
      </c>
      <c r="F202" s="5"/>
      <c r="G202" s="5" t="s">
        <v>4240</v>
      </c>
      <c r="H202" s="5" t="s">
        <v>4241</v>
      </c>
      <c r="I202" s="5">
        <f>SUMIF('(基础表格）附表3-2农村公路建设项目及前期工作经费'!F:F,H202,'(基础表格）附表3-2农村公路建设项目及前期工作经费'!H:H)</f>
        <v>0</v>
      </c>
      <c r="J202" s="5" t="s">
        <v>348</v>
      </c>
      <c r="K202" s="5" t="s">
        <v>4242</v>
      </c>
      <c r="L202" s="5" t="s">
        <v>4414</v>
      </c>
      <c r="M202" s="5" t="s">
        <v>4415</v>
      </c>
      <c r="N202" s="5" t="s">
        <v>245</v>
      </c>
      <c r="O202" s="5" t="s">
        <v>348</v>
      </c>
      <c r="P202" s="5" t="s">
        <v>4693</v>
      </c>
      <c r="Q202" s="498">
        <v>0.262</v>
      </c>
      <c r="R202" s="5" t="s">
        <v>4416</v>
      </c>
      <c r="S202" s="5" t="s">
        <v>4434</v>
      </c>
      <c r="T202" s="5" t="s">
        <v>245</v>
      </c>
      <c r="U202" s="5" t="s">
        <v>186</v>
      </c>
      <c r="V202" s="5" t="s">
        <v>3682</v>
      </c>
      <c r="W202" s="5" t="s">
        <v>4693</v>
      </c>
      <c r="X202" s="5" t="s">
        <v>4242</v>
      </c>
      <c r="Y202" s="5" t="s">
        <v>4419</v>
      </c>
    </row>
    <row r="203" customFormat="1" spans="1:25">
      <c r="A203" s="5" t="s">
        <v>4243</v>
      </c>
      <c r="B203" s="5" t="s">
        <v>4412</v>
      </c>
      <c r="C203" s="5" t="s">
        <v>143</v>
      </c>
      <c r="D203" s="5" t="s">
        <v>144</v>
      </c>
      <c r="E203" s="5" t="s">
        <v>4689</v>
      </c>
      <c r="F203" s="5"/>
      <c r="G203" s="5" t="s">
        <v>4244</v>
      </c>
      <c r="H203" s="5" t="s">
        <v>4245</v>
      </c>
      <c r="I203" s="5">
        <f>SUMIF('(基础表格）附表3-2农村公路建设项目及前期工作经费'!F:F,H203,'(基础表格）附表3-2农村公路建设项目及前期工作经费'!H:H)</f>
        <v>0</v>
      </c>
      <c r="J203" s="5" t="s">
        <v>348</v>
      </c>
      <c r="K203" s="5" t="s">
        <v>4246</v>
      </c>
      <c r="L203" s="5" t="s">
        <v>4414</v>
      </c>
      <c r="M203" s="5" t="s">
        <v>4415</v>
      </c>
      <c r="N203" s="5" t="s">
        <v>245</v>
      </c>
      <c r="O203" s="5" t="s">
        <v>348</v>
      </c>
      <c r="P203" s="5" t="s">
        <v>4246</v>
      </c>
      <c r="Q203" s="498">
        <v>0.395</v>
      </c>
      <c r="R203" s="5" t="s">
        <v>4423</v>
      </c>
      <c r="S203" s="5" t="s">
        <v>4434</v>
      </c>
      <c r="T203" s="5" t="s">
        <v>245</v>
      </c>
      <c r="U203" s="5" t="s">
        <v>186</v>
      </c>
      <c r="V203" s="5" t="s">
        <v>3682</v>
      </c>
      <c r="W203" s="5" t="s">
        <v>4246</v>
      </c>
      <c r="X203" s="5" t="s">
        <v>4246</v>
      </c>
      <c r="Y203" s="5" t="s">
        <v>4419</v>
      </c>
    </row>
    <row r="204" customFormat="1" spans="1:25">
      <c r="A204" s="5" t="s">
        <v>4247</v>
      </c>
      <c r="B204" s="5" t="s">
        <v>4412</v>
      </c>
      <c r="C204" s="5" t="s">
        <v>143</v>
      </c>
      <c r="D204" s="5" t="s">
        <v>144</v>
      </c>
      <c r="E204" s="5" t="s">
        <v>4694</v>
      </c>
      <c r="F204" s="5"/>
      <c r="G204" s="5" t="s">
        <v>4248</v>
      </c>
      <c r="H204" s="5" t="s">
        <v>4249</v>
      </c>
      <c r="I204" s="5">
        <f>SUMIF('(基础表格）附表3-2农村公路建设项目及前期工作经费'!F:F,H204,'(基础表格）附表3-2农村公路建设项目及前期工作经费'!H:H)</f>
        <v>0</v>
      </c>
      <c r="J204" s="5" t="s">
        <v>348</v>
      </c>
      <c r="K204" s="5" t="s">
        <v>3939</v>
      </c>
      <c r="L204" s="5" t="s">
        <v>4414</v>
      </c>
      <c r="M204" s="5" t="s">
        <v>4415</v>
      </c>
      <c r="N204" s="5" t="s">
        <v>245</v>
      </c>
      <c r="O204" s="5" t="s">
        <v>4695</v>
      </c>
      <c r="P204" s="5" t="s">
        <v>4696</v>
      </c>
      <c r="Q204" s="498">
        <v>0.925</v>
      </c>
      <c r="R204" s="5" t="s">
        <v>4416</v>
      </c>
      <c r="S204" s="5" t="s">
        <v>4417</v>
      </c>
      <c r="T204" s="5" t="s">
        <v>245</v>
      </c>
      <c r="U204" s="5" t="s">
        <v>186</v>
      </c>
      <c r="V204" s="5" t="s">
        <v>3682</v>
      </c>
      <c r="W204" s="5" t="s">
        <v>4697</v>
      </c>
      <c r="X204" s="5" t="s">
        <v>3939</v>
      </c>
      <c r="Y204" s="5" t="s">
        <v>4419</v>
      </c>
    </row>
    <row r="205" customFormat="1" spans="1:25">
      <c r="A205" s="5" t="s">
        <v>4250</v>
      </c>
      <c r="B205" s="5" t="s">
        <v>4412</v>
      </c>
      <c r="C205" s="5" t="s">
        <v>143</v>
      </c>
      <c r="D205" s="5" t="s">
        <v>144</v>
      </c>
      <c r="E205" s="5" t="s">
        <v>4689</v>
      </c>
      <c r="F205" s="5"/>
      <c r="G205" s="5" t="s">
        <v>4251</v>
      </c>
      <c r="H205" s="5" t="s">
        <v>4252</v>
      </c>
      <c r="I205" s="5">
        <f>SUMIF('(基础表格）附表3-2农村公路建设项目及前期工作经费'!F:F,H205,'(基础表格）附表3-2农村公路建设项目及前期工作经费'!H:H)</f>
        <v>0</v>
      </c>
      <c r="J205" s="5" t="s">
        <v>348</v>
      </c>
      <c r="K205" s="5" t="s">
        <v>4138</v>
      </c>
      <c r="L205" s="5" t="s">
        <v>4422</v>
      </c>
      <c r="M205" s="5" t="s">
        <v>4439</v>
      </c>
      <c r="N205" s="5" t="s">
        <v>245</v>
      </c>
      <c r="O205" s="5" t="s">
        <v>348</v>
      </c>
      <c r="P205" s="5" t="s">
        <v>4138</v>
      </c>
      <c r="Q205" s="498">
        <v>0.505</v>
      </c>
      <c r="R205" s="5" t="s">
        <v>4423</v>
      </c>
      <c r="S205" s="5" t="s">
        <v>4434</v>
      </c>
      <c r="T205" s="5" t="s">
        <v>245</v>
      </c>
      <c r="U205" s="5" t="s">
        <v>186</v>
      </c>
      <c r="V205" s="5" t="s">
        <v>3682</v>
      </c>
      <c r="W205" s="5" t="s">
        <v>4138</v>
      </c>
      <c r="X205" s="5" t="s">
        <v>4138</v>
      </c>
      <c r="Y205" s="5" t="s">
        <v>4419</v>
      </c>
    </row>
    <row r="206" customFormat="1" spans="1:25">
      <c r="A206" s="5" t="s">
        <v>4253</v>
      </c>
      <c r="B206" s="5" t="s">
        <v>4412</v>
      </c>
      <c r="C206" s="5" t="s">
        <v>143</v>
      </c>
      <c r="D206" s="5" t="s">
        <v>144</v>
      </c>
      <c r="E206" s="5" t="s">
        <v>4694</v>
      </c>
      <c r="F206" s="5"/>
      <c r="G206" s="5" t="s">
        <v>4254</v>
      </c>
      <c r="H206" s="5" t="s">
        <v>4255</v>
      </c>
      <c r="I206" s="5">
        <f>SUMIF('(基础表格）附表3-2农村公路建设项目及前期工作经费'!F:F,H206,'(基础表格）附表3-2农村公路建设项目及前期工作经费'!H:H)</f>
        <v>0</v>
      </c>
      <c r="J206" s="5" t="s">
        <v>4256</v>
      </c>
      <c r="K206" s="5" t="s">
        <v>4257</v>
      </c>
      <c r="L206" s="5" t="s">
        <v>4439</v>
      </c>
      <c r="M206" s="5" t="s">
        <v>4455</v>
      </c>
      <c r="N206" s="5" t="s">
        <v>245</v>
      </c>
      <c r="O206" s="5" t="s">
        <v>4698</v>
      </c>
      <c r="P206" s="5" t="s">
        <v>4699</v>
      </c>
      <c r="Q206" s="498">
        <v>0.585</v>
      </c>
      <c r="R206" s="5" t="s">
        <v>4416</v>
      </c>
      <c r="S206" s="5" t="s">
        <v>4423</v>
      </c>
      <c r="T206" s="5" t="s">
        <v>245</v>
      </c>
      <c r="U206" s="5" t="s">
        <v>186</v>
      </c>
      <c r="V206" s="5" t="s">
        <v>3682</v>
      </c>
      <c r="W206" s="5" t="s">
        <v>4700</v>
      </c>
      <c r="X206" s="5" t="s">
        <v>4258</v>
      </c>
      <c r="Y206" s="5" t="s">
        <v>4419</v>
      </c>
    </row>
    <row r="207" customFormat="1" spans="1:25">
      <c r="A207" s="5" t="s">
        <v>4259</v>
      </c>
      <c r="B207" s="5" t="s">
        <v>4412</v>
      </c>
      <c r="C207" s="5" t="s">
        <v>143</v>
      </c>
      <c r="D207" s="5" t="s">
        <v>144</v>
      </c>
      <c r="E207" s="5" t="s">
        <v>4701</v>
      </c>
      <c r="F207" s="5"/>
      <c r="G207" s="5" t="s">
        <v>4260</v>
      </c>
      <c r="H207" s="5" t="s">
        <v>4261</v>
      </c>
      <c r="I207" s="5">
        <f>SUMIF('(基础表格）附表3-2农村公路建设项目及前期工作经费'!F:F,H207,'(基础表格）附表3-2农村公路建设项目及前期工作经费'!H:H)</f>
        <v>0</v>
      </c>
      <c r="J207" s="5" t="s">
        <v>348</v>
      </c>
      <c r="K207" s="5" t="s">
        <v>4262</v>
      </c>
      <c r="L207" s="5" t="s">
        <v>4422</v>
      </c>
      <c r="M207" s="5" t="s">
        <v>4415</v>
      </c>
      <c r="N207" s="5" t="s">
        <v>245</v>
      </c>
      <c r="O207" s="5" t="s">
        <v>348</v>
      </c>
      <c r="P207" s="5" t="s">
        <v>4262</v>
      </c>
      <c r="Q207" s="498">
        <v>0.348</v>
      </c>
      <c r="R207" s="5" t="s">
        <v>4416</v>
      </c>
      <c r="S207" s="5" t="s">
        <v>4423</v>
      </c>
      <c r="T207" s="5" t="s">
        <v>245</v>
      </c>
      <c r="U207" s="5" t="s">
        <v>186</v>
      </c>
      <c r="V207" s="5" t="s">
        <v>3682</v>
      </c>
      <c r="W207" s="5" t="s">
        <v>4262</v>
      </c>
      <c r="X207" s="5" t="s">
        <v>4263</v>
      </c>
      <c r="Y207" s="5" t="s">
        <v>4419</v>
      </c>
    </row>
    <row r="208" customFormat="1" spans="1:25">
      <c r="A208" s="499"/>
      <c r="B208" s="5"/>
      <c r="C208" s="5"/>
      <c r="D208" s="5"/>
      <c r="E208" s="5" t="s">
        <v>4701</v>
      </c>
      <c r="F208" s="5"/>
      <c r="G208" s="5"/>
      <c r="H208" s="5" t="s">
        <v>4261</v>
      </c>
      <c r="I208" s="5">
        <f>SUMIF('(基础表格）附表3-2农村公路建设项目及前期工作经费'!F:F,H208,'(基础表格）附表3-2农村公路建设项目及前期工作经费'!H:H)</f>
        <v>0</v>
      </c>
      <c r="J208" s="5" t="s">
        <v>3832</v>
      </c>
      <c r="K208" s="5" t="s">
        <v>4264</v>
      </c>
      <c r="L208" s="5" t="s">
        <v>4422</v>
      </c>
      <c r="M208" s="5" t="s">
        <v>4415</v>
      </c>
      <c r="N208" s="5" t="s">
        <v>245</v>
      </c>
      <c r="O208" s="5" t="s">
        <v>4702</v>
      </c>
      <c r="P208" s="5" t="s">
        <v>4703</v>
      </c>
      <c r="Q208" s="5"/>
      <c r="R208" s="5" t="s">
        <v>4416</v>
      </c>
      <c r="S208" s="5" t="s">
        <v>4423</v>
      </c>
      <c r="T208" s="5" t="s">
        <v>245</v>
      </c>
      <c r="U208" s="5" t="s">
        <v>186</v>
      </c>
      <c r="V208" s="5" t="s">
        <v>3682</v>
      </c>
      <c r="W208" s="5" t="s">
        <v>4704</v>
      </c>
      <c r="X208" s="5"/>
      <c r="Y208" s="5"/>
    </row>
    <row r="209" customFormat="1" spans="1:25">
      <c r="A209" s="5" t="s">
        <v>4265</v>
      </c>
      <c r="B209" s="5" t="s">
        <v>4412</v>
      </c>
      <c r="C209" s="5" t="s">
        <v>143</v>
      </c>
      <c r="D209" s="5" t="s">
        <v>144</v>
      </c>
      <c r="E209" s="5" t="s">
        <v>4694</v>
      </c>
      <c r="F209" s="5"/>
      <c r="G209" s="5" t="s">
        <v>4266</v>
      </c>
      <c r="H209" s="5" t="s">
        <v>4267</v>
      </c>
      <c r="I209" s="5">
        <f>SUMIF('(基础表格）附表3-2农村公路建设项目及前期工作经费'!F:F,H209,'(基础表格）附表3-2农村公路建设项目及前期工作经费'!H:H)</f>
        <v>0</v>
      </c>
      <c r="J209" s="5" t="s">
        <v>4268</v>
      </c>
      <c r="K209" s="5" t="s">
        <v>4269</v>
      </c>
      <c r="L209" s="5" t="s">
        <v>4414</v>
      </c>
      <c r="M209" s="5" t="s">
        <v>4415</v>
      </c>
      <c r="N209" s="5" t="s">
        <v>245</v>
      </c>
      <c r="O209" s="5" t="s">
        <v>4705</v>
      </c>
      <c r="P209" s="5" t="s">
        <v>4297</v>
      </c>
      <c r="Q209" s="498">
        <v>0.72</v>
      </c>
      <c r="R209" s="5" t="s">
        <v>4416</v>
      </c>
      <c r="S209" s="5" t="s">
        <v>4417</v>
      </c>
      <c r="T209" s="5" t="s">
        <v>245</v>
      </c>
      <c r="U209" s="5" t="s">
        <v>186</v>
      </c>
      <c r="V209" s="5" t="s">
        <v>3682</v>
      </c>
      <c r="W209" s="5" t="s">
        <v>3357</v>
      </c>
      <c r="X209" s="5" t="s">
        <v>4270</v>
      </c>
      <c r="Y209" s="5" t="s">
        <v>4419</v>
      </c>
    </row>
    <row r="210" customFormat="1" spans="1:25">
      <c r="A210" s="5" t="s">
        <v>4271</v>
      </c>
      <c r="B210" s="5" t="s">
        <v>4412</v>
      </c>
      <c r="C210" s="5" t="s">
        <v>143</v>
      </c>
      <c r="D210" s="5" t="s">
        <v>144</v>
      </c>
      <c r="E210" s="5" t="s">
        <v>4689</v>
      </c>
      <c r="F210" s="5"/>
      <c r="G210" s="5" t="s">
        <v>4272</v>
      </c>
      <c r="H210" s="5" t="s">
        <v>4273</v>
      </c>
      <c r="I210" s="5">
        <f>SUMIF('(基础表格）附表3-2农村公路建设项目及前期工作经费'!F:F,H210,'(基础表格）附表3-2农村公路建设项目及前期工作经费'!H:H)</f>
        <v>0</v>
      </c>
      <c r="J210" s="5" t="s">
        <v>348</v>
      </c>
      <c r="K210" s="5" t="s">
        <v>4274</v>
      </c>
      <c r="L210" s="5" t="s">
        <v>4422</v>
      </c>
      <c r="M210" s="5" t="s">
        <v>4439</v>
      </c>
      <c r="N210" s="5" t="s">
        <v>245</v>
      </c>
      <c r="O210" s="5" t="s">
        <v>348</v>
      </c>
      <c r="P210" s="5" t="s">
        <v>4274</v>
      </c>
      <c r="Q210" s="498">
        <v>1.545</v>
      </c>
      <c r="R210" s="5" t="s">
        <v>4416</v>
      </c>
      <c r="S210" s="5" t="s">
        <v>4417</v>
      </c>
      <c r="T210" s="5" t="s">
        <v>245</v>
      </c>
      <c r="U210" s="5" t="s">
        <v>186</v>
      </c>
      <c r="V210" s="5" t="s">
        <v>3682</v>
      </c>
      <c r="W210" s="5" t="s">
        <v>4274</v>
      </c>
      <c r="X210" s="5" t="s">
        <v>4274</v>
      </c>
      <c r="Y210" s="5" t="s">
        <v>4419</v>
      </c>
    </row>
    <row r="211" customFormat="1" spans="1:25">
      <c r="A211" s="5" t="s">
        <v>4275</v>
      </c>
      <c r="B211" s="5" t="s">
        <v>4412</v>
      </c>
      <c r="C211" s="5" t="s">
        <v>143</v>
      </c>
      <c r="D211" s="5" t="s">
        <v>144</v>
      </c>
      <c r="E211" s="5" t="s">
        <v>4694</v>
      </c>
      <c r="F211" s="5"/>
      <c r="G211" s="5" t="s">
        <v>4276</v>
      </c>
      <c r="H211" s="5" t="s">
        <v>4277</v>
      </c>
      <c r="I211" s="5">
        <f>SUMIF('(基础表格）附表3-2农村公路建设项目及前期工作经费'!F:F,H211,'(基础表格）附表3-2农村公路建设项目及前期工作经费'!H:H)</f>
        <v>0</v>
      </c>
      <c r="J211" s="5" t="s">
        <v>348</v>
      </c>
      <c r="K211" s="5" t="s">
        <v>4278</v>
      </c>
      <c r="L211" s="5" t="s">
        <v>4439</v>
      </c>
      <c r="M211" s="5" t="s">
        <v>4455</v>
      </c>
      <c r="N211" s="5" t="s">
        <v>245</v>
      </c>
      <c r="O211" s="5" t="s">
        <v>348</v>
      </c>
      <c r="P211" s="5" t="s">
        <v>4278</v>
      </c>
      <c r="Q211" s="498">
        <v>1.75</v>
      </c>
      <c r="R211" s="5" t="s">
        <v>4416</v>
      </c>
      <c r="S211" s="5" t="s">
        <v>4423</v>
      </c>
      <c r="T211" s="5" t="s">
        <v>245</v>
      </c>
      <c r="U211" s="5" t="s">
        <v>186</v>
      </c>
      <c r="V211" s="5" t="s">
        <v>3682</v>
      </c>
      <c r="W211" s="5" t="s">
        <v>4278</v>
      </c>
      <c r="X211" s="5" t="s">
        <v>4279</v>
      </c>
      <c r="Y211" s="5" t="s">
        <v>4419</v>
      </c>
    </row>
    <row r="212" customFormat="1" spans="1:25">
      <c r="A212" s="5" t="s">
        <v>4280</v>
      </c>
      <c r="B212" s="5" t="s">
        <v>4412</v>
      </c>
      <c r="C212" s="5" t="s">
        <v>143</v>
      </c>
      <c r="D212" s="5" t="s">
        <v>144</v>
      </c>
      <c r="E212" s="5" t="s">
        <v>4689</v>
      </c>
      <c r="F212" s="5"/>
      <c r="G212" s="5" t="s">
        <v>4281</v>
      </c>
      <c r="H212" s="5" t="s">
        <v>4282</v>
      </c>
      <c r="I212" s="5">
        <f>SUMIF('(基础表格）附表3-2农村公路建设项目及前期工作经费'!F:F,H212,'(基础表格）附表3-2农村公路建设项目及前期工作经费'!H:H)</f>
        <v>0</v>
      </c>
      <c r="J212" s="5" t="s">
        <v>4283</v>
      </c>
      <c r="K212" s="5" t="s">
        <v>4284</v>
      </c>
      <c r="L212" s="5" t="s">
        <v>4422</v>
      </c>
      <c r="M212" s="5" t="s">
        <v>4439</v>
      </c>
      <c r="N212" s="5" t="s">
        <v>245</v>
      </c>
      <c r="O212" s="5" t="s">
        <v>4283</v>
      </c>
      <c r="P212" s="5" t="s">
        <v>4284</v>
      </c>
      <c r="Q212" s="498">
        <v>1.115</v>
      </c>
      <c r="R212" s="5" t="s">
        <v>4416</v>
      </c>
      <c r="S212" s="5" t="s">
        <v>4417</v>
      </c>
      <c r="T212" s="5" t="s">
        <v>245</v>
      </c>
      <c r="U212" s="5" t="s">
        <v>186</v>
      </c>
      <c r="V212" s="5" t="s">
        <v>3682</v>
      </c>
      <c r="W212" s="5" t="s">
        <v>4285</v>
      </c>
      <c r="X212" s="5" t="s">
        <v>4285</v>
      </c>
      <c r="Y212" s="5" t="s">
        <v>4419</v>
      </c>
    </row>
    <row r="213" customFormat="1" spans="1:25">
      <c r="A213" s="5" t="s">
        <v>3353</v>
      </c>
      <c r="B213" s="5" t="s">
        <v>4412</v>
      </c>
      <c r="C213" s="5" t="s">
        <v>143</v>
      </c>
      <c r="D213" s="5" t="s">
        <v>144</v>
      </c>
      <c r="E213" s="5" t="s">
        <v>4706</v>
      </c>
      <c r="F213" s="5"/>
      <c r="G213" s="5" t="s">
        <v>3354</v>
      </c>
      <c r="H213" s="5" t="s">
        <v>3355</v>
      </c>
      <c r="I213" s="5">
        <f>SUMIF('(基础表格）附表3-2农村公路建设项目及前期工作经费'!F:F,H213,'(基础表格）附表3-2农村公路建设项目及前期工作经费'!H:H)</f>
        <v>0</v>
      </c>
      <c r="J213" s="5" t="s">
        <v>3356</v>
      </c>
      <c r="K213" s="5" t="s">
        <v>3357</v>
      </c>
      <c r="L213" s="5" t="s">
        <v>4439</v>
      </c>
      <c r="M213" s="5" t="s">
        <v>4440</v>
      </c>
      <c r="N213" s="5" t="s">
        <v>245</v>
      </c>
      <c r="O213" s="5" t="s">
        <v>4263</v>
      </c>
      <c r="P213" s="5" t="s">
        <v>4707</v>
      </c>
      <c r="Q213" s="498">
        <v>0.423</v>
      </c>
      <c r="R213" s="5" t="s">
        <v>4423</v>
      </c>
      <c r="S213" s="5" t="s">
        <v>4434</v>
      </c>
      <c r="T213" s="5" t="s">
        <v>245</v>
      </c>
      <c r="U213" s="5" t="s">
        <v>186</v>
      </c>
      <c r="V213" s="5" t="s">
        <v>3682</v>
      </c>
      <c r="W213" s="5" t="s">
        <v>4708</v>
      </c>
      <c r="X213" s="5" t="s">
        <v>4286</v>
      </c>
      <c r="Y213" s="5" t="s">
        <v>4419</v>
      </c>
    </row>
    <row r="214" customFormat="1" spans="1:25">
      <c r="A214" s="5" t="s">
        <v>4287</v>
      </c>
      <c r="B214" s="5" t="s">
        <v>4412</v>
      </c>
      <c r="C214" s="5" t="s">
        <v>143</v>
      </c>
      <c r="D214" s="5" t="s">
        <v>144</v>
      </c>
      <c r="E214" s="5" t="s">
        <v>4689</v>
      </c>
      <c r="F214" s="5"/>
      <c r="G214" s="5" t="s">
        <v>4288</v>
      </c>
      <c r="H214" s="5" t="s">
        <v>4289</v>
      </c>
      <c r="I214" s="5">
        <f>SUMIF('(基础表格）附表3-2农村公路建设项目及前期工作经费'!F:F,H214,'(基础表格）附表3-2农村公路建设项目及前期工作经费'!H:H)</f>
        <v>0</v>
      </c>
      <c r="J214" s="5" t="s">
        <v>4290</v>
      </c>
      <c r="K214" s="5" t="s">
        <v>4291</v>
      </c>
      <c r="L214" s="5" t="s">
        <v>4414</v>
      </c>
      <c r="M214" s="5" t="s">
        <v>4415</v>
      </c>
      <c r="N214" s="5" t="s">
        <v>245</v>
      </c>
      <c r="O214" s="5" t="s">
        <v>4709</v>
      </c>
      <c r="P214" s="5" t="s">
        <v>4291</v>
      </c>
      <c r="Q214" s="498">
        <v>0.484</v>
      </c>
      <c r="R214" s="5" t="s">
        <v>4416</v>
      </c>
      <c r="S214" s="5" t="s">
        <v>4417</v>
      </c>
      <c r="T214" s="5" t="s">
        <v>245</v>
      </c>
      <c r="U214" s="5" t="s">
        <v>186</v>
      </c>
      <c r="V214" s="5" t="s">
        <v>3682</v>
      </c>
      <c r="W214" s="5" t="s">
        <v>4710</v>
      </c>
      <c r="X214" s="5" t="s">
        <v>4292</v>
      </c>
      <c r="Y214" s="5" t="s">
        <v>4419</v>
      </c>
    </row>
    <row r="215" customFormat="1" spans="1:25">
      <c r="A215" s="5" t="s">
        <v>4293</v>
      </c>
      <c r="B215" s="5" t="s">
        <v>4412</v>
      </c>
      <c r="C215" s="5" t="s">
        <v>143</v>
      </c>
      <c r="D215" s="5" t="s">
        <v>144</v>
      </c>
      <c r="E215" s="5" t="s">
        <v>4694</v>
      </c>
      <c r="F215" s="5"/>
      <c r="G215" s="5" t="s">
        <v>4294</v>
      </c>
      <c r="H215" s="5" t="s">
        <v>4295</v>
      </c>
      <c r="I215" s="5">
        <f>SUMIF('(基础表格）附表3-2农村公路建设项目及前期工作经费'!F:F,H215,'(基础表格）附表3-2农村公路建设项目及前期工作经费'!H:H)</f>
        <v>0</v>
      </c>
      <c r="J215" s="5" t="s">
        <v>4296</v>
      </c>
      <c r="K215" s="5" t="s">
        <v>4297</v>
      </c>
      <c r="L215" s="5" t="s">
        <v>4440</v>
      </c>
      <c r="M215" s="5" t="s">
        <v>4455</v>
      </c>
      <c r="N215" s="5" t="s">
        <v>245</v>
      </c>
      <c r="O215" s="5" t="s">
        <v>4138</v>
      </c>
      <c r="P215" s="5" t="s">
        <v>4711</v>
      </c>
      <c r="Q215" s="498">
        <v>0.475</v>
      </c>
      <c r="R215" s="5" t="s">
        <v>4423</v>
      </c>
      <c r="S215" s="5" t="s">
        <v>4434</v>
      </c>
      <c r="T215" s="5" t="s">
        <v>245</v>
      </c>
      <c r="U215" s="5" t="s">
        <v>186</v>
      </c>
      <c r="V215" s="5" t="s">
        <v>3682</v>
      </c>
      <c r="W215" s="5" t="s">
        <v>4712</v>
      </c>
      <c r="X215" s="5" t="s">
        <v>4298</v>
      </c>
      <c r="Y215" s="5" t="s">
        <v>4419</v>
      </c>
    </row>
    <row r="216" customFormat="1" spans="1:25">
      <c r="A216" s="5" t="s">
        <v>3359</v>
      </c>
      <c r="B216" s="5" t="s">
        <v>4412</v>
      </c>
      <c r="C216" s="5" t="s">
        <v>143</v>
      </c>
      <c r="D216" s="5" t="s">
        <v>144</v>
      </c>
      <c r="E216" s="5" t="s">
        <v>4694</v>
      </c>
      <c r="F216" s="5"/>
      <c r="G216" s="5" t="s">
        <v>3360</v>
      </c>
      <c r="H216" s="5" t="s">
        <v>3361</v>
      </c>
      <c r="I216" s="5">
        <f>SUMIF('(基础表格）附表3-2农村公路建设项目及前期工作经费'!F:F,H216,'(基础表格）附表3-2农村公路建设项目及前期工作经费'!H:H)</f>
        <v>0</v>
      </c>
      <c r="J216" s="5" t="s">
        <v>348</v>
      </c>
      <c r="K216" s="5" t="s">
        <v>3362</v>
      </c>
      <c r="L216" s="5" t="s">
        <v>4422</v>
      </c>
      <c r="M216" s="5" t="s">
        <v>4439</v>
      </c>
      <c r="N216" s="5" t="s">
        <v>245</v>
      </c>
      <c r="O216" s="5" t="s">
        <v>348</v>
      </c>
      <c r="P216" s="5" t="s">
        <v>4381</v>
      </c>
      <c r="Q216" s="498">
        <v>0.23</v>
      </c>
      <c r="R216" s="5" t="s">
        <v>4417</v>
      </c>
      <c r="S216" s="5" t="s">
        <v>4423</v>
      </c>
      <c r="T216" s="5" t="s">
        <v>245</v>
      </c>
      <c r="U216" s="5" t="s">
        <v>186</v>
      </c>
      <c r="V216" s="5" t="s">
        <v>3682</v>
      </c>
      <c r="W216" s="5" t="s">
        <v>4381</v>
      </c>
      <c r="X216" s="5" t="s">
        <v>3362</v>
      </c>
      <c r="Y216" s="5" t="s">
        <v>4419</v>
      </c>
    </row>
    <row r="217" customFormat="1" spans="1:25">
      <c r="A217" s="5" t="s">
        <v>4299</v>
      </c>
      <c r="B217" s="5" t="s">
        <v>4412</v>
      </c>
      <c r="C217" s="5" t="s">
        <v>143</v>
      </c>
      <c r="D217" s="5" t="s">
        <v>144</v>
      </c>
      <c r="E217" s="5" t="s">
        <v>4694</v>
      </c>
      <c r="F217" s="5"/>
      <c r="G217" s="5" t="s">
        <v>4300</v>
      </c>
      <c r="H217" s="5" t="s">
        <v>4301</v>
      </c>
      <c r="I217" s="5">
        <f>SUMIF('(基础表格）附表3-2农村公路建设项目及前期工作经费'!F:F,H217,'(基础表格）附表3-2农村公路建设项目及前期工作经费'!H:H)</f>
        <v>0</v>
      </c>
      <c r="J217" s="5" t="s">
        <v>1669</v>
      </c>
      <c r="K217" s="5" t="s">
        <v>4302</v>
      </c>
      <c r="L217" s="5" t="s">
        <v>4414</v>
      </c>
      <c r="M217" s="5" t="s">
        <v>4415</v>
      </c>
      <c r="N217" s="5" t="s">
        <v>245</v>
      </c>
      <c r="O217" s="5" t="s">
        <v>4713</v>
      </c>
      <c r="P217" s="5" t="s">
        <v>4714</v>
      </c>
      <c r="Q217" s="498">
        <v>1.525</v>
      </c>
      <c r="R217" s="5" t="s">
        <v>4416</v>
      </c>
      <c r="S217" s="5" t="s">
        <v>4417</v>
      </c>
      <c r="T217" s="5" t="s">
        <v>245</v>
      </c>
      <c r="U217" s="5" t="s">
        <v>186</v>
      </c>
      <c r="V217" s="5" t="s">
        <v>3682</v>
      </c>
      <c r="W217" s="5" t="s">
        <v>4715</v>
      </c>
      <c r="X217" s="5" t="s">
        <v>4303</v>
      </c>
      <c r="Y217" s="5" t="s">
        <v>4419</v>
      </c>
    </row>
    <row r="218" customFormat="1" spans="1:25">
      <c r="A218" s="5" t="s">
        <v>4304</v>
      </c>
      <c r="B218" s="5" t="s">
        <v>4412</v>
      </c>
      <c r="C218" s="5" t="s">
        <v>143</v>
      </c>
      <c r="D218" s="5" t="s">
        <v>144</v>
      </c>
      <c r="E218" s="5" t="s">
        <v>4689</v>
      </c>
      <c r="F218" s="5"/>
      <c r="G218" s="5" t="s">
        <v>4305</v>
      </c>
      <c r="H218" s="5" t="s">
        <v>4306</v>
      </c>
      <c r="I218" s="5">
        <f>SUMIF('(基础表格）附表3-2农村公路建设项目及前期工作经费'!F:F,H218,'(基础表格）附表3-2农村公路建设项目及前期工作经费'!H:H)</f>
        <v>0</v>
      </c>
      <c r="J218" s="5" t="s">
        <v>348</v>
      </c>
      <c r="K218" s="5" t="s">
        <v>1219</v>
      </c>
      <c r="L218" s="5" t="s">
        <v>4414</v>
      </c>
      <c r="M218" s="5" t="s">
        <v>4415</v>
      </c>
      <c r="N218" s="5" t="s">
        <v>245</v>
      </c>
      <c r="O218" s="5" t="s">
        <v>348</v>
      </c>
      <c r="P218" s="5" t="s">
        <v>1219</v>
      </c>
      <c r="Q218" s="498">
        <v>0.257</v>
      </c>
      <c r="R218" s="5" t="s">
        <v>4416</v>
      </c>
      <c r="S218" s="5" t="s">
        <v>4423</v>
      </c>
      <c r="T218" s="5" t="s">
        <v>245</v>
      </c>
      <c r="U218" s="5" t="s">
        <v>186</v>
      </c>
      <c r="V218" s="5" t="s">
        <v>3682</v>
      </c>
      <c r="W218" s="5" t="s">
        <v>1219</v>
      </c>
      <c r="X218" s="5" t="s">
        <v>1219</v>
      </c>
      <c r="Y218" s="5" t="s">
        <v>4419</v>
      </c>
    </row>
    <row r="219" customFormat="1" spans="1:25">
      <c r="A219" s="5" t="s">
        <v>4307</v>
      </c>
      <c r="B219" s="5" t="s">
        <v>4412</v>
      </c>
      <c r="C219" s="5" t="s">
        <v>143</v>
      </c>
      <c r="D219" s="5" t="s">
        <v>144</v>
      </c>
      <c r="E219" s="5" t="s">
        <v>4689</v>
      </c>
      <c r="F219" s="5"/>
      <c r="G219" s="5" t="s">
        <v>4308</v>
      </c>
      <c r="H219" s="5" t="s">
        <v>4309</v>
      </c>
      <c r="I219" s="5">
        <f>SUMIF('(基础表格）附表3-2农村公路建设项目及前期工作经费'!F:F,H219,'(基础表格）附表3-2农村公路建设项目及前期工作经费'!H:H)</f>
        <v>0</v>
      </c>
      <c r="J219" s="5" t="s">
        <v>348</v>
      </c>
      <c r="K219" s="5" t="s">
        <v>4310</v>
      </c>
      <c r="L219" s="5" t="s">
        <v>4422</v>
      </c>
      <c r="M219" s="5" t="s">
        <v>4439</v>
      </c>
      <c r="N219" s="5" t="s">
        <v>245</v>
      </c>
      <c r="O219" s="5" t="s">
        <v>348</v>
      </c>
      <c r="P219" s="5" t="s">
        <v>4310</v>
      </c>
      <c r="Q219" s="498">
        <v>0.35</v>
      </c>
      <c r="R219" s="5" t="s">
        <v>4434</v>
      </c>
      <c r="S219" s="5" t="s">
        <v>4449</v>
      </c>
      <c r="T219" s="5" t="s">
        <v>245</v>
      </c>
      <c r="U219" s="5" t="s">
        <v>186</v>
      </c>
      <c r="V219" s="5" t="s">
        <v>3682</v>
      </c>
      <c r="W219" s="5" t="s">
        <v>4310</v>
      </c>
      <c r="X219" s="5" t="s">
        <v>4311</v>
      </c>
      <c r="Y219" s="5" t="s">
        <v>4419</v>
      </c>
    </row>
    <row r="220" customFormat="1" spans="1:25">
      <c r="A220" s="5" t="s">
        <v>4312</v>
      </c>
      <c r="B220" s="5" t="s">
        <v>4412</v>
      </c>
      <c r="C220" s="5" t="s">
        <v>143</v>
      </c>
      <c r="D220" s="5" t="s">
        <v>144</v>
      </c>
      <c r="E220" s="5" t="s">
        <v>4701</v>
      </c>
      <c r="F220" s="5"/>
      <c r="G220" s="5" t="s">
        <v>4313</v>
      </c>
      <c r="H220" s="5" t="s">
        <v>4314</v>
      </c>
      <c r="I220" s="5">
        <f>SUMIF('(基础表格）附表3-2农村公路建设项目及前期工作经费'!F:F,H220,'(基础表格）附表3-2农村公路建设项目及前期工作经费'!H:H)</f>
        <v>0</v>
      </c>
      <c r="J220" s="5" t="s">
        <v>348</v>
      </c>
      <c r="K220" s="5" t="s">
        <v>4315</v>
      </c>
      <c r="L220" s="5" t="s">
        <v>4422</v>
      </c>
      <c r="M220" s="5" t="s">
        <v>4415</v>
      </c>
      <c r="N220" s="5" t="s">
        <v>245</v>
      </c>
      <c r="O220" s="5" t="s">
        <v>348</v>
      </c>
      <c r="P220" s="5" t="s">
        <v>4315</v>
      </c>
      <c r="Q220" s="498">
        <v>0.317</v>
      </c>
      <c r="R220" s="5" t="s">
        <v>4416</v>
      </c>
      <c r="S220" s="5" t="s">
        <v>4423</v>
      </c>
      <c r="T220" s="5" t="s">
        <v>245</v>
      </c>
      <c r="U220" s="5" t="s">
        <v>186</v>
      </c>
      <c r="V220" s="5" t="s">
        <v>3682</v>
      </c>
      <c r="W220" s="5" t="s">
        <v>4315</v>
      </c>
      <c r="X220" s="5" t="s">
        <v>4315</v>
      </c>
      <c r="Y220" s="5" t="s">
        <v>4419</v>
      </c>
    </row>
    <row r="221" customFormat="1" spans="1:25">
      <c r="A221" s="5" t="s">
        <v>4316</v>
      </c>
      <c r="B221" s="5" t="s">
        <v>4412</v>
      </c>
      <c r="C221" s="5" t="s">
        <v>143</v>
      </c>
      <c r="D221" s="5" t="s">
        <v>144</v>
      </c>
      <c r="E221" s="5" t="s">
        <v>4701</v>
      </c>
      <c r="F221" s="5"/>
      <c r="G221" s="5" t="s">
        <v>4317</v>
      </c>
      <c r="H221" s="5" t="s">
        <v>4318</v>
      </c>
      <c r="I221" s="5">
        <f>SUMIF('(基础表格）附表3-2农村公路建设项目及前期工作经费'!F:F,H221,'(基础表格）附表3-2农村公路建设项目及前期工作经费'!H:H)</f>
        <v>0</v>
      </c>
      <c r="J221" s="5" t="s">
        <v>348</v>
      </c>
      <c r="K221" s="5" t="s">
        <v>4319</v>
      </c>
      <c r="L221" s="5" t="s">
        <v>4415</v>
      </c>
      <c r="M221" s="5" t="s">
        <v>4415</v>
      </c>
      <c r="N221" s="5" t="s">
        <v>245</v>
      </c>
      <c r="O221" s="5" t="s">
        <v>348</v>
      </c>
      <c r="P221" s="5" t="s">
        <v>4067</v>
      </c>
      <c r="Q221" s="498">
        <v>0.835</v>
      </c>
      <c r="R221" s="5" t="s">
        <v>4416</v>
      </c>
      <c r="S221" s="5" t="s">
        <v>4716</v>
      </c>
      <c r="T221" s="5" t="s">
        <v>245</v>
      </c>
      <c r="U221" s="5" t="s">
        <v>186</v>
      </c>
      <c r="V221" s="5" t="s">
        <v>3682</v>
      </c>
      <c r="W221" s="5" t="s">
        <v>4067</v>
      </c>
      <c r="X221" s="5" t="s">
        <v>4319</v>
      </c>
      <c r="Y221" s="5" t="s">
        <v>4419</v>
      </c>
    </row>
    <row r="222" customFormat="1" spans="1:25">
      <c r="A222" s="5" t="s">
        <v>4320</v>
      </c>
      <c r="B222" s="5" t="s">
        <v>4412</v>
      </c>
      <c r="C222" s="5" t="s">
        <v>143</v>
      </c>
      <c r="D222" s="5" t="s">
        <v>144</v>
      </c>
      <c r="E222" s="5" t="s">
        <v>4689</v>
      </c>
      <c r="F222" s="5"/>
      <c r="G222" s="5" t="s">
        <v>4321</v>
      </c>
      <c r="H222" s="5" t="s">
        <v>4322</v>
      </c>
      <c r="I222" s="5">
        <f>SUMIF('(基础表格）附表3-2农村公路建设项目及前期工作经费'!F:F,H222,'(基础表格）附表3-2农村公路建设项目及前期工作经费'!H:H)</f>
        <v>0</v>
      </c>
      <c r="J222" s="5" t="s">
        <v>348</v>
      </c>
      <c r="K222" s="5" t="s">
        <v>4323</v>
      </c>
      <c r="L222" s="5" t="s">
        <v>4439</v>
      </c>
      <c r="M222" s="5" t="s">
        <v>4440</v>
      </c>
      <c r="N222" s="5" t="s">
        <v>245</v>
      </c>
      <c r="O222" s="5" t="s">
        <v>4717</v>
      </c>
      <c r="P222" s="5" t="s">
        <v>4323</v>
      </c>
      <c r="Q222" s="498">
        <v>0.332</v>
      </c>
      <c r="R222" s="5" t="s">
        <v>4423</v>
      </c>
      <c r="S222" s="5" t="s">
        <v>4434</v>
      </c>
      <c r="T222" s="5" t="s">
        <v>245</v>
      </c>
      <c r="U222" s="5" t="s">
        <v>186</v>
      </c>
      <c r="V222" s="5" t="s">
        <v>3682</v>
      </c>
      <c r="W222" s="5" t="s">
        <v>4718</v>
      </c>
      <c r="X222" s="5" t="s">
        <v>4323</v>
      </c>
      <c r="Y222" s="5" t="s">
        <v>4419</v>
      </c>
    </row>
    <row r="223" customFormat="1" spans="1:25">
      <c r="A223" s="5" t="s">
        <v>4324</v>
      </c>
      <c r="B223" s="5" t="s">
        <v>4412</v>
      </c>
      <c r="C223" s="5" t="s">
        <v>143</v>
      </c>
      <c r="D223" s="5" t="s">
        <v>145</v>
      </c>
      <c r="E223" s="5" t="s">
        <v>4719</v>
      </c>
      <c r="F223" s="5"/>
      <c r="G223" s="5" t="s">
        <v>4325</v>
      </c>
      <c r="H223" s="5" t="s">
        <v>4326</v>
      </c>
      <c r="I223" s="5">
        <f>SUMIF('(基础表格）附表3-2农村公路建设项目及前期工作经费'!F:F,H223,'(基础表格）附表3-2农村公路建设项目及前期工作经费'!H:H)</f>
        <v>0</v>
      </c>
      <c r="J223" s="5" t="s">
        <v>348</v>
      </c>
      <c r="K223" s="5" t="s">
        <v>4327</v>
      </c>
      <c r="L223" s="5" t="s">
        <v>4422</v>
      </c>
      <c r="M223" s="5" t="s">
        <v>4439</v>
      </c>
      <c r="N223" s="5" t="s">
        <v>245</v>
      </c>
      <c r="O223" s="5" t="s">
        <v>348</v>
      </c>
      <c r="P223" s="5" t="s">
        <v>4720</v>
      </c>
      <c r="Q223" s="498">
        <v>1.371</v>
      </c>
      <c r="R223" s="5" t="s">
        <v>4416</v>
      </c>
      <c r="S223" s="5" t="s">
        <v>4417</v>
      </c>
      <c r="T223" s="5" t="s">
        <v>245</v>
      </c>
      <c r="U223" s="5" t="s">
        <v>186</v>
      </c>
      <c r="V223" s="5" t="s">
        <v>3682</v>
      </c>
      <c r="W223" s="5" t="s">
        <v>4720</v>
      </c>
      <c r="X223" s="5" t="s">
        <v>4327</v>
      </c>
      <c r="Y223" s="5" t="s">
        <v>4419</v>
      </c>
    </row>
    <row r="224" customFormat="1" spans="1:25">
      <c r="A224" s="5" t="s">
        <v>4328</v>
      </c>
      <c r="B224" s="5" t="s">
        <v>4412</v>
      </c>
      <c r="C224" s="5" t="s">
        <v>143</v>
      </c>
      <c r="D224" s="5" t="s">
        <v>145</v>
      </c>
      <c r="E224" s="5" t="s">
        <v>4719</v>
      </c>
      <c r="F224" s="5"/>
      <c r="G224" s="5" t="s">
        <v>4329</v>
      </c>
      <c r="H224" s="5" t="s">
        <v>3375</v>
      </c>
      <c r="I224" s="5"/>
      <c r="J224" s="5" t="s">
        <v>3952</v>
      </c>
      <c r="K224" s="5" t="s">
        <v>4330</v>
      </c>
      <c r="L224" s="5" t="s">
        <v>4415</v>
      </c>
      <c r="M224" s="5" t="s">
        <v>4447</v>
      </c>
      <c r="N224" s="5" t="s">
        <v>245</v>
      </c>
      <c r="O224" s="500" t="s">
        <v>3952</v>
      </c>
      <c r="P224" s="500" t="s">
        <v>4721</v>
      </c>
      <c r="Q224" s="501">
        <v>1.595</v>
      </c>
      <c r="R224" s="5" t="s">
        <v>4416</v>
      </c>
      <c r="S224" s="5" t="s">
        <v>4417</v>
      </c>
      <c r="T224" s="5" t="s">
        <v>245</v>
      </c>
      <c r="U224" s="5" t="s">
        <v>186</v>
      </c>
      <c r="V224" s="5" t="s">
        <v>3682</v>
      </c>
      <c r="W224" s="5" t="s">
        <v>4722</v>
      </c>
      <c r="X224" s="5" t="s">
        <v>1759</v>
      </c>
      <c r="Y224" s="5" t="s">
        <v>4419</v>
      </c>
    </row>
    <row r="225" customFormat="1" spans="1:25">
      <c r="A225" s="5" t="s">
        <v>4331</v>
      </c>
      <c r="B225" s="5" t="s">
        <v>4412</v>
      </c>
      <c r="C225" s="5" t="s">
        <v>143</v>
      </c>
      <c r="D225" s="5" t="s">
        <v>145</v>
      </c>
      <c r="E225" s="5" t="s">
        <v>4723</v>
      </c>
      <c r="F225" s="5"/>
      <c r="G225" s="5" t="s">
        <v>4332</v>
      </c>
      <c r="H225" s="5" t="s">
        <v>4333</v>
      </c>
      <c r="I225" s="5">
        <f>SUMIF('(基础表格）附表3-2农村公路建设项目及前期工作经费'!F:F,H225,'(基础表格）附表3-2农村公路建设项目及前期工作经费'!H:H)</f>
        <v>0</v>
      </c>
      <c r="J225" s="5" t="s">
        <v>348</v>
      </c>
      <c r="K225" s="5" t="s">
        <v>3842</v>
      </c>
      <c r="L225" s="5" t="s">
        <v>1594</v>
      </c>
      <c r="M225" s="5" t="s">
        <v>1594</v>
      </c>
      <c r="N225" s="5" t="s">
        <v>1594</v>
      </c>
      <c r="O225" s="5" t="s">
        <v>4724</v>
      </c>
      <c r="P225" s="5" t="s">
        <v>4725</v>
      </c>
      <c r="Q225" s="498">
        <v>0.386</v>
      </c>
      <c r="R225" s="5" t="s">
        <v>4416</v>
      </c>
      <c r="S225" s="5" t="s">
        <v>4417</v>
      </c>
      <c r="T225" s="5" t="s">
        <v>245</v>
      </c>
      <c r="U225" s="5"/>
      <c r="V225" s="5" t="s">
        <v>3682</v>
      </c>
      <c r="W225" s="5" t="s">
        <v>1842</v>
      </c>
      <c r="X225" s="5" t="s">
        <v>3842</v>
      </c>
      <c r="Y225" s="5" t="s">
        <v>4419</v>
      </c>
    </row>
    <row r="226" customFormat="1" spans="1:25">
      <c r="A226" s="5" t="s">
        <v>4334</v>
      </c>
      <c r="B226" s="5" t="s">
        <v>4412</v>
      </c>
      <c r="C226" s="5" t="s">
        <v>143</v>
      </c>
      <c r="D226" s="5" t="s">
        <v>145</v>
      </c>
      <c r="E226" s="5" t="s">
        <v>4723</v>
      </c>
      <c r="F226" s="5"/>
      <c r="G226" s="5" t="s">
        <v>4335</v>
      </c>
      <c r="H226" s="5" t="s">
        <v>4336</v>
      </c>
      <c r="I226" s="5">
        <f>SUMIF('(基础表格）附表3-2农村公路建设项目及前期工作经费'!F:F,H226,'(基础表格）附表3-2农村公路建设项目及前期工作经费'!H:H)</f>
        <v>0</v>
      </c>
      <c r="J226" s="5" t="s">
        <v>348</v>
      </c>
      <c r="K226" s="5" t="s">
        <v>3719</v>
      </c>
      <c r="L226" s="5" t="s">
        <v>1594</v>
      </c>
      <c r="M226" s="5" t="s">
        <v>1594</v>
      </c>
      <c r="N226" s="5" t="s">
        <v>1594</v>
      </c>
      <c r="O226" s="5" t="s">
        <v>348</v>
      </c>
      <c r="P226" s="5" t="s">
        <v>3719</v>
      </c>
      <c r="Q226" s="498">
        <v>0.503</v>
      </c>
      <c r="R226" s="5" t="s">
        <v>4416</v>
      </c>
      <c r="S226" s="5" t="s">
        <v>4417</v>
      </c>
      <c r="T226" s="5" t="s">
        <v>245</v>
      </c>
      <c r="U226" s="5"/>
      <c r="V226" s="5" t="s">
        <v>3682</v>
      </c>
      <c r="W226" s="5" t="s">
        <v>4726</v>
      </c>
      <c r="X226" s="5" t="s">
        <v>3720</v>
      </c>
      <c r="Y226" s="5" t="s">
        <v>4419</v>
      </c>
    </row>
    <row r="227" customFormat="1" spans="1:25">
      <c r="A227" s="5" t="s">
        <v>4337</v>
      </c>
      <c r="B227" s="5" t="s">
        <v>4412</v>
      </c>
      <c r="C227" s="5" t="s">
        <v>143</v>
      </c>
      <c r="D227" s="5" t="s">
        <v>145</v>
      </c>
      <c r="E227" s="5" t="s">
        <v>4727</v>
      </c>
      <c r="F227" s="5"/>
      <c r="G227" s="5" t="s">
        <v>4338</v>
      </c>
      <c r="H227" s="5" t="s">
        <v>4339</v>
      </c>
      <c r="I227" s="5">
        <f>SUMIF('(基础表格）附表3-2农村公路建设项目及前期工作经费'!F:F,H227,'(基础表格）附表3-2农村公路建设项目及前期工作经费'!H:H)</f>
        <v>0</v>
      </c>
      <c r="J227" s="5" t="s">
        <v>348</v>
      </c>
      <c r="K227" s="5" t="s">
        <v>4340</v>
      </c>
      <c r="L227" s="5" t="s">
        <v>4439</v>
      </c>
      <c r="M227" s="5" t="s">
        <v>4467</v>
      </c>
      <c r="N227" s="5" t="s">
        <v>245</v>
      </c>
      <c r="O227" s="5" t="s">
        <v>348</v>
      </c>
      <c r="P227" s="5" t="s">
        <v>4340</v>
      </c>
      <c r="Q227" s="498">
        <v>0.678</v>
      </c>
      <c r="R227" s="5" t="s">
        <v>4416</v>
      </c>
      <c r="S227" s="5" t="s">
        <v>4417</v>
      </c>
      <c r="T227" s="5" t="s">
        <v>245</v>
      </c>
      <c r="U227" s="5" t="s">
        <v>186</v>
      </c>
      <c r="V227" s="5" t="s">
        <v>3684</v>
      </c>
      <c r="W227" s="5" t="s">
        <v>4340</v>
      </c>
      <c r="X227" s="5" t="s">
        <v>4340</v>
      </c>
      <c r="Y227" s="5" t="s">
        <v>4419</v>
      </c>
    </row>
    <row r="228" customFormat="1" spans="1:25">
      <c r="A228" s="5" t="s">
        <v>4341</v>
      </c>
      <c r="B228" s="5" t="s">
        <v>4412</v>
      </c>
      <c r="C228" s="5" t="s">
        <v>143</v>
      </c>
      <c r="D228" s="5" t="s">
        <v>145</v>
      </c>
      <c r="E228" s="5" t="s">
        <v>4727</v>
      </c>
      <c r="F228" s="5"/>
      <c r="G228" s="5" t="s">
        <v>4342</v>
      </c>
      <c r="H228" s="5" t="s">
        <v>4343</v>
      </c>
      <c r="I228" s="5">
        <f>SUMIF('(基础表格）附表3-2农村公路建设项目及前期工作经费'!F:F,H228,'(基础表格）附表3-2农村公路建设项目及前期工作经费'!H:H)</f>
        <v>0</v>
      </c>
      <c r="J228" s="5" t="s">
        <v>348</v>
      </c>
      <c r="K228" s="5" t="s">
        <v>4344</v>
      </c>
      <c r="L228" s="5" t="s">
        <v>4422</v>
      </c>
      <c r="M228" s="5" t="s">
        <v>4440</v>
      </c>
      <c r="N228" s="5" t="s">
        <v>245</v>
      </c>
      <c r="O228" s="5" t="s">
        <v>348</v>
      </c>
      <c r="P228" s="5" t="s">
        <v>4344</v>
      </c>
      <c r="Q228" s="498">
        <v>1.079</v>
      </c>
      <c r="R228" s="5" t="s">
        <v>4416</v>
      </c>
      <c r="S228" s="5" t="s">
        <v>4417</v>
      </c>
      <c r="T228" s="5" t="s">
        <v>245</v>
      </c>
      <c r="U228" s="5" t="s">
        <v>186</v>
      </c>
      <c r="V228" s="5" t="s">
        <v>3684</v>
      </c>
      <c r="W228" s="5" t="s">
        <v>4344</v>
      </c>
      <c r="X228" s="5" t="s">
        <v>4344</v>
      </c>
      <c r="Y228" s="5" t="s">
        <v>4419</v>
      </c>
    </row>
    <row r="229" customFormat="1" spans="1:25">
      <c r="A229" s="5" t="s">
        <v>4345</v>
      </c>
      <c r="B229" s="5" t="s">
        <v>4412</v>
      </c>
      <c r="C229" s="5" t="s">
        <v>143</v>
      </c>
      <c r="D229" s="5" t="s">
        <v>145</v>
      </c>
      <c r="E229" s="5" t="s">
        <v>4728</v>
      </c>
      <c r="F229" s="5"/>
      <c r="G229" s="5" t="s">
        <v>4346</v>
      </c>
      <c r="H229" s="5" t="s">
        <v>4347</v>
      </c>
      <c r="I229" s="5">
        <f>SUMIF('(基础表格）附表3-2农村公路建设项目及前期工作经费'!F:F,H229,'(基础表格）附表3-2农村公路建设项目及前期工作经费'!H:H)</f>
        <v>0</v>
      </c>
      <c r="J229" s="5" t="s">
        <v>348</v>
      </c>
      <c r="K229" s="5" t="s">
        <v>4348</v>
      </c>
      <c r="L229" s="5" t="s">
        <v>4439</v>
      </c>
      <c r="M229" s="5" t="s">
        <v>4520</v>
      </c>
      <c r="N229" s="5" t="s">
        <v>245</v>
      </c>
      <c r="O229" s="5" t="s">
        <v>348</v>
      </c>
      <c r="P229" s="5" t="s">
        <v>4348</v>
      </c>
      <c r="Q229" s="498">
        <v>1.203</v>
      </c>
      <c r="R229" s="5" t="s">
        <v>4417</v>
      </c>
      <c r="S229" s="5" t="s">
        <v>4441</v>
      </c>
      <c r="T229" s="5" t="s">
        <v>342</v>
      </c>
      <c r="U229" s="5" t="s">
        <v>1811</v>
      </c>
      <c r="V229" s="5" t="s">
        <v>3684</v>
      </c>
      <c r="W229" s="5" t="s">
        <v>4348</v>
      </c>
      <c r="X229" s="5" t="s">
        <v>4348</v>
      </c>
      <c r="Y229" s="5" t="s">
        <v>4419</v>
      </c>
    </row>
    <row r="230" customFormat="1" spans="1:25">
      <c r="A230" s="5" t="s">
        <v>4349</v>
      </c>
      <c r="B230" s="5" t="s">
        <v>4412</v>
      </c>
      <c r="C230" s="5" t="s">
        <v>143</v>
      </c>
      <c r="D230" s="5" t="s">
        <v>145</v>
      </c>
      <c r="E230" s="5" t="s">
        <v>4728</v>
      </c>
      <c r="F230" s="5"/>
      <c r="G230" s="5" t="s">
        <v>4350</v>
      </c>
      <c r="H230" s="5" t="s">
        <v>4351</v>
      </c>
      <c r="I230" s="5">
        <f>SUMIF('(基础表格）附表3-2农村公路建设项目及前期工作经费'!F:F,H230,'(基础表格）附表3-2农村公路建设项目及前期工作经费'!H:H)</f>
        <v>0</v>
      </c>
      <c r="J230" s="5" t="s">
        <v>348</v>
      </c>
      <c r="K230" s="5" t="s">
        <v>4352</v>
      </c>
      <c r="L230" s="5" t="s">
        <v>4439</v>
      </c>
      <c r="M230" s="5" t="s">
        <v>4440</v>
      </c>
      <c r="N230" s="5" t="s">
        <v>245</v>
      </c>
      <c r="O230" s="5" t="s">
        <v>348</v>
      </c>
      <c r="P230" s="5" t="s">
        <v>4352</v>
      </c>
      <c r="Q230" s="498">
        <v>0.558</v>
      </c>
      <c r="R230" s="5" t="s">
        <v>4417</v>
      </c>
      <c r="S230" s="5" t="s">
        <v>4441</v>
      </c>
      <c r="T230" s="5" t="s">
        <v>342</v>
      </c>
      <c r="U230" s="5" t="s">
        <v>1811</v>
      </c>
      <c r="V230" s="5" t="s">
        <v>3684</v>
      </c>
      <c r="W230" s="5" t="s">
        <v>4352</v>
      </c>
      <c r="X230" s="5" t="s">
        <v>4352</v>
      </c>
      <c r="Y230" s="5" t="s">
        <v>4419</v>
      </c>
    </row>
    <row r="231" customFormat="1" spans="1:25">
      <c r="A231" s="5" t="s">
        <v>4353</v>
      </c>
      <c r="B231" s="5" t="s">
        <v>4412</v>
      </c>
      <c r="C231" s="5" t="s">
        <v>143</v>
      </c>
      <c r="D231" s="5" t="s">
        <v>145</v>
      </c>
      <c r="E231" s="5" t="s">
        <v>4729</v>
      </c>
      <c r="F231" s="5"/>
      <c r="G231" s="5" t="s">
        <v>4354</v>
      </c>
      <c r="H231" s="5" t="s">
        <v>3368</v>
      </c>
      <c r="I231" s="5"/>
      <c r="J231" s="5" t="s">
        <v>4355</v>
      </c>
      <c r="K231" s="5" t="s">
        <v>4356</v>
      </c>
      <c r="L231" s="5" t="s">
        <v>1594</v>
      </c>
      <c r="M231" s="5" t="s">
        <v>1594</v>
      </c>
      <c r="N231" s="5" t="s">
        <v>1594</v>
      </c>
      <c r="O231" s="500" t="s">
        <v>4355</v>
      </c>
      <c r="P231" s="500" t="s">
        <v>4356</v>
      </c>
      <c r="Q231" s="501">
        <v>1.087</v>
      </c>
      <c r="R231" s="5" t="s">
        <v>4416</v>
      </c>
      <c r="S231" s="5" t="s">
        <v>4423</v>
      </c>
      <c r="T231" s="5" t="s">
        <v>245</v>
      </c>
      <c r="U231" s="5"/>
      <c r="V231" s="5" t="s">
        <v>3682</v>
      </c>
      <c r="W231" s="5" t="s">
        <v>4357</v>
      </c>
      <c r="X231" s="5" t="s">
        <v>4357</v>
      </c>
      <c r="Y231" s="5" t="s">
        <v>4419</v>
      </c>
    </row>
    <row r="232" customFormat="1" spans="1:25">
      <c r="A232" s="5" t="s">
        <v>4358</v>
      </c>
      <c r="B232" s="5" t="s">
        <v>4412</v>
      </c>
      <c r="C232" s="5" t="s">
        <v>143</v>
      </c>
      <c r="D232" s="5" t="s">
        <v>145</v>
      </c>
      <c r="E232" s="5" t="s">
        <v>4730</v>
      </c>
      <c r="F232" s="5"/>
      <c r="G232" s="5" t="s">
        <v>4359</v>
      </c>
      <c r="H232" s="5" t="s">
        <v>4360</v>
      </c>
      <c r="I232" s="5">
        <f>SUMIF('(基础表格）附表3-2农村公路建设项目及前期工作经费'!F:F,H232,'(基础表格）附表3-2农村公路建设项目及前期工作经费'!H:H)</f>
        <v>0</v>
      </c>
      <c r="J232" s="5" t="s">
        <v>348</v>
      </c>
      <c r="K232" s="5" t="s">
        <v>4361</v>
      </c>
      <c r="L232" s="5" t="s">
        <v>4414</v>
      </c>
      <c r="M232" s="5" t="s">
        <v>4415</v>
      </c>
      <c r="N232" s="5" t="s">
        <v>245</v>
      </c>
      <c r="O232" s="5" t="s">
        <v>348</v>
      </c>
      <c r="P232" s="5" t="s">
        <v>4361</v>
      </c>
      <c r="Q232" s="498">
        <v>0.613</v>
      </c>
      <c r="R232" s="5" t="s">
        <v>4416</v>
      </c>
      <c r="S232" s="5" t="s">
        <v>4417</v>
      </c>
      <c r="T232" s="5" t="s">
        <v>245</v>
      </c>
      <c r="U232" s="5" t="s">
        <v>1811</v>
      </c>
      <c r="V232" s="5" t="s">
        <v>3682</v>
      </c>
      <c r="W232" s="5" t="s">
        <v>4361</v>
      </c>
      <c r="X232" s="5" t="s">
        <v>4361</v>
      </c>
      <c r="Y232" s="5" t="s">
        <v>4419</v>
      </c>
    </row>
    <row r="233" customFormat="1" spans="1:25">
      <c r="A233" s="5" t="s">
        <v>4362</v>
      </c>
      <c r="B233" s="5" t="s">
        <v>4412</v>
      </c>
      <c r="C233" s="5" t="s">
        <v>143</v>
      </c>
      <c r="D233" s="5" t="s">
        <v>145</v>
      </c>
      <c r="E233" s="5" t="s">
        <v>4728</v>
      </c>
      <c r="F233" s="5"/>
      <c r="G233" s="5" t="s">
        <v>4363</v>
      </c>
      <c r="H233" s="5" t="s">
        <v>4364</v>
      </c>
      <c r="I233" s="5">
        <f>SUMIF('(基础表格）附表3-2农村公路建设项目及前期工作经费'!F:F,H233,'(基础表格）附表3-2农村公路建设项目及前期工作经费'!H:H)</f>
        <v>0</v>
      </c>
      <c r="J233" s="5" t="s">
        <v>348</v>
      </c>
      <c r="K233" s="5" t="s">
        <v>4365</v>
      </c>
      <c r="L233" s="5" t="s">
        <v>4422</v>
      </c>
      <c r="M233" s="5" t="s">
        <v>4440</v>
      </c>
      <c r="N233" s="5" t="s">
        <v>245</v>
      </c>
      <c r="O233" s="5" t="s">
        <v>348</v>
      </c>
      <c r="P233" s="5" t="s">
        <v>4365</v>
      </c>
      <c r="Q233" s="498">
        <v>0.662</v>
      </c>
      <c r="R233" s="5" t="s">
        <v>4417</v>
      </c>
      <c r="S233" s="5" t="s">
        <v>4441</v>
      </c>
      <c r="T233" s="5" t="s">
        <v>342</v>
      </c>
      <c r="U233" s="5" t="s">
        <v>1811</v>
      </c>
      <c r="V233" s="5" t="s">
        <v>3684</v>
      </c>
      <c r="W233" s="5" t="s">
        <v>4365</v>
      </c>
      <c r="X233" s="5" t="s">
        <v>4365</v>
      </c>
      <c r="Y233" s="5" t="s">
        <v>4419</v>
      </c>
    </row>
    <row r="234" customFormat="1" spans="1:25">
      <c r="A234" s="5" t="s">
        <v>4366</v>
      </c>
      <c r="B234" s="5" t="s">
        <v>4412</v>
      </c>
      <c r="C234" s="5" t="s">
        <v>143</v>
      </c>
      <c r="D234" s="5" t="s">
        <v>145</v>
      </c>
      <c r="E234" s="5" t="s">
        <v>4731</v>
      </c>
      <c r="F234" s="5"/>
      <c r="G234" s="5" t="s">
        <v>4367</v>
      </c>
      <c r="H234" s="5" t="s">
        <v>4368</v>
      </c>
      <c r="I234" s="5">
        <f>SUMIF('(基础表格）附表3-2农村公路建设项目及前期工作经费'!F:F,H234,'(基础表格）附表3-2农村公路建设项目及前期工作经费'!H:H)</f>
        <v>0</v>
      </c>
      <c r="J234" s="5" t="s">
        <v>348</v>
      </c>
      <c r="K234" s="5" t="s">
        <v>4369</v>
      </c>
      <c r="L234" s="5" t="s">
        <v>4439</v>
      </c>
      <c r="M234" s="5" t="s">
        <v>4467</v>
      </c>
      <c r="N234" s="5" t="s">
        <v>245</v>
      </c>
      <c r="O234" s="5" t="s">
        <v>348</v>
      </c>
      <c r="P234" s="5" t="s">
        <v>4369</v>
      </c>
      <c r="Q234" s="498">
        <v>0.5</v>
      </c>
      <c r="R234" s="5" t="s">
        <v>4416</v>
      </c>
      <c r="S234" s="5" t="s">
        <v>4417</v>
      </c>
      <c r="T234" s="5" t="s">
        <v>245</v>
      </c>
      <c r="U234" s="5" t="s">
        <v>1811</v>
      </c>
      <c r="V234" s="5" t="s">
        <v>3682</v>
      </c>
      <c r="W234" s="5" t="s">
        <v>4732</v>
      </c>
      <c r="X234" s="5" t="s">
        <v>4369</v>
      </c>
      <c r="Y234" s="5" t="s">
        <v>4419</v>
      </c>
    </row>
    <row r="235" customFormat="1" spans="1:25">
      <c r="A235" s="5" t="s">
        <v>4370</v>
      </c>
      <c r="B235" s="5" t="s">
        <v>4412</v>
      </c>
      <c r="C235" s="5" t="s">
        <v>143</v>
      </c>
      <c r="D235" s="5" t="s">
        <v>145</v>
      </c>
      <c r="E235" s="5" t="s">
        <v>4731</v>
      </c>
      <c r="F235" s="5"/>
      <c r="G235" s="5" t="s">
        <v>4371</v>
      </c>
      <c r="H235" s="5" t="s">
        <v>4372</v>
      </c>
      <c r="I235" s="5">
        <f>SUMIF('(基础表格）附表3-2农村公路建设项目及前期工作经费'!F:F,H235,'(基础表格）附表3-2农村公路建设项目及前期工作经费'!H:H)</f>
        <v>0</v>
      </c>
      <c r="J235" s="5" t="s">
        <v>348</v>
      </c>
      <c r="K235" s="5" t="s">
        <v>4373</v>
      </c>
      <c r="L235" s="5" t="s">
        <v>4439</v>
      </c>
      <c r="M235" s="5" t="s">
        <v>4440</v>
      </c>
      <c r="N235" s="5" t="s">
        <v>245</v>
      </c>
      <c r="O235" s="5" t="s">
        <v>4733</v>
      </c>
      <c r="P235" s="5" t="s">
        <v>4373</v>
      </c>
      <c r="Q235" s="498">
        <v>0.765</v>
      </c>
      <c r="R235" s="5" t="s">
        <v>4416</v>
      </c>
      <c r="S235" s="5" t="s">
        <v>4417</v>
      </c>
      <c r="T235" s="5" t="s">
        <v>245</v>
      </c>
      <c r="U235" s="5" t="s">
        <v>1811</v>
      </c>
      <c r="V235" s="5" t="s">
        <v>3682</v>
      </c>
      <c r="W235" s="5" t="s">
        <v>4734</v>
      </c>
      <c r="X235" s="5" t="s">
        <v>4373</v>
      </c>
      <c r="Y235" s="5" t="s">
        <v>4419</v>
      </c>
    </row>
    <row r="236" customFormat="1" spans="1:25">
      <c r="A236" s="5" t="s">
        <v>3376</v>
      </c>
      <c r="B236" s="5" t="s">
        <v>4412</v>
      </c>
      <c r="C236" s="5" t="s">
        <v>143</v>
      </c>
      <c r="D236" s="5" t="s">
        <v>145</v>
      </c>
      <c r="E236" s="5" t="s">
        <v>4735</v>
      </c>
      <c r="F236" s="5"/>
      <c r="G236" s="5" t="s">
        <v>3377</v>
      </c>
      <c r="H236" s="5" t="s">
        <v>3378</v>
      </c>
      <c r="I236" s="5">
        <f>SUMIF('(基础表格）附表3-2农村公路建设项目及前期工作经费'!F:F,H236,'(基础表格）附表3-2农村公路建设项目及前期工作经费'!H:H)</f>
        <v>0</v>
      </c>
      <c r="J236" s="5" t="s">
        <v>348</v>
      </c>
      <c r="K236" s="5" t="s">
        <v>3379</v>
      </c>
      <c r="L236" s="5" t="s">
        <v>1594</v>
      </c>
      <c r="M236" s="5" t="s">
        <v>1594</v>
      </c>
      <c r="N236" s="5" t="s">
        <v>1594</v>
      </c>
      <c r="O236" s="5" t="s">
        <v>348</v>
      </c>
      <c r="P236" s="5" t="s">
        <v>4736</v>
      </c>
      <c r="Q236" s="498">
        <v>3.283</v>
      </c>
      <c r="R236" s="5" t="s">
        <v>4416</v>
      </c>
      <c r="S236" s="5" t="s">
        <v>4423</v>
      </c>
      <c r="T236" s="5" t="s">
        <v>245</v>
      </c>
      <c r="U236" s="5"/>
      <c r="V236" s="5" t="s">
        <v>3684</v>
      </c>
      <c r="W236" s="5" t="s">
        <v>4736</v>
      </c>
      <c r="X236" s="5" t="s">
        <v>3379</v>
      </c>
      <c r="Y236" s="5" t="s">
        <v>4419</v>
      </c>
    </row>
    <row r="237" customFormat="1" spans="1:25">
      <c r="A237" s="5" t="s">
        <v>4374</v>
      </c>
      <c r="B237" s="5" t="s">
        <v>4412</v>
      </c>
      <c r="C237" s="5" t="s">
        <v>143</v>
      </c>
      <c r="D237" s="5" t="s">
        <v>145</v>
      </c>
      <c r="E237" s="5" t="s">
        <v>4737</v>
      </c>
      <c r="F237" s="5"/>
      <c r="G237" s="5" t="s">
        <v>4375</v>
      </c>
      <c r="H237" s="5" t="s">
        <v>4376</v>
      </c>
      <c r="I237" s="5">
        <f>SUMIF('(基础表格）附表3-2农村公路建设项目及前期工作经费'!F:F,H237,'(基础表格）附表3-2农村公路建设项目及前期工作经费'!H:H)</f>
        <v>0</v>
      </c>
      <c r="J237" s="5" t="s">
        <v>348</v>
      </c>
      <c r="K237" s="5" t="s">
        <v>4377</v>
      </c>
      <c r="L237" s="5" t="s">
        <v>4414</v>
      </c>
      <c r="M237" s="5" t="s">
        <v>4440</v>
      </c>
      <c r="N237" s="5" t="s">
        <v>245</v>
      </c>
      <c r="O237" s="5" t="s">
        <v>348</v>
      </c>
      <c r="P237" s="5" t="s">
        <v>4377</v>
      </c>
      <c r="Q237" s="498">
        <v>0.559</v>
      </c>
      <c r="R237" s="5" t="s">
        <v>4417</v>
      </c>
      <c r="S237" s="5" t="s">
        <v>4423</v>
      </c>
      <c r="T237" s="5" t="s">
        <v>245</v>
      </c>
      <c r="U237" s="5" t="s">
        <v>186</v>
      </c>
      <c r="V237" s="5" t="s">
        <v>3682</v>
      </c>
      <c r="W237" s="5" t="s">
        <v>4738</v>
      </c>
      <c r="X237" s="5" t="s">
        <v>4377</v>
      </c>
      <c r="Y237" s="5" t="s">
        <v>4419</v>
      </c>
    </row>
    <row r="238" customFormat="1" spans="1:25">
      <c r="A238" s="5" t="s">
        <v>4378</v>
      </c>
      <c r="B238" s="5" t="s">
        <v>4412</v>
      </c>
      <c r="C238" s="5" t="s">
        <v>143</v>
      </c>
      <c r="D238" s="5" t="s">
        <v>145</v>
      </c>
      <c r="E238" s="5" t="s">
        <v>4730</v>
      </c>
      <c r="F238" s="5"/>
      <c r="G238" s="5" t="s">
        <v>4379</v>
      </c>
      <c r="H238" s="5" t="s">
        <v>4380</v>
      </c>
      <c r="I238" s="5">
        <f>SUMIF('(基础表格）附表3-2农村公路建设项目及前期工作经费'!F:F,H238,'(基础表格）附表3-2农村公路建设项目及前期工作经费'!H:H)</f>
        <v>0</v>
      </c>
      <c r="J238" s="5" t="s">
        <v>348</v>
      </c>
      <c r="K238" s="5" t="s">
        <v>4381</v>
      </c>
      <c r="L238" s="5" t="s">
        <v>1594</v>
      </c>
      <c r="M238" s="5" t="s">
        <v>1594</v>
      </c>
      <c r="N238" s="5" t="s">
        <v>1594</v>
      </c>
      <c r="O238" s="5" t="s">
        <v>348</v>
      </c>
      <c r="P238" s="5" t="s">
        <v>4381</v>
      </c>
      <c r="Q238" s="498">
        <v>0.23</v>
      </c>
      <c r="R238" s="5" t="s">
        <v>4416</v>
      </c>
      <c r="S238" s="5" t="s">
        <v>4417</v>
      </c>
      <c r="T238" s="5" t="s">
        <v>245</v>
      </c>
      <c r="U238" s="5"/>
      <c r="V238" s="5" t="s">
        <v>3682</v>
      </c>
      <c r="W238" s="5" t="s">
        <v>4381</v>
      </c>
      <c r="X238" s="5" t="s">
        <v>4382</v>
      </c>
      <c r="Y238" s="5" t="s">
        <v>4419</v>
      </c>
    </row>
    <row r="239" customFormat="1" spans="1:25">
      <c r="A239" s="5" t="s">
        <v>4383</v>
      </c>
      <c r="B239" s="5" t="s">
        <v>4412</v>
      </c>
      <c r="C239" s="5" t="s">
        <v>143</v>
      </c>
      <c r="D239" s="5" t="s">
        <v>146</v>
      </c>
      <c r="E239" s="5" t="s">
        <v>4739</v>
      </c>
      <c r="F239" s="5"/>
      <c r="G239" s="5" t="s">
        <v>4384</v>
      </c>
      <c r="H239" s="5" t="s">
        <v>4385</v>
      </c>
      <c r="I239" s="5">
        <f>SUMIF('(基础表格）附表3-2农村公路建设项目及前期工作经费'!F:F,H239,'(基础表格）附表3-2农村公路建设项目及前期工作经费'!H:H)</f>
        <v>0</v>
      </c>
      <c r="J239" s="5" t="s">
        <v>348</v>
      </c>
      <c r="K239" s="5" t="s">
        <v>4386</v>
      </c>
      <c r="L239" s="5" t="s">
        <v>4422</v>
      </c>
      <c r="M239" s="5" t="s">
        <v>4439</v>
      </c>
      <c r="N239" s="5" t="s">
        <v>245</v>
      </c>
      <c r="O239" s="5" t="s">
        <v>348</v>
      </c>
      <c r="P239" s="5" t="s">
        <v>4386</v>
      </c>
      <c r="Q239" s="498">
        <v>1.323</v>
      </c>
      <c r="R239" s="5" t="s">
        <v>4416</v>
      </c>
      <c r="S239" s="5" t="s">
        <v>4423</v>
      </c>
      <c r="T239" s="5" t="s">
        <v>245</v>
      </c>
      <c r="U239" s="5" t="s">
        <v>186</v>
      </c>
      <c r="V239" s="5" t="s">
        <v>3682</v>
      </c>
      <c r="W239" s="5" t="s">
        <v>4348</v>
      </c>
      <c r="X239" s="5" t="s">
        <v>4386</v>
      </c>
      <c r="Y239" s="5" t="s">
        <v>4419</v>
      </c>
    </row>
    <row r="240" customFormat="1" spans="1:25">
      <c r="A240" s="5" t="s">
        <v>4387</v>
      </c>
      <c r="B240" s="5" t="s">
        <v>4412</v>
      </c>
      <c r="C240" s="5" t="s">
        <v>143</v>
      </c>
      <c r="D240" s="5" t="s">
        <v>146</v>
      </c>
      <c r="E240" s="5" t="s">
        <v>4740</v>
      </c>
      <c r="F240" s="5"/>
      <c r="G240" s="5" t="s">
        <v>4388</v>
      </c>
      <c r="H240" s="5" t="s">
        <v>4389</v>
      </c>
      <c r="I240" s="5">
        <f>SUMIF('(基础表格）附表3-2农村公路建设项目及前期工作经费'!F:F,H240,'(基础表格）附表3-2农村公路建设项目及前期工作经费'!H:H)</f>
        <v>0</v>
      </c>
      <c r="J240" s="5" t="s">
        <v>348</v>
      </c>
      <c r="K240" s="5" t="s">
        <v>4390</v>
      </c>
      <c r="L240" s="5" t="s">
        <v>4414</v>
      </c>
      <c r="M240" s="5" t="s">
        <v>4467</v>
      </c>
      <c r="N240" s="5" t="s">
        <v>245</v>
      </c>
      <c r="O240" s="5" t="s">
        <v>348</v>
      </c>
      <c r="P240" s="5" t="s">
        <v>4390</v>
      </c>
      <c r="Q240" s="498">
        <v>1.65</v>
      </c>
      <c r="R240" s="5" t="s">
        <v>4417</v>
      </c>
      <c r="S240" s="5" t="s">
        <v>4741</v>
      </c>
      <c r="T240" s="5" t="s">
        <v>245</v>
      </c>
      <c r="U240" s="5" t="s">
        <v>186</v>
      </c>
      <c r="V240" s="5" t="s">
        <v>3682</v>
      </c>
      <c r="W240" s="5" t="s">
        <v>4390</v>
      </c>
      <c r="X240" s="5" t="s">
        <v>4391</v>
      </c>
      <c r="Y240" s="5" t="s">
        <v>4419</v>
      </c>
    </row>
    <row r="241" customFormat="1" spans="1:25">
      <c r="A241" s="5" t="s">
        <v>4392</v>
      </c>
      <c r="B241" s="5" t="s">
        <v>4412</v>
      </c>
      <c r="C241" s="5" t="s">
        <v>143</v>
      </c>
      <c r="D241" s="5" t="s">
        <v>146</v>
      </c>
      <c r="E241" s="5" t="s">
        <v>4742</v>
      </c>
      <c r="F241" s="5"/>
      <c r="G241" s="5" t="s">
        <v>4393</v>
      </c>
      <c r="H241" s="5" t="s">
        <v>4394</v>
      </c>
      <c r="I241" s="5">
        <f>SUMIF('(基础表格）附表3-2农村公路建设项目及前期工作经费'!F:F,H241,'(基础表格）附表3-2农村公路建设项目及前期工作经费'!H:H)</f>
        <v>0</v>
      </c>
      <c r="J241" s="5" t="s">
        <v>4395</v>
      </c>
      <c r="K241" s="5" t="s">
        <v>4396</v>
      </c>
      <c r="L241" s="5" t="s">
        <v>4440</v>
      </c>
      <c r="M241" s="5" t="s">
        <v>4455</v>
      </c>
      <c r="N241" s="5" t="s">
        <v>245</v>
      </c>
      <c r="O241" s="5" t="s">
        <v>4395</v>
      </c>
      <c r="P241" s="5" t="s">
        <v>4396</v>
      </c>
      <c r="Q241" s="498">
        <v>4.86</v>
      </c>
      <c r="R241" s="5" t="s">
        <v>4416</v>
      </c>
      <c r="S241" s="5" t="s">
        <v>4423</v>
      </c>
      <c r="T241" s="5" t="s">
        <v>245</v>
      </c>
      <c r="U241" s="5" t="s">
        <v>186</v>
      </c>
      <c r="V241" s="5" t="s">
        <v>3682</v>
      </c>
      <c r="W241" s="5" t="s">
        <v>4743</v>
      </c>
      <c r="X241" s="5" t="s">
        <v>4397</v>
      </c>
      <c r="Y241" s="5" t="s">
        <v>4419</v>
      </c>
    </row>
  </sheetData>
  <mergeCells count="81">
    <mergeCell ref="A1:A2"/>
    <mergeCell ref="A23:A25"/>
    <mergeCell ref="A26:A27"/>
    <mergeCell ref="A106:A107"/>
    <mergeCell ref="A110:A111"/>
    <mergeCell ref="A122:A123"/>
    <mergeCell ref="A143:A144"/>
    <mergeCell ref="A207:A208"/>
    <mergeCell ref="B1:B2"/>
    <mergeCell ref="B23:B25"/>
    <mergeCell ref="B26:B27"/>
    <mergeCell ref="B106:B107"/>
    <mergeCell ref="B110:B111"/>
    <mergeCell ref="B122:B123"/>
    <mergeCell ref="B143:B144"/>
    <mergeCell ref="B207:B208"/>
    <mergeCell ref="C1:C2"/>
    <mergeCell ref="C23:C25"/>
    <mergeCell ref="C26:C27"/>
    <mergeCell ref="C106:C107"/>
    <mergeCell ref="C110:C111"/>
    <mergeCell ref="C122:C123"/>
    <mergeCell ref="C143:C144"/>
    <mergeCell ref="C207:C208"/>
    <mergeCell ref="D1:D2"/>
    <mergeCell ref="D23:D25"/>
    <mergeCell ref="D26:D27"/>
    <mergeCell ref="D106:D107"/>
    <mergeCell ref="D110:D111"/>
    <mergeCell ref="D122:D123"/>
    <mergeCell ref="D143:D144"/>
    <mergeCell ref="D207:D208"/>
    <mergeCell ref="E1:E2"/>
    <mergeCell ref="F1:F2"/>
    <mergeCell ref="G1:G2"/>
    <mergeCell ref="G23:G25"/>
    <mergeCell ref="G26:G27"/>
    <mergeCell ref="G106:G107"/>
    <mergeCell ref="G110:G111"/>
    <mergeCell ref="G122:G123"/>
    <mergeCell ref="G143:G144"/>
    <mergeCell ref="G207:G208"/>
    <mergeCell ref="H1:H2"/>
    <mergeCell ref="I1:I2"/>
    <mergeCell ref="J1:J2"/>
    <mergeCell ref="K1:K2"/>
    <mergeCell ref="L1:L2"/>
    <mergeCell ref="M1:M2"/>
    <mergeCell ref="N1:N2"/>
    <mergeCell ref="O1:O2"/>
    <mergeCell ref="P1:P2"/>
    <mergeCell ref="Q1:Q2"/>
    <mergeCell ref="Q23:Q25"/>
    <mergeCell ref="Q26:Q27"/>
    <mergeCell ref="Q106:Q107"/>
    <mergeCell ref="Q110:Q111"/>
    <mergeCell ref="Q122:Q123"/>
    <mergeCell ref="Q143:Q144"/>
    <mergeCell ref="Q207:Q208"/>
    <mergeCell ref="R1:R2"/>
    <mergeCell ref="S1:S2"/>
    <mergeCell ref="T1:T2"/>
    <mergeCell ref="U1:U2"/>
    <mergeCell ref="V1:V2"/>
    <mergeCell ref="W1:W2"/>
    <mergeCell ref="X1:X2"/>
    <mergeCell ref="X23:X25"/>
    <mergeCell ref="X26:X27"/>
    <mergeCell ref="X106:X107"/>
    <mergeCell ref="X110:X111"/>
    <mergeCell ref="X122:X123"/>
    <mergeCell ref="X143:X144"/>
    <mergeCell ref="X207:X208"/>
    <mergeCell ref="Y1:Y2"/>
    <mergeCell ref="Y23:Y25"/>
    <mergeCell ref="Y26:Y27"/>
    <mergeCell ref="Y106:Y107"/>
    <mergeCell ref="Y110:Y111"/>
    <mergeCell ref="Y122:Y123"/>
    <mergeCell ref="Y143:Y144"/>
    <mergeCell ref="Y207:Y20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6"/>
  <sheetViews>
    <sheetView topLeftCell="A3" workbookViewId="0">
      <selection activeCell="A1" sqref="A1"/>
    </sheetView>
  </sheetViews>
  <sheetFormatPr defaultColWidth="9" defaultRowHeight="13.5"/>
  <sheetData>
    <row r="1" spans="1:16">
      <c r="A1" t="s">
        <v>166</v>
      </c>
      <c r="D1" t="s">
        <v>190</v>
      </c>
      <c r="E1" t="s">
        <v>191</v>
      </c>
      <c r="F1" t="s">
        <v>192</v>
      </c>
    </row>
    <row r="2" spans="1:16">
      <c r="A2" s="477" t="s">
        <v>19</v>
      </c>
      <c r="B2" s="478" t="s">
        <v>4744</v>
      </c>
      <c r="C2" s="479"/>
      <c r="D2" s="477"/>
      <c r="E2" s="477"/>
      <c r="J2" t="s">
        <v>4745</v>
      </c>
      <c r="K2" t="s">
        <v>4746</v>
      </c>
      <c r="L2" t="s">
        <v>4747</v>
      </c>
      <c r="M2" t="s">
        <v>4748</v>
      </c>
      <c r="N2" t="s">
        <v>4749</v>
      </c>
    </row>
    <row r="3" ht="14.25" spans="1:16">
      <c r="A3" s="114" t="s">
        <v>19</v>
      </c>
      <c r="B3" s="480" t="s">
        <v>4750</v>
      </c>
      <c r="C3" s="139" t="s">
        <v>194</v>
      </c>
      <c r="D3" s="101">
        <v>30</v>
      </c>
      <c r="E3" s="101">
        <v>70</v>
      </c>
      <c r="F3">
        <v>15</v>
      </c>
      <c r="H3" s="86" t="s">
        <v>17</v>
      </c>
      <c r="I3" s="87"/>
      <c r="J3" s="481">
        <f t="shared" ref="J3:J66" si="0">O3+P3</f>
        <v>275</v>
      </c>
      <c r="K3" s="482">
        <v>334.356</v>
      </c>
      <c r="L3" s="88">
        <v>13491</v>
      </c>
      <c r="M3" s="88">
        <v>2329</v>
      </c>
      <c r="N3" s="483">
        <v>71686</v>
      </c>
      <c r="O3" s="481">
        <v>207</v>
      </c>
      <c r="P3" s="481">
        <v>68</v>
      </c>
    </row>
    <row r="4" ht="27" spans="1:16">
      <c r="A4" s="114" t="s">
        <v>19</v>
      </c>
      <c r="B4" s="480" t="s">
        <v>4751</v>
      </c>
      <c r="C4" s="139" t="s">
        <v>194</v>
      </c>
      <c r="D4" s="101">
        <v>30</v>
      </c>
      <c r="E4" s="101">
        <v>70</v>
      </c>
      <c r="F4">
        <v>15</v>
      </c>
      <c r="H4" s="101" t="s">
        <v>18</v>
      </c>
      <c r="I4" s="102"/>
      <c r="J4" s="484">
        <f t="shared" si="0"/>
        <v>0</v>
      </c>
      <c r="K4" s="485">
        <v>0</v>
      </c>
      <c r="L4" s="102">
        <f>SUBTOTAL(9,L5:L8)</f>
        <v>0</v>
      </c>
      <c r="M4" s="102">
        <f>SUBTOTAL(9,M5:M8)</f>
        <v>0</v>
      </c>
      <c r="N4" s="117">
        <v>0</v>
      </c>
      <c r="O4" s="484">
        <v>0</v>
      </c>
      <c r="P4" s="484">
        <v>0</v>
      </c>
    </row>
    <row r="5" spans="1:16">
      <c r="A5" s="114" t="s">
        <v>19</v>
      </c>
      <c r="B5" s="480" t="s">
        <v>4752</v>
      </c>
      <c r="C5" s="139" t="s">
        <v>194</v>
      </c>
      <c r="D5" s="101">
        <v>30</v>
      </c>
      <c r="E5" s="101">
        <v>70</v>
      </c>
      <c r="F5">
        <v>15</v>
      </c>
      <c r="H5" s="114" t="s">
        <v>19</v>
      </c>
      <c r="I5" s="102" t="s">
        <v>20</v>
      </c>
      <c r="J5" s="486">
        <f t="shared" si="0"/>
        <v>0</v>
      </c>
      <c r="K5" s="487"/>
      <c r="L5" s="115">
        <v>0</v>
      </c>
      <c r="M5" s="115">
        <v>0</v>
      </c>
      <c r="N5" s="117">
        <v>0</v>
      </c>
      <c r="O5" s="486">
        <v>0</v>
      </c>
      <c r="P5" s="488">
        <v>0</v>
      </c>
    </row>
    <row r="6" spans="1:16">
      <c r="A6" s="114" t="s">
        <v>19</v>
      </c>
      <c r="B6" s="480" t="s">
        <v>4753</v>
      </c>
      <c r="C6" s="139" t="s">
        <v>194</v>
      </c>
      <c r="D6" s="101">
        <v>30</v>
      </c>
      <c r="E6" s="101">
        <v>70</v>
      </c>
      <c r="F6">
        <v>15</v>
      </c>
      <c r="H6" s="114" t="s">
        <v>19</v>
      </c>
      <c r="I6" s="102" t="s">
        <v>21</v>
      </c>
      <c r="J6" s="486">
        <f t="shared" si="0"/>
        <v>0</v>
      </c>
      <c r="K6" s="487"/>
      <c r="L6" s="115">
        <v>0</v>
      </c>
      <c r="M6" s="115">
        <v>0</v>
      </c>
      <c r="N6" s="117">
        <v>0</v>
      </c>
      <c r="O6" s="486">
        <v>0</v>
      </c>
      <c r="P6" s="488">
        <v>0</v>
      </c>
    </row>
    <row r="7" spans="1:16">
      <c r="A7" s="114" t="s">
        <v>19</v>
      </c>
      <c r="B7" s="480" t="s">
        <v>20</v>
      </c>
      <c r="C7" s="139" t="s">
        <v>194</v>
      </c>
      <c r="D7" s="101">
        <v>30</v>
      </c>
      <c r="E7" s="101">
        <v>70</v>
      </c>
      <c r="F7">
        <v>15</v>
      </c>
      <c r="H7" s="114" t="s">
        <v>19</v>
      </c>
      <c r="I7" s="102" t="s">
        <v>22</v>
      </c>
      <c r="J7" s="486">
        <f t="shared" si="0"/>
        <v>0</v>
      </c>
      <c r="K7" s="487"/>
      <c r="L7" s="115">
        <v>0</v>
      </c>
      <c r="M7" s="115">
        <v>0</v>
      </c>
      <c r="N7" s="117">
        <v>0</v>
      </c>
      <c r="O7" s="486">
        <v>0</v>
      </c>
      <c r="P7" s="488">
        <v>0</v>
      </c>
    </row>
    <row r="8" spans="1:16">
      <c r="A8" s="114" t="s">
        <v>19</v>
      </c>
      <c r="B8" s="480" t="s">
        <v>4754</v>
      </c>
      <c r="C8" s="139" t="s">
        <v>194</v>
      </c>
      <c r="D8" s="101">
        <v>30</v>
      </c>
      <c r="E8" s="101">
        <v>70</v>
      </c>
      <c r="F8">
        <v>15</v>
      </c>
      <c r="H8" s="131" t="s">
        <v>19</v>
      </c>
      <c r="I8" s="102" t="s">
        <v>23</v>
      </c>
      <c r="J8" s="486">
        <f t="shared" si="0"/>
        <v>0</v>
      </c>
      <c r="K8" s="487"/>
      <c r="L8" s="115">
        <v>0</v>
      </c>
      <c r="M8" s="115">
        <v>0</v>
      </c>
      <c r="N8" s="117">
        <v>0</v>
      </c>
      <c r="O8" s="486">
        <v>0</v>
      </c>
      <c r="P8" s="488">
        <v>0</v>
      </c>
    </row>
    <row r="9" ht="27" spans="1:16">
      <c r="A9" s="114" t="s">
        <v>19</v>
      </c>
      <c r="B9" s="480" t="s">
        <v>4755</v>
      </c>
      <c r="C9" s="139" t="s">
        <v>194</v>
      </c>
      <c r="D9" s="101">
        <v>30</v>
      </c>
      <c r="E9" s="101">
        <v>70</v>
      </c>
      <c r="F9">
        <v>15</v>
      </c>
      <c r="H9" s="101" t="s">
        <v>24</v>
      </c>
      <c r="I9" s="132"/>
      <c r="J9" s="489">
        <f t="shared" si="0"/>
        <v>0</v>
      </c>
      <c r="K9" s="490">
        <v>0</v>
      </c>
      <c r="L9" s="115">
        <f>SUBTOTAL(9,L10:L10)</f>
        <v>0</v>
      </c>
      <c r="M9" s="115">
        <f>SUBTOTAL(9,M10:M10)</f>
        <v>0</v>
      </c>
      <c r="N9" s="117">
        <v>0</v>
      </c>
      <c r="O9" s="489">
        <v>0</v>
      </c>
      <c r="P9" s="489">
        <v>0</v>
      </c>
    </row>
    <row r="10" spans="1:16">
      <c r="A10" s="114" t="s">
        <v>19</v>
      </c>
      <c r="B10" s="480" t="s">
        <v>4756</v>
      </c>
      <c r="C10" s="139" t="s">
        <v>194</v>
      </c>
      <c r="D10" s="101">
        <v>30</v>
      </c>
      <c r="E10" s="101">
        <v>70</v>
      </c>
      <c r="F10">
        <v>15</v>
      </c>
      <c r="H10" s="114" t="s">
        <v>25</v>
      </c>
      <c r="I10" s="102" t="s">
        <v>26</v>
      </c>
      <c r="J10" s="486">
        <f t="shared" si="0"/>
        <v>0</v>
      </c>
      <c r="K10" s="487"/>
      <c r="L10" s="115">
        <v>0</v>
      </c>
      <c r="M10" s="115">
        <v>0</v>
      </c>
      <c r="N10" s="117">
        <v>0</v>
      </c>
      <c r="O10" s="486">
        <v>0</v>
      </c>
      <c r="P10" s="488">
        <v>0</v>
      </c>
    </row>
    <row r="11" ht="27" spans="1:16">
      <c r="A11" s="114" t="s">
        <v>19</v>
      </c>
      <c r="B11" s="480" t="s">
        <v>21</v>
      </c>
      <c r="C11" s="139" t="s">
        <v>194</v>
      </c>
      <c r="D11" s="101">
        <v>30</v>
      </c>
      <c r="E11" s="101">
        <v>70</v>
      </c>
      <c r="F11">
        <v>15</v>
      </c>
      <c r="H11" s="135" t="s">
        <v>27</v>
      </c>
      <c r="I11" s="132"/>
      <c r="J11" s="489">
        <f t="shared" si="0"/>
        <v>3</v>
      </c>
      <c r="K11" s="490">
        <v>0</v>
      </c>
      <c r="L11" s="115">
        <f>SUBTOTAL(9,L12:L18)</f>
        <v>691</v>
      </c>
      <c r="M11" s="115">
        <f>SUBTOTAL(9,M12:M18)</f>
        <v>0</v>
      </c>
      <c r="N11" s="117">
        <v>548</v>
      </c>
      <c r="O11" s="489">
        <v>3</v>
      </c>
      <c r="P11" s="489">
        <v>0</v>
      </c>
    </row>
    <row r="12" spans="1:16">
      <c r="A12" s="114" t="s">
        <v>19</v>
      </c>
      <c r="B12" s="480" t="s">
        <v>22</v>
      </c>
      <c r="C12" s="139" t="s">
        <v>194</v>
      </c>
      <c r="D12" s="101">
        <v>30</v>
      </c>
      <c r="E12" s="101">
        <v>70</v>
      </c>
      <c r="F12">
        <v>15</v>
      </c>
      <c r="H12" s="139" t="s">
        <v>28</v>
      </c>
      <c r="I12" s="140" t="s">
        <v>29</v>
      </c>
      <c r="J12" s="486">
        <f t="shared" si="0"/>
        <v>0</v>
      </c>
      <c r="K12" s="487"/>
      <c r="L12" s="115">
        <v>0</v>
      </c>
      <c r="M12" s="115">
        <v>0</v>
      </c>
      <c r="N12" s="117">
        <v>24</v>
      </c>
      <c r="O12" s="486">
        <v>0</v>
      </c>
      <c r="P12" s="488">
        <v>0</v>
      </c>
    </row>
    <row r="13" spans="1:16">
      <c r="A13" s="114" t="s">
        <v>19</v>
      </c>
      <c r="B13" s="480" t="s">
        <v>23</v>
      </c>
      <c r="C13" s="139" t="s">
        <v>194</v>
      </c>
      <c r="D13" s="101">
        <v>30</v>
      </c>
      <c r="E13" s="101">
        <v>70</v>
      </c>
      <c r="F13">
        <v>15</v>
      </c>
      <c r="H13" s="142" t="s">
        <v>28</v>
      </c>
      <c r="I13" s="140" t="s">
        <v>30</v>
      </c>
      <c r="J13" s="486">
        <f t="shared" si="0"/>
        <v>0</v>
      </c>
      <c r="K13" s="487"/>
      <c r="L13" s="115">
        <v>0</v>
      </c>
      <c r="M13" s="115">
        <v>0</v>
      </c>
      <c r="N13" s="117">
        <v>45</v>
      </c>
      <c r="O13" s="486">
        <v>0</v>
      </c>
      <c r="P13" s="488">
        <v>0</v>
      </c>
    </row>
    <row r="14" spans="1:16">
      <c r="A14" s="477" t="s">
        <v>25</v>
      </c>
      <c r="B14" s="478" t="s">
        <v>4744</v>
      </c>
      <c r="C14" s="478"/>
      <c r="D14" s="477"/>
      <c r="E14" s="477"/>
      <c r="H14" s="139" t="s">
        <v>28</v>
      </c>
      <c r="I14" s="140" t="s">
        <v>31</v>
      </c>
      <c r="J14" s="486">
        <f t="shared" si="0"/>
        <v>0</v>
      </c>
      <c r="K14" s="487"/>
      <c r="L14" s="115">
        <v>0</v>
      </c>
      <c r="M14" s="115">
        <v>0</v>
      </c>
      <c r="N14" s="117">
        <v>93</v>
      </c>
      <c r="O14" s="486">
        <v>0</v>
      </c>
      <c r="P14" s="488">
        <v>0</v>
      </c>
    </row>
    <row r="15" spans="1:16">
      <c r="A15" s="114" t="s">
        <v>25</v>
      </c>
      <c r="B15" s="480" t="s">
        <v>26</v>
      </c>
      <c r="C15" s="139" t="s">
        <v>194</v>
      </c>
      <c r="D15" s="101">
        <v>30</v>
      </c>
      <c r="E15" s="101">
        <v>70</v>
      </c>
      <c r="F15">
        <v>15</v>
      </c>
      <c r="H15" s="142" t="s">
        <v>28</v>
      </c>
      <c r="I15" s="140" t="s">
        <v>32</v>
      </c>
      <c r="J15" s="486">
        <f t="shared" si="0"/>
        <v>1</v>
      </c>
      <c r="K15" s="487"/>
      <c r="L15" s="115">
        <v>158</v>
      </c>
      <c r="M15" s="115">
        <v>0</v>
      </c>
      <c r="N15" s="117">
        <v>33</v>
      </c>
      <c r="O15" s="486">
        <v>1</v>
      </c>
      <c r="P15" s="488">
        <v>0</v>
      </c>
    </row>
    <row r="16" spans="1:16">
      <c r="A16" s="114" t="s">
        <v>25</v>
      </c>
      <c r="B16" s="480" t="s">
        <v>4757</v>
      </c>
      <c r="C16" s="139" t="s">
        <v>194</v>
      </c>
      <c r="D16" s="101">
        <v>30</v>
      </c>
      <c r="E16" s="101">
        <v>70</v>
      </c>
      <c r="F16">
        <v>15</v>
      </c>
      <c r="H16" s="139" t="s">
        <v>28</v>
      </c>
      <c r="I16" s="140" t="s">
        <v>33</v>
      </c>
      <c r="J16" s="486">
        <f t="shared" si="0"/>
        <v>1</v>
      </c>
      <c r="K16" s="487"/>
      <c r="L16" s="115">
        <v>176</v>
      </c>
      <c r="M16" s="115">
        <v>0</v>
      </c>
      <c r="N16" s="117">
        <v>166</v>
      </c>
      <c r="O16" s="486">
        <v>1</v>
      </c>
      <c r="P16" s="488">
        <v>0</v>
      </c>
    </row>
    <row r="17" spans="1:16">
      <c r="A17" s="114" t="s">
        <v>25</v>
      </c>
      <c r="B17" s="480" t="s">
        <v>369</v>
      </c>
      <c r="C17" s="139" t="s">
        <v>194</v>
      </c>
      <c r="D17" s="101">
        <v>30</v>
      </c>
      <c r="E17" s="101">
        <v>70</v>
      </c>
      <c r="F17">
        <v>15</v>
      </c>
      <c r="H17" s="139" t="s">
        <v>28</v>
      </c>
      <c r="I17" s="140" t="s">
        <v>34</v>
      </c>
      <c r="J17" s="486">
        <f t="shared" si="0"/>
        <v>1</v>
      </c>
      <c r="K17" s="487"/>
      <c r="L17" s="115">
        <v>357</v>
      </c>
      <c r="M17" s="115">
        <v>0</v>
      </c>
      <c r="N17" s="117">
        <v>167</v>
      </c>
      <c r="O17" s="486">
        <v>1</v>
      </c>
      <c r="P17" s="488">
        <v>0</v>
      </c>
    </row>
    <row r="18" spans="1:16">
      <c r="A18" s="477" t="s">
        <v>28</v>
      </c>
      <c r="B18" s="478" t="s">
        <v>4744</v>
      </c>
      <c r="C18" s="478"/>
      <c r="D18" s="477"/>
      <c r="E18" s="477"/>
      <c r="H18" s="139" t="s">
        <v>28</v>
      </c>
      <c r="I18" s="140" t="s">
        <v>35</v>
      </c>
      <c r="J18" s="486">
        <f t="shared" si="0"/>
        <v>0</v>
      </c>
      <c r="K18" s="487"/>
      <c r="L18" s="115">
        <v>0</v>
      </c>
      <c r="M18" s="115">
        <v>0</v>
      </c>
      <c r="N18" s="117">
        <v>20</v>
      </c>
      <c r="O18" s="486">
        <v>0</v>
      </c>
      <c r="P18" s="488">
        <v>0</v>
      </c>
    </row>
    <row r="19" ht="27" spans="1:16">
      <c r="A19" s="114" t="s">
        <v>28</v>
      </c>
      <c r="B19" s="139" t="s">
        <v>29</v>
      </c>
      <c r="C19" s="139" t="s">
        <v>195</v>
      </c>
      <c r="D19" s="101">
        <v>65</v>
      </c>
      <c r="E19" s="101">
        <v>145</v>
      </c>
      <c r="F19">
        <v>40</v>
      </c>
      <c r="H19" s="135" t="s">
        <v>36</v>
      </c>
      <c r="I19" s="132"/>
      <c r="J19" s="489">
        <f t="shared" si="0"/>
        <v>0</v>
      </c>
      <c r="K19" s="490">
        <v>0</v>
      </c>
      <c r="L19" s="115">
        <f>SUBTOTAL(9,L20:L23)</f>
        <v>0</v>
      </c>
      <c r="M19" s="115">
        <f>SUBTOTAL(9,M20:M23)</f>
        <v>0</v>
      </c>
      <c r="N19" s="117">
        <v>0</v>
      </c>
      <c r="O19" s="489">
        <v>0</v>
      </c>
      <c r="P19" s="489">
        <v>0</v>
      </c>
    </row>
    <row r="20" spans="1:16">
      <c r="A20" s="114" t="s">
        <v>28</v>
      </c>
      <c r="B20" s="139" t="s">
        <v>30</v>
      </c>
      <c r="C20" s="139" t="s">
        <v>195</v>
      </c>
      <c r="D20" s="101">
        <v>65</v>
      </c>
      <c r="E20" s="101">
        <v>145</v>
      </c>
      <c r="F20">
        <v>40</v>
      </c>
      <c r="H20" s="139" t="s">
        <v>37</v>
      </c>
      <c r="I20" s="102" t="s">
        <v>38</v>
      </c>
      <c r="J20" s="486">
        <f t="shared" si="0"/>
        <v>0</v>
      </c>
      <c r="K20" s="487"/>
      <c r="L20" s="115">
        <v>0</v>
      </c>
      <c r="M20" s="115">
        <v>0</v>
      </c>
      <c r="N20" s="117">
        <v>0</v>
      </c>
      <c r="O20" s="486">
        <v>0</v>
      </c>
      <c r="P20" s="488">
        <v>0</v>
      </c>
    </row>
    <row r="21" spans="1:16">
      <c r="A21" s="114" t="s">
        <v>28</v>
      </c>
      <c r="B21" s="139" t="s">
        <v>31</v>
      </c>
      <c r="C21" s="139" t="s">
        <v>195</v>
      </c>
      <c r="D21" s="101">
        <v>65</v>
      </c>
      <c r="E21" s="101">
        <v>145</v>
      </c>
      <c r="F21">
        <v>40</v>
      </c>
      <c r="H21" s="139" t="s">
        <v>37</v>
      </c>
      <c r="I21" s="102" t="s">
        <v>39</v>
      </c>
      <c r="J21" s="486">
        <f t="shared" si="0"/>
        <v>0</v>
      </c>
      <c r="K21" s="487"/>
      <c r="L21" s="115">
        <v>0</v>
      </c>
      <c r="M21" s="115">
        <v>0</v>
      </c>
      <c r="N21" s="117">
        <v>0</v>
      </c>
      <c r="O21" s="486">
        <v>0</v>
      </c>
      <c r="P21" s="488">
        <v>0</v>
      </c>
    </row>
    <row r="22" spans="1:16">
      <c r="A22" s="114" t="s">
        <v>28</v>
      </c>
      <c r="B22" s="139" t="s">
        <v>32</v>
      </c>
      <c r="C22" s="139" t="s">
        <v>195</v>
      </c>
      <c r="D22" s="101">
        <v>65</v>
      </c>
      <c r="E22" s="101">
        <v>145</v>
      </c>
      <c r="F22">
        <v>40</v>
      </c>
      <c r="H22" s="139" t="s">
        <v>37</v>
      </c>
      <c r="I22" s="102" t="s">
        <v>40</v>
      </c>
      <c r="J22" s="486">
        <f t="shared" si="0"/>
        <v>0</v>
      </c>
      <c r="K22" s="487"/>
      <c r="L22" s="115">
        <v>0</v>
      </c>
      <c r="M22" s="115">
        <v>0</v>
      </c>
      <c r="N22" s="117">
        <v>0</v>
      </c>
      <c r="O22" s="486">
        <v>0</v>
      </c>
      <c r="P22" s="488">
        <v>0</v>
      </c>
    </row>
    <row r="23" ht="40.5" spans="1:16">
      <c r="A23" s="114" t="s">
        <v>28</v>
      </c>
      <c r="B23" s="139" t="s">
        <v>33</v>
      </c>
      <c r="C23" s="491" t="s">
        <v>196</v>
      </c>
      <c r="D23" s="101">
        <v>75</v>
      </c>
      <c r="E23" s="101">
        <v>150</v>
      </c>
      <c r="F23">
        <v>50</v>
      </c>
      <c r="H23" s="139" t="s">
        <v>37</v>
      </c>
      <c r="I23" s="102" t="s">
        <v>41</v>
      </c>
      <c r="J23" s="486">
        <f t="shared" si="0"/>
        <v>0</v>
      </c>
      <c r="K23" s="487"/>
      <c r="L23" s="115">
        <v>0</v>
      </c>
      <c r="M23" s="115">
        <v>0</v>
      </c>
      <c r="N23" s="117">
        <v>0</v>
      </c>
      <c r="O23" s="486">
        <v>0</v>
      </c>
      <c r="P23" s="488">
        <v>0</v>
      </c>
    </row>
    <row r="24" ht="40.5" spans="1:16">
      <c r="A24" s="114" t="s">
        <v>28</v>
      </c>
      <c r="B24" s="139" t="s">
        <v>34</v>
      </c>
      <c r="C24" s="491" t="s">
        <v>196</v>
      </c>
      <c r="D24" s="101">
        <v>75</v>
      </c>
      <c r="E24" s="101">
        <v>150</v>
      </c>
      <c r="F24">
        <v>50</v>
      </c>
      <c r="H24" s="135" t="s">
        <v>42</v>
      </c>
      <c r="I24" s="132"/>
      <c r="J24" s="489">
        <f t="shared" si="0"/>
        <v>37</v>
      </c>
      <c r="K24" s="490">
        <v>48.41</v>
      </c>
      <c r="L24" s="115">
        <f>SUBTOTAL(9,L25:L34)</f>
        <v>2146</v>
      </c>
      <c r="M24" s="115">
        <f>SUBTOTAL(9,M25:M34)</f>
        <v>328</v>
      </c>
      <c r="N24" s="117">
        <v>7056</v>
      </c>
      <c r="O24" s="489">
        <v>22</v>
      </c>
      <c r="P24" s="489">
        <v>15</v>
      </c>
    </row>
    <row r="25" spans="1:16">
      <c r="A25" s="114" t="s">
        <v>28</v>
      </c>
      <c r="B25" s="139" t="s">
        <v>35</v>
      </c>
      <c r="C25" s="139" t="s">
        <v>195</v>
      </c>
      <c r="D25" s="101">
        <v>65</v>
      </c>
      <c r="E25" s="101">
        <v>145</v>
      </c>
      <c r="F25">
        <v>40</v>
      </c>
      <c r="H25" s="139" t="s">
        <v>43</v>
      </c>
      <c r="I25" s="140" t="s">
        <v>44</v>
      </c>
      <c r="J25" s="486">
        <f t="shared" si="0"/>
        <v>0</v>
      </c>
      <c r="K25" s="487"/>
      <c r="L25" s="115">
        <v>0</v>
      </c>
      <c r="M25" s="115">
        <v>0</v>
      </c>
      <c r="N25" s="117">
        <v>298</v>
      </c>
      <c r="O25" s="486">
        <v>0</v>
      </c>
      <c r="P25" s="488">
        <v>0</v>
      </c>
    </row>
    <row r="26" spans="1:16">
      <c r="A26" s="477" t="s">
        <v>37</v>
      </c>
      <c r="B26" s="478" t="s">
        <v>4744</v>
      </c>
      <c r="C26" s="478"/>
      <c r="D26" s="477"/>
      <c r="E26" s="477"/>
      <c r="H26" s="142" t="s">
        <v>43</v>
      </c>
      <c r="I26" s="140" t="s">
        <v>45</v>
      </c>
      <c r="J26" s="486">
        <f t="shared" si="0"/>
        <v>1</v>
      </c>
      <c r="K26" s="487"/>
      <c r="L26" s="115">
        <v>164</v>
      </c>
      <c r="M26" s="115">
        <v>0</v>
      </c>
      <c r="N26" s="117">
        <v>188</v>
      </c>
      <c r="O26" s="486">
        <v>0</v>
      </c>
      <c r="P26" s="488">
        <v>1</v>
      </c>
    </row>
    <row r="27" spans="1:16">
      <c r="A27" s="114" t="s">
        <v>37</v>
      </c>
      <c r="B27" s="480" t="s">
        <v>38</v>
      </c>
      <c r="C27" s="139" t="s">
        <v>194</v>
      </c>
      <c r="D27" s="101">
        <v>30</v>
      </c>
      <c r="E27" s="101">
        <v>70</v>
      </c>
      <c r="F27">
        <v>15</v>
      </c>
      <c r="H27" s="139" t="s">
        <v>43</v>
      </c>
      <c r="I27" s="140" t="s">
        <v>46</v>
      </c>
      <c r="J27" s="486">
        <f t="shared" si="0"/>
        <v>9</v>
      </c>
      <c r="K27" s="487"/>
      <c r="L27" s="115">
        <v>414</v>
      </c>
      <c r="M27" s="115">
        <v>0</v>
      </c>
      <c r="N27" s="117">
        <v>628</v>
      </c>
      <c r="O27" s="486">
        <v>5</v>
      </c>
      <c r="P27" s="488">
        <v>4</v>
      </c>
    </row>
    <row r="28" spans="1:16">
      <c r="A28" s="114" t="s">
        <v>37</v>
      </c>
      <c r="B28" s="480" t="s">
        <v>4758</v>
      </c>
      <c r="C28" s="139" t="s">
        <v>194</v>
      </c>
      <c r="D28" s="101">
        <v>30</v>
      </c>
      <c r="E28" s="101">
        <v>70</v>
      </c>
      <c r="F28">
        <v>15</v>
      </c>
      <c r="H28" s="139" t="s">
        <v>43</v>
      </c>
      <c r="I28" s="140" t="s">
        <v>47</v>
      </c>
      <c r="J28" s="486">
        <f t="shared" si="0"/>
        <v>0</v>
      </c>
      <c r="K28" s="487"/>
      <c r="L28" s="115">
        <v>0</v>
      </c>
      <c r="M28" s="115">
        <v>0</v>
      </c>
      <c r="N28" s="117">
        <v>1180</v>
      </c>
      <c r="O28" s="486">
        <v>0</v>
      </c>
      <c r="P28" s="488">
        <v>0</v>
      </c>
    </row>
    <row r="29" spans="1:16">
      <c r="A29" s="114" t="s">
        <v>37</v>
      </c>
      <c r="B29" s="480" t="s">
        <v>39</v>
      </c>
      <c r="C29" s="139" t="s">
        <v>194</v>
      </c>
      <c r="D29" s="101">
        <v>30</v>
      </c>
      <c r="E29" s="101">
        <v>70</v>
      </c>
      <c r="F29">
        <v>15</v>
      </c>
      <c r="H29" s="139" t="s">
        <v>43</v>
      </c>
      <c r="I29" s="140" t="s">
        <v>48</v>
      </c>
      <c r="J29" s="486">
        <f t="shared" si="0"/>
        <v>12</v>
      </c>
      <c r="K29" s="487">
        <v>17.76</v>
      </c>
      <c r="L29" s="115">
        <v>601</v>
      </c>
      <c r="M29" s="115">
        <v>136</v>
      </c>
      <c r="N29" s="117">
        <v>1135</v>
      </c>
      <c r="O29" s="486">
        <v>5</v>
      </c>
      <c r="P29" s="488">
        <v>7</v>
      </c>
    </row>
    <row r="30" spans="1:16">
      <c r="A30" s="114" t="s">
        <v>37</v>
      </c>
      <c r="B30" s="480" t="s">
        <v>40</v>
      </c>
      <c r="C30" s="139" t="s">
        <v>194</v>
      </c>
      <c r="D30" s="101">
        <v>30</v>
      </c>
      <c r="E30" s="101">
        <v>70</v>
      </c>
      <c r="F30">
        <v>15</v>
      </c>
      <c r="H30" s="139" t="s">
        <v>43</v>
      </c>
      <c r="I30" s="140" t="s">
        <v>49</v>
      </c>
      <c r="J30" s="486">
        <f t="shared" si="0"/>
        <v>8</v>
      </c>
      <c r="K30" s="487">
        <v>21.586</v>
      </c>
      <c r="L30" s="115">
        <v>412</v>
      </c>
      <c r="M30" s="115">
        <v>129</v>
      </c>
      <c r="N30" s="117">
        <v>553</v>
      </c>
      <c r="O30" s="486">
        <v>8</v>
      </c>
      <c r="P30" s="488">
        <v>0</v>
      </c>
    </row>
    <row r="31" spans="1:16">
      <c r="A31" s="114" t="s">
        <v>37</v>
      </c>
      <c r="B31" s="480" t="s">
        <v>41</v>
      </c>
      <c r="C31" s="139" t="s">
        <v>194</v>
      </c>
      <c r="D31" s="101">
        <v>30</v>
      </c>
      <c r="E31" s="101">
        <v>70</v>
      </c>
      <c r="F31">
        <v>15</v>
      </c>
      <c r="H31" s="139" t="s">
        <v>43</v>
      </c>
      <c r="I31" s="140" t="s">
        <v>50</v>
      </c>
      <c r="J31" s="486">
        <f t="shared" si="0"/>
        <v>1</v>
      </c>
      <c r="K31" s="487"/>
      <c r="L31" s="115">
        <v>110</v>
      </c>
      <c r="M31" s="115">
        <v>0</v>
      </c>
      <c r="N31" s="117">
        <v>687</v>
      </c>
      <c r="O31" s="486">
        <v>1</v>
      </c>
      <c r="P31" s="488">
        <v>0</v>
      </c>
    </row>
    <row r="32" spans="1:16">
      <c r="A32" s="477" t="s">
        <v>43</v>
      </c>
      <c r="B32" s="478" t="s">
        <v>4744</v>
      </c>
      <c r="C32" s="478"/>
      <c r="D32" s="477"/>
      <c r="E32" s="477"/>
      <c r="H32" s="139" t="s">
        <v>43</v>
      </c>
      <c r="I32" s="140" t="s">
        <v>51</v>
      </c>
      <c r="J32" s="486">
        <f t="shared" si="0"/>
        <v>1</v>
      </c>
      <c r="K32" s="487"/>
      <c r="L32" s="115">
        <v>159</v>
      </c>
      <c r="M32" s="115">
        <v>0</v>
      </c>
      <c r="N32" s="117">
        <v>854</v>
      </c>
      <c r="O32" s="486">
        <v>1</v>
      </c>
      <c r="P32" s="488">
        <v>0</v>
      </c>
    </row>
    <row r="33" spans="1:16">
      <c r="A33" s="114" t="s">
        <v>43</v>
      </c>
      <c r="B33" s="139" t="s">
        <v>44</v>
      </c>
      <c r="C33" s="139" t="s">
        <v>195</v>
      </c>
      <c r="D33" s="101">
        <v>65</v>
      </c>
      <c r="E33" s="101">
        <v>145</v>
      </c>
      <c r="F33">
        <v>40</v>
      </c>
      <c r="H33" s="139" t="s">
        <v>43</v>
      </c>
      <c r="I33" s="140" t="s">
        <v>52</v>
      </c>
      <c r="J33" s="486">
        <f t="shared" si="0"/>
        <v>4</v>
      </c>
      <c r="K33" s="487"/>
      <c r="L33" s="115">
        <v>192</v>
      </c>
      <c r="M33" s="115">
        <v>0</v>
      </c>
      <c r="N33" s="117">
        <v>732</v>
      </c>
      <c r="O33" s="486">
        <v>1</v>
      </c>
      <c r="P33" s="488">
        <v>3</v>
      </c>
    </row>
    <row r="34" ht="24" spans="1:16">
      <c r="A34" s="114" t="s">
        <v>43</v>
      </c>
      <c r="B34" s="139" t="s">
        <v>45</v>
      </c>
      <c r="C34" s="139" t="s">
        <v>195</v>
      </c>
      <c r="D34" s="101">
        <v>65</v>
      </c>
      <c r="E34" s="101">
        <v>145</v>
      </c>
      <c r="F34">
        <v>40</v>
      </c>
      <c r="H34" s="139" t="s">
        <v>43</v>
      </c>
      <c r="I34" s="140" t="s">
        <v>53</v>
      </c>
      <c r="J34" s="486">
        <f t="shared" si="0"/>
        <v>1</v>
      </c>
      <c r="K34" s="487">
        <v>9.064</v>
      </c>
      <c r="L34" s="115">
        <v>94</v>
      </c>
      <c r="M34" s="115">
        <v>63</v>
      </c>
      <c r="N34" s="117">
        <v>801</v>
      </c>
      <c r="O34" s="486">
        <v>1</v>
      </c>
      <c r="P34" s="488">
        <v>0</v>
      </c>
    </row>
    <row r="35" ht="27" spans="1:16">
      <c r="A35" s="114" t="s">
        <v>43</v>
      </c>
      <c r="B35" s="139" t="s">
        <v>46</v>
      </c>
      <c r="C35" s="139" t="s">
        <v>195</v>
      </c>
      <c r="D35" s="101">
        <v>65</v>
      </c>
      <c r="E35" s="101">
        <v>145</v>
      </c>
      <c r="F35">
        <v>40</v>
      </c>
      <c r="H35" s="135" t="s">
        <v>54</v>
      </c>
      <c r="I35" s="132"/>
      <c r="J35" s="489">
        <f t="shared" si="0"/>
        <v>40</v>
      </c>
      <c r="K35" s="490">
        <v>60.855</v>
      </c>
      <c r="L35" s="115">
        <f>SUBTOTAL(9,L36:L41)</f>
        <v>1824</v>
      </c>
      <c r="M35" s="115">
        <f>SUBTOTAL(9,M36:M41)</f>
        <v>415</v>
      </c>
      <c r="N35" s="117">
        <v>6484</v>
      </c>
      <c r="O35" s="489">
        <v>19</v>
      </c>
      <c r="P35" s="489">
        <v>21</v>
      </c>
    </row>
    <row r="36" spans="1:16">
      <c r="A36" s="114" t="s">
        <v>43</v>
      </c>
      <c r="B36" s="139" t="s">
        <v>47</v>
      </c>
      <c r="C36" s="139" t="s">
        <v>195</v>
      </c>
      <c r="D36" s="101">
        <v>65</v>
      </c>
      <c r="E36" s="101">
        <v>145</v>
      </c>
      <c r="F36">
        <v>40</v>
      </c>
      <c r="H36" s="139" t="s">
        <v>55</v>
      </c>
      <c r="I36" s="140" t="s">
        <v>56</v>
      </c>
      <c r="J36" s="486">
        <f t="shared" si="0"/>
        <v>0</v>
      </c>
      <c r="K36" s="487"/>
      <c r="L36" s="115">
        <v>0</v>
      </c>
      <c r="M36" s="115">
        <v>0</v>
      </c>
      <c r="N36" s="117">
        <v>284</v>
      </c>
      <c r="O36" s="486">
        <v>0</v>
      </c>
      <c r="P36" s="488">
        <v>0</v>
      </c>
    </row>
    <row r="37" ht="27" spans="1:16">
      <c r="A37" s="114" t="s">
        <v>43</v>
      </c>
      <c r="B37" s="139" t="s">
        <v>48</v>
      </c>
      <c r="C37" s="491" t="s">
        <v>197</v>
      </c>
      <c r="D37" s="101">
        <v>82.5</v>
      </c>
      <c r="E37" s="101">
        <v>165</v>
      </c>
      <c r="F37">
        <v>55</v>
      </c>
      <c r="H37" s="139" t="s">
        <v>55</v>
      </c>
      <c r="I37" s="140" t="s">
        <v>57</v>
      </c>
      <c r="J37" s="486">
        <f t="shared" si="0"/>
        <v>19</v>
      </c>
      <c r="K37" s="487"/>
      <c r="L37" s="115">
        <v>827</v>
      </c>
      <c r="M37" s="115">
        <v>0</v>
      </c>
      <c r="N37" s="117">
        <v>1408</v>
      </c>
      <c r="O37" s="486">
        <v>9</v>
      </c>
      <c r="P37" s="488">
        <v>10</v>
      </c>
    </row>
    <row r="38" spans="1:16">
      <c r="A38" s="114" t="s">
        <v>43</v>
      </c>
      <c r="B38" s="139" t="s">
        <v>49</v>
      </c>
      <c r="C38" s="139" t="s">
        <v>195</v>
      </c>
      <c r="D38" s="101">
        <v>65</v>
      </c>
      <c r="E38" s="101">
        <v>145</v>
      </c>
      <c r="F38">
        <v>40</v>
      </c>
      <c r="H38" s="139" t="s">
        <v>55</v>
      </c>
      <c r="I38" s="140" t="s">
        <v>58</v>
      </c>
      <c r="J38" s="486">
        <f t="shared" si="0"/>
        <v>3</v>
      </c>
      <c r="K38" s="487"/>
      <c r="L38" s="115">
        <v>62</v>
      </c>
      <c r="M38" s="115">
        <v>0</v>
      </c>
      <c r="N38" s="117">
        <v>1019</v>
      </c>
      <c r="O38" s="486">
        <v>3</v>
      </c>
      <c r="P38" s="488">
        <v>0</v>
      </c>
    </row>
    <row r="39" spans="1:16">
      <c r="A39" s="114" t="s">
        <v>43</v>
      </c>
      <c r="B39" s="139" t="s">
        <v>50</v>
      </c>
      <c r="C39" s="139" t="s">
        <v>195</v>
      </c>
      <c r="D39" s="101">
        <v>65</v>
      </c>
      <c r="E39" s="101">
        <v>145</v>
      </c>
      <c r="F39">
        <v>40</v>
      </c>
      <c r="H39" s="139" t="s">
        <v>55</v>
      </c>
      <c r="I39" s="140" t="s">
        <v>59</v>
      </c>
      <c r="J39" s="486">
        <f t="shared" si="0"/>
        <v>3</v>
      </c>
      <c r="K39" s="487">
        <v>27.658</v>
      </c>
      <c r="L39" s="115">
        <v>67</v>
      </c>
      <c r="M39" s="115">
        <v>160</v>
      </c>
      <c r="N39" s="117">
        <v>1388</v>
      </c>
      <c r="O39" s="486">
        <v>2</v>
      </c>
      <c r="P39" s="488">
        <v>1</v>
      </c>
    </row>
    <row r="40" spans="1:16">
      <c r="A40" s="114" t="s">
        <v>43</v>
      </c>
      <c r="B40" s="139" t="s">
        <v>51</v>
      </c>
      <c r="C40" s="139" t="s">
        <v>195</v>
      </c>
      <c r="D40" s="101">
        <v>65</v>
      </c>
      <c r="E40" s="101">
        <v>145</v>
      </c>
      <c r="F40">
        <v>40</v>
      </c>
      <c r="H40" s="139" t="s">
        <v>55</v>
      </c>
      <c r="I40" s="140" t="s">
        <v>60</v>
      </c>
      <c r="J40" s="486">
        <f t="shared" si="0"/>
        <v>5</v>
      </c>
      <c r="K40" s="487"/>
      <c r="L40" s="115">
        <v>319</v>
      </c>
      <c r="M40" s="115">
        <v>0</v>
      </c>
      <c r="N40" s="117">
        <v>1483</v>
      </c>
      <c r="O40" s="486">
        <v>2</v>
      </c>
      <c r="P40" s="488">
        <v>3</v>
      </c>
    </row>
    <row r="41" spans="1:16">
      <c r="A41" s="114" t="s">
        <v>43</v>
      </c>
      <c r="B41" s="139" t="s">
        <v>52</v>
      </c>
      <c r="C41" s="139" t="s">
        <v>195</v>
      </c>
      <c r="D41" s="101">
        <v>65</v>
      </c>
      <c r="E41" s="101">
        <v>145</v>
      </c>
      <c r="F41">
        <v>40</v>
      </c>
      <c r="H41" s="139" t="s">
        <v>55</v>
      </c>
      <c r="I41" s="140" t="s">
        <v>61</v>
      </c>
      <c r="J41" s="486">
        <f t="shared" si="0"/>
        <v>10</v>
      </c>
      <c r="K41" s="487">
        <v>33.197</v>
      </c>
      <c r="L41" s="115">
        <v>549</v>
      </c>
      <c r="M41" s="115">
        <v>255</v>
      </c>
      <c r="N41" s="117">
        <v>902</v>
      </c>
      <c r="O41" s="486">
        <v>3</v>
      </c>
      <c r="P41" s="488">
        <v>7</v>
      </c>
    </row>
    <row r="42" ht="40.5" spans="1:16">
      <c r="A42" s="114" t="s">
        <v>43</v>
      </c>
      <c r="B42" s="139" t="s">
        <v>53</v>
      </c>
      <c r="C42" s="491" t="s">
        <v>196</v>
      </c>
      <c r="D42" s="101">
        <v>75</v>
      </c>
      <c r="E42" s="101">
        <v>150</v>
      </c>
      <c r="F42">
        <v>50</v>
      </c>
      <c r="H42" s="135" t="s">
        <v>62</v>
      </c>
      <c r="I42" s="132"/>
      <c r="J42" s="489">
        <f t="shared" si="0"/>
        <v>34</v>
      </c>
      <c r="K42" s="490">
        <v>151.308</v>
      </c>
      <c r="L42" s="115">
        <f>SUBTOTAL(9,L43:L50)</f>
        <v>1800</v>
      </c>
      <c r="M42" s="115">
        <f>SUBTOTAL(9,M43:M50)</f>
        <v>1162</v>
      </c>
      <c r="N42" s="117">
        <v>9199</v>
      </c>
      <c r="O42" s="489">
        <v>33</v>
      </c>
      <c r="P42" s="489">
        <v>1</v>
      </c>
    </row>
    <row r="43" spans="1:16">
      <c r="A43" s="477" t="s">
        <v>55</v>
      </c>
      <c r="B43" s="478" t="s">
        <v>4744</v>
      </c>
      <c r="C43" s="478"/>
      <c r="D43" s="477"/>
      <c r="E43" s="477"/>
      <c r="H43" s="139" t="s">
        <v>63</v>
      </c>
      <c r="I43" s="140" t="s">
        <v>64</v>
      </c>
      <c r="J43" s="486">
        <f t="shared" si="0"/>
        <v>0</v>
      </c>
      <c r="K43" s="487"/>
      <c r="L43" s="115">
        <v>0</v>
      </c>
      <c r="M43" s="115">
        <v>0</v>
      </c>
      <c r="N43" s="117">
        <v>520</v>
      </c>
      <c r="O43" s="486">
        <v>0</v>
      </c>
      <c r="P43" s="488">
        <v>0</v>
      </c>
    </row>
    <row r="44" spans="1:16">
      <c r="A44" s="114" t="s">
        <v>55</v>
      </c>
      <c r="B44" s="139" t="s">
        <v>56</v>
      </c>
      <c r="C44" s="139" t="s">
        <v>195</v>
      </c>
      <c r="D44" s="101">
        <v>65</v>
      </c>
      <c r="E44" s="101">
        <v>145</v>
      </c>
      <c r="F44">
        <v>40</v>
      </c>
      <c r="H44" s="139" t="s">
        <v>63</v>
      </c>
      <c r="I44" s="140" t="s">
        <v>65</v>
      </c>
      <c r="J44" s="486">
        <f t="shared" si="0"/>
        <v>2</v>
      </c>
      <c r="K44" s="487">
        <v>3.105</v>
      </c>
      <c r="L44" s="115">
        <v>135</v>
      </c>
      <c r="M44" s="115">
        <v>23</v>
      </c>
      <c r="N44" s="117">
        <v>1243</v>
      </c>
      <c r="O44" s="486">
        <v>2</v>
      </c>
      <c r="P44" s="488">
        <v>0</v>
      </c>
    </row>
    <row r="45" spans="1:16">
      <c r="A45" s="114" t="s">
        <v>55</v>
      </c>
      <c r="B45" s="139" t="s">
        <v>57</v>
      </c>
      <c r="C45" s="139" t="s">
        <v>195</v>
      </c>
      <c r="D45" s="101">
        <v>65</v>
      </c>
      <c r="E45" s="101">
        <v>145</v>
      </c>
      <c r="F45">
        <v>40</v>
      </c>
      <c r="H45" s="139" t="s">
        <v>63</v>
      </c>
      <c r="I45" s="140" t="s">
        <v>66</v>
      </c>
      <c r="J45" s="486">
        <f t="shared" si="0"/>
        <v>1</v>
      </c>
      <c r="K45" s="487">
        <v>128.917</v>
      </c>
      <c r="L45" s="115">
        <v>35</v>
      </c>
      <c r="M45" s="115">
        <v>992</v>
      </c>
      <c r="N45" s="117">
        <v>1438</v>
      </c>
      <c r="O45" s="486">
        <v>1</v>
      </c>
      <c r="P45" s="488">
        <v>0</v>
      </c>
    </row>
    <row r="46" ht="27" spans="1:16">
      <c r="A46" s="114" t="s">
        <v>55</v>
      </c>
      <c r="B46" s="139" t="s">
        <v>58</v>
      </c>
      <c r="C46" s="491" t="s">
        <v>197</v>
      </c>
      <c r="D46" s="101">
        <v>82.5</v>
      </c>
      <c r="E46" s="101">
        <v>165</v>
      </c>
      <c r="F46">
        <v>55</v>
      </c>
      <c r="H46" s="139" t="s">
        <v>63</v>
      </c>
      <c r="I46" s="140" t="s">
        <v>67</v>
      </c>
      <c r="J46" s="486">
        <f t="shared" si="0"/>
        <v>5</v>
      </c>
      <c r="K46" s="487">
        <v>7.111</v>
      </c>
      <c r="L46" s="115">
        <v>318</v>
      </c>
      <c r="M46" s="115">
        <v>54</v>
      </c>
      <c r="N46" s="117">
        <v>824</v>
      </c>
      <c r="O46" s="486">
        <v>5</v>
      </c>
      <c r="P46" s="488">
        <v>0</v>
      </c>
    </row>
    <row r="47" ht="27" spans="1:16">
      <c r="A47" s="114" t="s">
        <v>55</v>
      </c>
      <c r="B47" s="139" t="s">
        <v>59</v>
      </c>
      <c r="C47" s="491" t="s">
        <v>197</v>
      </c>
      <c r="D47" s="101">
        <v>82.5</v>
      </c>
      <c r="E47" s="101">
        <v>165</v>
      </c>
      <c r="F47">
        <v>55</v>
      </c>
      <c r="H47" s="139" t="s">
        <v>63</v>
      </c>
      <c r="I47" s="140" t="s">
        <v>68</v>
      </c>
      <c r="J47" s="486">
        <f t="shared" si="0"/>
        <v>20</v>
      </c>
      <c r="K47" s="487"/>
      <c r="L47" s="115">
        <v>841</v>
      </c>
      <c r="M47" s="115">
        <v>0</v>
      </c>
      <c r="N47" s="117">
        <v>658</v>
      </c>
      <c r="O47" s="486">
        <v>19</v>
      </c>
      <c r="P47" s="488">
        <v>1</v>
      </c>
    </row>
    <row r="48" ht="40.5" spans="1:16">
      <c r="A48" s="114" t="s">
        <v>55</v>
      </c>
      <c r="B48" s="139" t="s">
        <v>60</v>
      </c>
      <c r="C48" s="491" t="s">
        <v>196</v>
      </c>
      <c r="D48" s="101">
        <v>75</v>
      </c>
      <c r="E48" s="101">
        <v>150</v>
      </c>
      <c r="F48">
        <v>50</v>
      </c>
      <c r="H48" s="139" t="s">
        <v>63</v>
      </c>
      <c r="I48" s="140" t="s">
        <v>69</v>
      </c>
      <c r="J48" s="486">
        <f t="shared" si="0"/>
        <v>0</v>
      </c>
      <c r="K48" s="487">
        <v>5.144</v>
      </c>
      <c r="L48" s="115">
        <v>0</v>
      </c>
      <c r="M48" s="115">
        <v>39</v>
      </c>
      <c r="N48" s="117">
        <v>1558</v>
      </c>
      <c r="O48" s="486">
        <v>0</v>
      </c>
      <c r="P48" s="488">
        <v>0</v>
      </c>
    </row>
    <row r="49" ht="27" spans="1:16">
      <c r="A49" s="114" t="s">
        <v>55</v>
      </c>
      <c r="B49" s="139" t="s">
        <v>61</v>
      </c>
      <c r="C49" s="491" t="s">
        <v>197</v>
      </c>
      <c r="D49" s="101">
        <v>82.5</v>
      </c>
      <c r="E49" s="101">
        <v>165</v>
      </c>
      <c r="F49">
        <v>55</v>
      </c>
      <c r="H49" s="139" t="s">
        <v>63</v>
      </c>
      <c r="I49" s="140" t="s">
        <v>70</v>
      </c>
      <c r="J49" s="486">
        <f t="shared" si="0"/>
        <v>2</v>
      </c>
      <c r="K49" s="487"/>
      <c r="L49" s="115">
        <v>105</v>
      </c>
      <c r="M49" s="115">
        <v>0</v>
      </c>
      <c r="N49" s="117">
        <v>1292</v>
      </c>
      <c r="O49" s="486">
        <v>2</v>
      </c>
      <c r="P49" s="488">
        <v>0</v>
      </c>
    </row>
    <row r="50" spans="1:16">
      <c r="A50" s="477" t="s">
        <v>63</v>
      </c>
      <c r="B50" s="478" t="s">
        <v>4744</v>
      </c>
      <c r="C50" s="478"/>
      <c r="D50" s="477"/>
      <c r="E50" s="477"/>
      <c r="H50" s="139" t="s">
        <v>63</v>
      </c>
      <c r="I50" s="140" t="s">
        <v>71</v>
      </c>
      <c r="J50" s="486">
        <f t="shared" si="0"/>
        <v>4</v>
      </c>
      <c r="K50" s="487">
        <v>7.031</v>
      </c>
      <c r="L50" s="115">
        <v>366</v>
      </c>
      <c r="M50" s="115">
        <v>54</v>
      </c>
      <c r="N50" s="117">
        <v>1666</v>
      </c>
      <c r="O50" s="486">
        <v>4</v>
      </c>
      <c r="P50" s="488">
        <v>0</v>
      </c>
    </row>
    <row r="51" ht="27" spans="1:16">
      <c r="A51" s="114" t="s">
        <v>63</v>
      </c>
      <c r="B51" s="139" t="s">
        <v>64</v>
      </c>
      <c r="C51" s="491" t="s">
        <v>197</v>
      </c>
      <c r="D51" s="101">
        <v>82.5</v>
      </c>
      <c r="E51" s="101">
        <v>165</v>
      </c>
      <c r="F51">
        <v>55</v>
      </c>
      <c r="H51" s="135" t="s">
        <v>72</v>
      </c>
      <c r="I51" s="132"/>
      <c r="J51" s="489">
        <f t="shared" si="0"/>
        <v>24</v>
      </c>
      <c r="K51" s="490">
        <v>0</v>
      </c>
      <c r="L51" s="115">
        <f>SUBTOTAL(9,L52:L56)</f>
        <v>767</v>
      </c>
      <c r="M51" s="115">
        <f>SUBTOTAL(9,M52:M56)</f>
        <v>0</v>
      </c>
      <c r="N51" s="117">
        <v>4709</v>
      </c>
      <c r="O51" s="489">
        <v>11</v>
      </c>
      <c r="P51" s="489">
        <v>13</v>
      </c>
    </row>
    <row r="52" ht="27" spans="1:16">
      <c r="A52" s="114" t="s">
        <v>63</v>
      </c>
      <c r="B52" s="139" t="s">
        <v>65</v>
      </c>
      <c r="C52" s="491" t="s">
        <v>197</v>
      </c>
      <c r="D52" s="101">
        <v>82.5</v>
      </c>
      <c r="E52" s="101">
        <v>165</v>
      </c>
      <c r="F52">
        <v>55</v>
      </c>
      <c r="H52" s="139" t="s">
        <v>73</v>
      </c>
      <c r="I52" s="140" t="s">
        <v>74</v>
      </c>
      <c r="J52" s="486">
        <f t="shared" si="0"/>
        <v>0</v>
      </c>
      <c r="K52" s="487"/>
      <c r="L52" s="115">
        <v>0</v>
      </c>
      <c r="M52" s="115">
        <v>0</v>
      </c>
      <c r="N52" s="117">
        <v>706</v>
      </c>
      <c r="O52" s="486">
        <v>0</v>
      </c>
      <c r="P52" s="488">
        <v>0</v>
      </c>
    </row>
    <row r="53" ht="27" spans="1:16">
      <c r="A53" s="114" t="s">
        <v>63</v>
      </c>
      <c r="B53" s="139" t="s">
        <v>66</v>
      </c>
      <c r="C53" s="491" t="s">
        <v>197</v>
      </c>
      <c r="D53" s="101">
        <v>82.5</v>
      </c>
      <c r="E53" s="101">
        <v>165</v>
      </c>
      <c r="F53">
        <v>55</v>
      </c>
      <c r="H53" s="139" t="s">
        <v>73</v>
      </c>
      <c r="I53" s="140" t="s">
        <v>75</v>
      </c>
      <c r="J53" s="486">
        <f t="shared" si="0"/>
        <v>1</v>
      </c>
      <c r="K53" s="487"/>
      <c r="L53" s="115">
        <v>19</v>
      </c>
      <c r="M53" s="115">
        <v>0</v>
      </c>
      <c r="N53" s="117">
        <v>598</v>
      </c>
      <c r="O53" s="486">
        <v>0</v>
      </c>
      <c r="P53" s="488">
        <v>1</v>
      </c>
    </row>
    <row r="54" ht="27" spans="1:16">
      <c r="A54" s="114" t="s">
        <v>63</v>
      </c>
      <c r="B54" s="139" t="s">
        <v>67</v>
      </c>
      <c r="C54" s="491" t="s">
        <v>197</v>
      </c>
      <c r="D54" s="101">
        <v>82.5</v>
      </c>
      <c r="E54" s="101">
        <v>165</v>
      </c>
      <c r="F54">
        <v>55</v>
      </c>
      <c r="H54" s="139" t="s">
        <v>73</v>
      </c>
      <c r="I54" s="140" t="s">
        <v>76</v>
      </c>
      <c r="J54" s="486">
        <f t="shared" si="0"/>
        <v>7</v>
      </c>
      <c r="K54" s="487"/>
      <c r="L54" s="115">
        <v>255</v>
      </c>
      <c r="M54" s="115">
        <v>0</v>
      </c>
      <c r="N54" s="117">
        <v>1293</v>
      </c>
      <c r="O54" s="486">
        <v>7</v>
      </c>
      <c r="P54" s="488">
        <v>0</v>
      </c>
    </row>
    <row r="55" ht="27" spans="1:16">
      <c r="A55" s="114" t="s">
        <v>63</v>
      </c>
      <c r="B55" s="139" t="s">
        <v>68</v>
      </c>
      <c r="C55" s="491" t="s">
        <v>197</v>
      </c>
      <c r="D55" s="101">
        <v>82.5</v>
      </c>
      <c r="E55" s="101">
        <v>165</v>
      </c>
      <c r="F55">
        <v>55</v>
      </c>
      <c r="H55" s="139" t="s">
        <v>73</v>
      </c>
      <c r="I55" s="140" t="s">
        <v>77</v>
      </c>
      <c r="J55" s="486">
        <f t="shared" si="0"/>
        <v>7</v>
      </c>
      <c r="K55" s="487"/>
      <c r="L55" s="115">
        <v>237</v>
      </c>
      <c r="M55" s="115">
        <v>0</v>
      </c>
      <c r="N55" s="117">
        <v>1317</v>
      </c>
      <c r="O55" s="486">
        <v>1</v>
      </c>
      <c r="P55" s="488">
        <v>6</v>
      </c>
    </row>
    <row r="56" ht="27" spans="1:16">
      <c r="A56" s="114" t="s">
        <v>63</v>
      </c>
      <c r="B56" s="139" t="s">
        <v>69</v>
      </c>
      <c r="C56" s="491" t="s">
        <v>197</v>
      </c>
      <c r="D56" s="101">
        <v>82.5</v>
      </c>
      <c r="E56" s="101">
        <v>165</v>
      </c>
      <c r="F56">
        <v>55</v>
      </c>
      <c r="H56" s="139" t="s">
        <v>73</v>
      </c>
      <c r="I56" s="140" t="s">
        <v>78</v>
      </c>
      <c r="J56" s="486">
        <f t="shared" si="0"/>
        <v>9</v>
      </c>
      <c r="K56" s="487"/>
      <c r="L56" s="115">
        <v>256</v>
      </c>
      <c r="M56" s="115">
        <v>0</v>
      </c>
      <c r="N56" s="117">
        <v>795</v>
      </c>
      <c r="O56" s="486">
        <v>3</v>
      </c>
      <c r="P56" s="488">
        <v>6</v>
      </c>
    </row>
    <row r="57" ht="27" spans="1:16">
      <c r="A57" s="114" t="s">
        <v>63</v>
      </c>
      <c r="B57" s="139" t="s">
        <v>70</v>
      </c>
      <c r="C57" s="491" t="s">
        <v>197</v>
      </c>
      <c r="D57" s="101">
        <v>82.5</v>
      </c>
      <c r="E57" s="101">
        <v>165</v>
      </c>
      <c r="F57">
        <v>55</v>
      </c>
      <c r="H57" s="135" t="s">
        <v>79</v>
      </c>
      <c r="I57" s="132"/>
      <c r="J57" s="489">
        <f t="shared" si="0"/>
        <v>8</v>
      </c>
      <c r="K57" s="490">
        <v>0</v>
      </c>
      <c r="L57" s="115">
        <f>SUBTOTAL(9,L58:L61)</f>
        <v>405</v>
      </c>
      <c r="M57" s="115">
        <f>SUBTOTAL(9,M58:M61)</f>
        <v>0</v>
      </c>
      <c r="N57" s="117">
        <v>2445</v>
      </c>
      <c r="O57" s="489">
        <v>8</v>
      </c>
      <c r="P57" s="489">
        <v>0</v>
      </c>
    </row>
    <row r="58" ht="27" spans="1:16">
      <c r="A58" s="114" t="s">
        <v>63</v>
      </c>
      <c r="B58" s="139" t="s">
        <v>71</v>
      </c>
      <c r="C58" s="491" t="s">
        <v>197</v>
      </c>
      <c r="D58" s="101">
        <v>82.5</v>
      </c>
      <c r="E58" s="101">
        <v>165</v>
      </c>
      <c r="F58">
        <v>55</v>
      </c>
      <c r="H58" s="142" t="s">
        <v>80</v>
      </c>
      <c r="I58" s="140" t="s">
        <v>81</v>
      </c>
      <c r="J58" s="486">
        <f t="shared" si="0"/>
        <v>0</v>
      </c>
      <c r="K58" s="487"/>
      <c r="L58" s="115">
        <v>0</v>
      </c>
      <c r="M58" s="115">
        <v>0</v>
      </c>
      <c r="N58" s="117">
        <v>211</v>
      </c>
      <c r="O58" s="486">
        <v>0</v>
      </c>
      <c r="P58" s="488">
        <v>0</v>
      </c>
    </row>
    <row r="59" spans="1:16">
      <c r="A59" s="477" t="s">
        <v>73</v>
      </c>
      <c r="B59" s="478" t="s">
        <v>4744</v>
      </c>
      <c r="C59" s="478"/>
      <c r="D59" s="477"/>
      <c r="E59" s="477"/>
      <c r="H59" s="139" t="s">
        <v>80</v>
      </c>
      <c r="I59" s="140" t="s">
        <v>82</v>
      </c>
      <c r="J59" s="486">
        <f t="shared" si="0"/>
        <v>8</v>
      </c>
      <c r="K59" s="487"/>
      <c r="L59" s="115">
        <v>405</v>
      </c>
      <c r="M59" s="115">
        <v>0</v>
      </c>
      <c r="N59" s="117">
        <v>1004</v>
      </c>
      <c r="O59" s="486">
        <v>8</v>
      </c>
      <c r="P59" s="488">
        <v>0</v>
      </c>
    </row>
    <row r="60" spans="1:16">
      <c r="A60" s="114" t="s">
        <v>73</v>
      </c>
      <c r="B60" s="139" t="s">
        <v>74</v>
      </c>
      <c r="C60" s="491" t="s">
        <v>198</v>
      </c>
      <c r="D60" s="101">
        <v>60</v>
      </c>
      <c r="E60" s="101">
        <v>140</v>
      </c>
      <c r="F60">
        <v>30</v>
      </c>
      <c r="H60" s="139" t="s">
        <v>80</v>
      </c>
      <c r="I60" s="140" t="s">
        <v>83</v>
      </c>
      <c r="J60" s="486">
        <f t="shared" si="0"/>
        <v>0</v>
      </c>
      <c r="K60" s="487"/>
      <c r="L60" s="115">
        <v>0</v>
      </c>
      <c r="M60" s="115">
        <v>0</v>
      </c>
      <c r="N60" s="117">
        <v>674</v>
      </c>
      <c r="O60" s="486">
        <v>0</v>
      </c>
      <c r="P60" s="488">
        <v>0</v>
      </c>
    </row>
    <row r="61" spans="1:16">
      <c r="A61" s="114" t="s">
        <v>73</v>
      </c>
      <c r="B61" s="139" t="s">
        <v>75</v>
      </c>
      <c r="C61" s="491" t="s">
        <v>198</v>
      </c>
      <c r="D61" s="101">
        <v>60</v>
      </c>
      <c r="E61" s="101">
        <v>140</v>
      </c>
      <c r="F61">
        <v>30</v>
      </c>
      <c r="H61" s="139" t="s">
        <v>80</v>
      </c>
      <c r="I61" s="140" t="s">
        <v>84</v>
      </c>
      <c r="J61" s="486">
        <f t="shared" si="0"/>
        <v>0</v>
      </c>
      <c r="K61" s="487"/>
      <c r="L61" s="115">
        <v>0</v>
      </c>
      <c r="M61" s="115">
        <v>0</v>
      </c>
      <c r="N61" s="117">
        <v>556</v>
      </c>
      <c r="O61" s="486">
        <v>0</v>
      </c>
      <c r="P61" s="488">
        <v>0</v>
      </c>
    </row>
    <row r="62" ht="40.5" spans="1:16">
      <c r="A62" s="114" t="s">
        <v>73</v>
      </c>
      <c r="B62" s="139" t="s">
        <v>76</v>
      </c>
      <c r="C62" s="491" t="s">
        <v>196</v>
      </c>
      <c r="D62" s="101">
        <v>75</v>
      </c>
      <c r="E62" s="101">
        <v>150</v>
      </c>
      <c r="F62">
        <v>50</v>
      </c>
      <c r="H62" s="135" t="s">
        <v>85</v>
      </c>
      <c r="I62" s="132"/>
      <c r="J62" s="489">
        <f t="shared" si="0"/>
        <v>0</v>
      </c>
      <c r="K62" s="490">
        <v>0</v>
      </c>
      <c r="L62" s="115">
        <f>SUBTOTAL(9,L63)</f>
        <v>0</v>
      </c>
      <c r="M62" s="115">
        <f>SUBTOTAL(9,M63)</f>
        <v>0</v>
      </c>
      <c r="N62" s="117">
        <v>0</v>
      </c>
      <c r="O62" s="489">
        <v>0</v>
      </c>
      <c r="P62" s="489">
        <v>0</v>
      </c>
    </row>
    <row r="63" spans="1:16">
      <c r="A63" s="114" t="s">
        <v>73</v>
      </c>
      <c r="B63" s="139" t="s">
        <v>77</v>
      </c>
      <c r="C63" s="491" t="s">
        <v>198</v>
      </c>
      <c r="D63" s="101">
        <v>60</v>
      </c>
      <c r="E63" s="101">
        <v>140</v>
      </c>
      <c r="F63">
        <v>30</v>
      </c>
      <c r="H63" s="139" t="s">
        <v>86</v>
      </c>
      <c r="I63" s="140" t="s">
        <v>86</v>
      </c>
      <c r="J63" s="486">
        <f t="shared" si="0"/>
        <v>0</v>
      </c>
      <c r="K63" s="487"/>
      <c r="L63" s="115">
        <v>0</v>
      </c>
      <c r="M63" s="115">
        <v>0</v>
      </c>
      <c r="N63" s="117">
        <v>0</v>
      </c>
      <c r="O63" s="486">
        <v>0</v>
      </c>
      <c r="P63" s="488">
        <v>0</v>
      </c>
    </row>
    <row r="64" ht="27" spans="1:16">
      <c r="A64" s="114" t="s">
        <v>73</v>
      </c>
      <c r="B64" s="139" t="s">
        <v>78</v>
      </c>
      <c r="C64" s="491" t="s">
        <v>195</v>
      </c>
      <c r="D64" s="101">
        <v>65</v>
      </c>
      <c r="E64" s="101">
        <v>145</v>
      </c>
      <c r="F64">
        <v>40</v>
      </c>
      <c r="H64" s="135" t="s">
        <v>87</v>
      </c>
      <c r="I64" s="132"/>
      <c r="J64" s="489">
        <f t="shared" si="0"/>
        <v>0</v>
      </c>
      <c r="K64" s="490">
        <v>0</v>
      </c>
      <c r="L64" s="115">
        <f>SUBTOTAL(9,L65)</f>
        <v>0</v>
      </c>
      <c r="M64" s="115">
        <f>SUBTOTAL(9,M65)</f>
        <v>0</v>
      </c>
      <c r="N64" s="117">
        <v>0</v>
      </c>
      <c r="O64" s="489">
        <v>0</v>
      </c>
      <c r="P64" s="489">
        <v>0</v>
      </c>
    </row>
    <row r="65" spans="1:16">
      <c r="A65" s="477" t="s">
        <v>80</v>
      </c>
      <c r="B65" s="478" t="s">
        <v>4744</v>
      </c>
      <c r="C65" s="478"/>
      <c r="D65" s="477"/>
      <c r="E65" s="477"/>
      <c r="H65" s="139" t="s">
        <v>88</v>
      </c>
      <c r="I65" s="140" t="s">
        <v>88</v>
      </c>
      <c r="J65" s="486">
        <f t="shared" si="0"/>
        <v>0</v>
      </c>
      <c r="K65" s="487"/>
      <c r="L65" s="115">
        <v>0</v>
      </c>
      <c r="M65" s="115">
        <v>0</v>
      </c>
      <c r="N65" s="117">
        <v>0</v>
      </c>
      <c r="O65" s="486">
        <v>0</v>
      </c>
      <c r="P65" s="488">
        <v>0</v>
      </c>
    </row>
    <row r="66" ht="40.5" spans="1:16">
      <c r="A66" s="114" t="s">
        <v>80</v>
      </c>
      <c r="B66" s="139" t="s">
        <v>81</v>
      </c>
      <c r="C66" s="491" t="s">
        <v>196</v>
      </c>
      <c r="D66" s="101">
        <v>75</v>
      </c>
      <c r="E66" s="101">
        <v>150</v>
      </c>
      <c r="F66">
        <v>50</v>
      </c>
      <c r="H66" s="135" t="s">
        <v>89</v>
      </c>
      <c r="I66" s="132"/>
      <c r="J66" s="489">
        <f t="shared" si="0"/>
        <v>7</v>
      </c>
      <c r="K66" s="490">
        <v>20.679</v>
      </c>
      <c r="L66" s="115">
        <f>SUBTOTAL(9,L67:L73)</f>
        <v>317</v>
      </c>
      <c r="M66" s="115">
        <f>SUBTOTAL(9,M67:M73)</f>
        <v>103</v>
      </c>
      <c r="N66" s="117">
        <v>1161</v>
      </c>
      <c r="O66" s="489">
        <v>7</v>
      </c>
      <c r="P66" s="489">
        <v>0</v>
      </c>
    </row>
    <row r="67" ht="40.5" spans="1:16">
      <c r="A67" s="114" t="s">
        <v>80</v>
      </c>
      <c r="B67" s="139" t="s">
        <v>82</v>
      </c>
      <c r="C67" s="491" t="s">
        <v>196</v>
      </c>
      <c r="D67" s="101">
        <v>75</v>
      </c>
      <c r="E67" s="101">
        <v>150</v>
      </c>
      <c r="F67">
        <v>50</v>
      </c>
      <c r="H67" s="142" t="s">
        <v>90</v>
      </c>
      <c r="I67" s="140" t="s">
        <v>91</v>
      </c>
      <c r="J67" s="486">
        <f t="shared" ref="J67:J128" si="1">O67+P67</f>
        <v>0</v>
      </c>
      <c r="K67" s="487"/>
      <c r="L67" s="115">
        <v>0</v>
      </c>
      <c r="M67" s="115">
        <v>0</v>
      </c>
      <c r="N67" s="117">
        <v>61</v>
      </c>
      <c r="O67" s="486">
        <v>0</v>
      </c>
      <c r="P67" s="488">
        <v>0</v>
      </c>
    </row>
    <row r="68" ht="40.5" spans="1:16">
      <c r="A68" s="114" t="s">
        <v>80</v>
      </c>
      <c r="B68" s="139" t="s">
        <v>83</v>
      </c>
      <c r="C68" s="491" t="s">
        <v>196</v>
      </c>
      <c r="D68" s="101">
        <v>75</v>
      </c>
      <c r="E68" s="101">
        <v>150</v>
      </c>
      <c r="F68">
        <v>50</v>
      </c>
      <c r="H68" s="142" t="s">
        <v>90</v>
      </c>
      <c r="I68" s="140" t="s">
        <v>92</v>
      </c>
      <c r="J68" s="486">
        <f t="shared" si="1"/>
        <v>0</v>
      </c>
      <c r="K68" s="487"/>
      <c r="L68" s="115">
        <v>0</v>
      </c>
      <c r="M68" s="115">
        <v>0</v>
      </c>
      <c r="N68" s="117">
        <v>22</v>
      </c>
      <c r="O68" s="486">
        <v>0</v>
      </c>
      <c r="P68" s="488">
        <v>0</v>
      </c>
    </row>
    <row r="69" ht="40.5" spans="1:16">
      <c r="A69" s="114" t="s">
        <v>80</v>
      </c>
      <c r="B69" s="139" t="s">
        <v>84</v>
      </c>
      <c r="C69" s="491" t="s">
        <v>196</v>
      </c>
      <c r="D69" s="101">
        <v>75</v>
      </c>
      <c r="E69" s="101">
        <v>150</v>
      </c>
      <c r="F69">
        <v>50</v>
      </c>
      <c r="H69" s="142" t="s">
        <v>90</v>
      </c>
      <c r="I69" s="140" t="s">
        <v>93</v>
      </c>
      <c r="J69" s="486">
        <f t="shared" si="1"/>
        <v>0</v>
      </c>
      <c r="K69" s="487"/>
      <c r="L69" s="115">
        <v>0</v>
      </c>
      <c r="M69" s="115">
        <v>0</v>
      </c>
      <c r="N69" s="117">
        <v>170</v>
      </c>
      <c r="O69" s="486">
        <v>0</v>
      </c>
      <c r="P69" s="488">
        <v>0</v>
      </c>
    </row>
    <row r="70" spans="1:16">
      <c r="A70" s="477" t="s">
        <v>86</v>
      </c>
      <c r="B70" s="478" t="s">
        <v>4744</v>
      </c>
      <c r="C70" s="478"/>
      <c r="D70" s="477"/>
      <c r="E70" s="477"/>
      <c r="H70" s="139" t="s">
        <v>90</v>
      </c>
      <c r="I70" s="140" t="s">
        <v>94</v>
      </c>
      <c r="J70" s="486">
        <f t="shared" si="1"/>
        <v>2</v>
      </c>
      <c r="K70" s="487"/>
      <c r="L70" s="115">
        <v>55</v>
      </c>
      <c r="M70" s="115">
        <v>0</v>
      </c>
      <c r="N70" s="117">
        <v>366</v>
      </c>
      <c r="O70" s="486">
        <v>2</v>
      </c>
      <c r="P70" s="488">
        <v>0</v>
      </c>
    </row>
    <row r="71" spans="1:16">
      <c r="A71" s="114" t="s">
        <v>86</v>
      </c>
      <c r="B71" s="139" t="s">
        <v>86</v>
      </c>
      <c r="C71" s="139" t="s">
        <v>194</v>
      </c>
      <c r="D71" s="101">
        <v>30</v>
      </c>
      <c r="E71" s="101">
        <v>70</v>
      </c>
      <c r="F71">
        <v>15</v>
      </c>
      <c r="H71" s="139" t="s">
        <v>90</v>
      </c>
      <c r="I71" s="140" t="s">
        <v>95</v>
      </c>
      <c r="J71" s="486">
        <f t="shared" si="1"/>
        <v>3</v>
      </c>
      <c r="K71" s="487">
        <v>20.679</v>
      </c>
      <c r="L71" s="115">
        <v>207</v>
      </c>
      <c r="M71" s="115">
        <v>103</v>
      </c>
      <c r="N71" s="117">
        <v>171</v>
      </c>
      <c r="O71" s="486">
        <v>3</v>
      </c>
      <c r="P71" s="488">
        <v>0</v>
      </c>
    </row>
    <row r="72" spans="1:16">
      <c r="A72" s="477" t="s">
        <v>88</v>
      </c>
      <c r="B72" s="478" t="s">
        <v>4744</v>
      </c>
      <c r="C72" s="478"/>
      <c r="D72" s="477"/>
      <c r="E72" s="477"/>
      <c r="H72" s="139" t="s">
        <v>90</v>
      </c>
      <c r="I72" s="140" t="s">
        <v>96</v>
      </c>
      <c r="J72" s="486">
        <f t="shared" si="1"/>
        <v>0</v>
      </c>
      <c r="K72" s="487"/>
      <c r="L72" s="115">
        <v>0</v>
      </c>
      <c r="M72" s="115">
        <v>0</v>
      </c>
      <c r="N72" s="117">
        <v>160</v>
      </c>
      <c r="O72" s="486">
        <v>0</v>
      </c>
      <c r="P72" s="488">
        <v>0</v>
      </c>
    </row>
    <row r="73" spans="1:16">
      <c r="A73" s="114" t="s">
        <v>88</v>
      </c>
      <c r="B73" s="139" t="s">
        <v>88</v>
      </c>
      <c r="C73" s="139" t="s">
        <v>194</v>
      </c>
      <c r="D73" s="101">
        <v>30</v>
      </c>
      <c r="E73" s="101">
        <v>70</v>
      </c>
      <c r="F73">
        <v>15</v>
      </c>
      <c r="H73" s="139" t="s">
        <v>90</v>
      </c>
      <c r="I73" s="140" t="s">
        <v>97</v>
      </c>
      <c r="J73" s="486">
        <f t="shared" si="1"/>
        <v>2</v>
      </c>
      <c r="K73" s="487"/>
      <c r="L73" s="115">
        <v>55</v>
      </c>
      <c r="M73" s="115">
        <v>0</v>
      </c>
      <c r="N73" s="117">
        <v>211</v>
      </c>
      <c r="O73" s="486">
        <v>2</v>
      </c>
      <c r="P73" s="488">
        <v>0</v>
      </c>
    </row>
    <row r="74" ht="27" spans="1:16">
      <c r="A74" s="477" t="s">
        <v>90</v>
      </c>
      <c r="B74" s="478" t="s">
        <v>4744</v>
      </c>
      <c r="C74" s="478"/>
      <c r="D74" s="477"/>
      <c r="E74" s="477"/>
      <c r="H74" s="135" t="s">
        <v>98</v>
      </c>
      <c r="I74" s="132"/>
      <c r="J74" s="489">
        <f t="shared" si="1"/>
        <v>11</v>
      </c>
      <c r="K74" s="490">
        <v>0</v>
      </c>
      <c r="L74" s="115">
        <f>SUBTOTAL(9,L75:L78)</f>
        <v>866</v>
      </c>
      <c r="M74" s="115">
        <f>SUBTOTAL(9,M75:M78)</f>
        <v>0</v>
      </c>
      <c r="N74" s="117">
        <v>3584</v>
      </c>
      <c r="O74" s="489">
        <v>10</v>
      </c>
      <c r="P74" s="489">
        <v>1</v>
      </c>
    </row>
    <row r="75" spans="1:16">
      <c r="A75" s="114" t="s">
        <v>90</v>
      </c>
      <c r="B75" s="139" t="s">
        <v>91</v>
      </c>
      <c r="C75" s="139" t="s">
        <v>194</v>
      </c>
      <c r="D75" s="101">
        <v>30</v>
      </c>
      <c r="E75" s="101">
        <v>70</v>
      </c>
      <c r="F75">
        <v>15</v>
      </c>
      <c r="H75" s="139" t="s">
        <v>99</v>
      </c>
      <c r="I75" s="140" t="s">
        <v>100</v>
      </c>
      <c r="J75" s="486">
        <f t="shared" si="1"/>
        <v>2</v>
      </c>
      <c r="K75" s="487"/>
      <c r="L75" s="115">
        <v>160</v>
      </c>
      <c r="M75" s="115">
        <v>0</v>
      </c>
      <c r="N75" s="117">
        <v>573</v>
      </c>
      <c r="O75" s="486">
        <v>2</v>
      </c>
      <c r="P75" s="488">
        <v>0</v>
      </c>
    </row>
    <row r="76" spans="1:16">
      <c r="A76" s="114" t="s">
        <v>90</v>
      </c>
      <c r="B76" s="139" t="s">
        <v>92</v>
      </c>
      <c r="C76" s="139" t="s">
        <v>194</v>
      </c>
      <c r="D76" s="101">
        <v>30</v>
      </c>
      <c r="E76" s="101">
        <v>70</v>
      </c>
      <c r="F76">
        <v>15</v>
      </c>
      <c r="H76" s="139" t="s">
        <v>99</v>
      </c>
      <c r="I76" s="140" t="s">
        <v>101</v>
      </c>
      <c r="J76" s="486">
        <f t="shared" si="1"/>
        <v>9</v>
      </c>
      <c r="K76" s="487"/>
      <c r="L76" s="115">
        <v>706</v>
      </c>
      <c r="M76" s="115">
        <v>0</v>
      </c>
      <c r="N76" s="117">
        <v>706</v>
      </c>
      <c r="O76" s="486">
        <v>8</v>
      </c>
      <c r="P76" s="488">
        <v>1</v>
      </c>
    </row>
    <row r="77" spans="1:16">
      <c r="A77" s="114" t="s">
        <v>90</v>
      </c>
      <c r="B77" s="139" t="s">
        <v>93</v>
      </c>
      <c r="C77" s="139" t="s">
        <v>194</v>
      </c>
      <c r="D77" s="101">
        <v>30</v>
      </c>
      <c r="E77" s="101">
        <v>70</v>
      </c>
      <c r="F77">
        <v>15</v>
      </c>
      <c r="H77" s="139" t="s">
        <v>99</v>
      </c>
      <c r="I77" s="140" t="s">
        <v>102</v>
      </c>
      <c r="J77" s="486">
        <f t="shared" si="1"/>
        <v>0</v>
      </c>
      <c r="K77" s="487"/>
      <c r="L77" s="115">
        <v>0</v>
      </c>
      <c r="M77" s="115">
        <v>0</v>
      </c>
      <c r="N77" s="117">
        <v>1673</v>
      </c>
      <c r="O77" s="486">
        <v>0</v>
      </c>
      <c r="P77" s="488">
        <v>0</v>
      </c>
    </row>
    <row r="78" spans="1:16">
      <c r="A78" s="114" t="s">
        <v>90</v>
      </c>
      <c r="B78" s="139" t="s">
        <v>94</v>
      </c>
      <c r="C78" s="491" t="s">
        <v>198</v>
      </c>
      <c r="D78" s="101">
        <v>60</v>
      </c>
      <c r="E78" s="101">
        <v>140</v>
      </c>
      <c r="F78">
        <v>30</v>
      </c>
      <c r="H78" s="139" t="s">
        <v>99</v>
      </c>
      <c r="I78" s="140" t="s">
        <v>103</v>
      </c>
      <c r="J78" s="486">
        <f t="shared" si="1"/>
        <v>0</v>
      </c>
      <c r="K78" s="487"/>
      <c r="L78" s="115">
        <v>0</v>
      </c>
      <c r="M78" s="115">
        <v>0</v>
      </c>
      <c r="N78" s="117">
        <v>632</v>
      </c>
      <c r="O78" s="486">
        <v>0</v>
      </c>
      <c r="P78" s="488">
        <v>0</v>
      </c>
    </row>
    <row r="79" ht="27" spans="1:16">
      <c r="A79" s="114" t="s">
        <v>90</v>
      </c>
      <c r="B79" s="139" t="s">
        <v>95</v>
      </c>
      <c r="C79" s="491" t="s">
        <v>198</v>
      </c>
      <c r="D79" s="101">
        <v>60</v>
      </c>
      <c r="E79" s="101">
        <v>140</v>
      </c>
      <c r="F79">
        <v>30</v>
      </c>
      <c r="H79" s="135" t="s">
        <v>104</v>
      </c>
      <c r="I79" s="140"/>
      <c r="J79" s="489">
        <f t="shared" si="1"/>
        <v>18</v>
      </c>
      <c r="K79" s="490">
        <v>2.339</v>
      </c>
      <c r="L79" s="115">
        <f>SUBTOTAL(9,L80:L88)</f>
        <v>725</v>
      </c>
      <c r="M79" s="115">
        <f>SUBTOTAL(9,M80:M88)</f>
        <v>14</v>
      </c>
      <c r="N79" s="117">
        <v>8668</v>
      </c>
      <c r="O79" s="489">
        <v>18</v>
      </c>
      <c r="P79" s="489">
        <v>0</v>
      </c>
    </row>
    <row r="80" spans="1:16">
      <c r="A80" s="114" t="s">
        <v>90</v>
      </c>
      <c r="B80" s="139" t="s">
        <v>96</v>
      </c>
      <c r="C80" s="491" t="s">
        <v>198</v>
      </c>
      <c r="D80" s="101">
        <v>60</v>
      </c>
      <c r="E80" s="101">
        <v>140</v>
      </c>
      <c r="F80">
        <v>30</v>
      </c>
      <c r="H80" s="139" t="s">
        <v>105</v>
      </c>
      <c r="I80" s="140" t="s">
        <v>106</v>
      </c>
      <c r="J80" s="486">
        <f t="shared" si="1"/>
        <v>0</v>
      </c>
      <c r="K80" s="487"/>
      <c r="L80" s="115">
        <v>0</v>
      </c>
      <c r="M80" s="115">
        <v>0</v>
      </c>
      <c r="N80" s="117">
        <v>24</v>
      </c>
      <c r="O80" s="486">
        <v>0</v>
      </c>
      <c r="P80" s="488">
        <v>0</v>
      </c>
    </row>
    <row r="81" spans="1:16">
      <c r="A81" s="114" t="s">
        <v>90</v>
      </c>
      <c r="B81" s="139" t="s">
        <v>97</v>
      </c>
      <c r="C81" s="491" t="s">
        <v>198</v>
      </c>
      <c r="D81" s="101">
        <v>60</v>
      </c>
      <c r="E81" s="101">
        <v>140</v>
      </c>
      <c r="F81">
        <v>30</v>
      </c>
      <c r="H81" s="142" t="s">
        <v>105</v>
      </c>
      <c r="I81" s="140" t="s">
        <v>107</v>
      </c>
      <c r="J81" s="486">
        <f t="shared" si="1"/>
        <v>0</v>
      </c>
      <c r="K81" s="487"/>
      <c r="L81" s="115">
        <v>0</v>
      </c>
      <c r="M81" s="115">
        <v>0</v>
      </c>
      <c r="N81" s="117">
        <v>54</v>
      </c>
      <c r="O81" s="486">
        <v>0</v>
      </c>
      <c r="P81" s="488">
        <v>0</v>
      </c>
    </row>
    <row r="82" spans="1:16">
      <c r="A82" s="477" t="s">
        <v>99</v>
      </c>
      <c r="B82" s="478" t="s">
        <v>4744</v>
      </c>
      <c r="C82" s="478"/>
      <c r="D82" s="477"/>
      <c r="E82" s="477"/>
      <c r="H82" s="139" t="s">
        <v>105</v>
      </c>
      <c r="I82" s="140" t="s">
        <v>108</v>
      </c>
      <c r="J82" s="486">
        <f t="shared" si="1"/>
        <v>0</v>
      </c>
      <c r="K82" s="487"/>
      <c r="L82" s="115">
        <v>0</v>
      </c>
      <c r="M82" s="115">
        <v>0</v>
      </c>
      <c r="N82" s="117">
        <v>645</v>
      </c>
      <c r="O82" s="486">
        <v>0</v>
      </c>
      <c r="P82" s="488">
        <v>0</v>
      </c>
    </row>
    <row r="83" spans="1:16">
      <c r="A83" s="114" t="s">
        <v>99</v>
      </c>
      <c r="B83" s="139" t="s">
        <v>100</v>
      </c>
      <c r="C83" s="139" t="s">
        <v>195</v>
      </c>
      <c r="D83" s="101">
        <v>65</v>
      </c>
      <c r="E83" s="101">
        <v>145</v>
      </c>
      <c r="F83">
        <v>40</v>
      </c>
      <c r="H83" s="142" t="s">
        <v>105</v>
      </c>
      <c r="I83" s="140" t="s">
        <v>109</v>
      </c>
      <c r="J83" s="486">
        <f t="shared" si="1"/>
        <v>1</v>
      </c>
      <c r="K83" s="487"/>
      <c r="L83" s="115">
        <v>27</v>
      </c>
      <c r="M83" s="115">
        <v>0</v>
      </c>
      <c r="N83" s="117">
        <v>374</v>
      </c>
      <c r="O83" s="486">
        <v>1</v>
      </c>
      <c r="P83" s="488">
        <v>0</v>
      </c>
    </row>
    <row r="84" spans="1:16">
      <c r="A84" s="114" t="s">
        <v>99</v>
      </c>
      <c r="B84" s="139" t="s">
        <v>101</v>
      </c>
      <c r="C84" s="139" t="s">
        <v>195</v>
      </c>
      <c r="D84" s="101">
        <v>65</v>
      </c>
      <c r="E84" s="101">
        <v>145</v>
      </c>
      <c r="F84">
        <v>40</v>
      </c>
      <c r="H84" s="139" t="s">
        <v>105</v>
      </c>
      <c r="I84" s="140" t="s">
        <v>110</v>
      </c>
      <c r="J84" s="486">
        <f t="shared" si="1"/>
        <v>2</v>
      </c>
      <c r="K84" s="487">
        <v>2.339</v>
      </c>
      <c r="L84" s="115">
        <v>71</v>
      </c>
      <c r="M84" s="115">
        <v>14</v>
      </c>
      <c r="N84" s="117">
        <v>1913</v>
      </c>
      <c r="O84" s="486">
        <v>2</v>
      </c>
      <c r="P84" s="488">
        <v>0</v>
      </c>
    </row>
    <row r="85" spans="1:16">
      <c r="A85" s="114" t="s">
        <v>99</v>
      </c>
      <c r="B85" s="139" t="s">
        <v>102</v>
      </c>
      <c r="C85" s="139" t="s">
        <v>195</v>
      </c>
      <c r="D85" s="101">
        <v>65</v>
      </c>
      <c r="E85" s="101">
        <v>145</v>
      </c>
      <c r="F85">
        <v>40</v>
      </c>
      <c r="H85" s="139" t="s">
        <v>105</v>
      </c>
      <c r="I85" s="140" t="s">
        <v>111</v>
      </c>
      <c r="J85" s="486">
        <f t="shared" si="1"/>
        <v>14</v>
      </c>
      <c r="K85" s="487"/>
      <c r="L85" s="115">
        <v>583</v>
      </c>
      <c r="M85" s="115">
        <v>0</v>
      </c>
      <c r="N85" s="117">
        <v>2094</v>
      </c>
      <c r="O85" s="486">
        <v>14</v>
      </c>
      <c r="P85" s="488">
        <v>0</v>
      </c>
    </row>
    <row r="86" spans="1:16">
      <c r="A86" s="114" t="s">
        <v>99</v>
      </c>
      <c r="B86" s="139" t="s">
        <v>103</v>
      </c>
      <c r="C86" s="139" t="s">
        <v>195</v>
      </c>
      <c r="D86" s="101">
        <v>65</v>
      </c>
      <c r="E86" s="101">
        <v>145</v>
      </c>
      <c r="F86">
        <v>40</v>
      </c>
      <c r="H86" s="139" t="s">
        <v>105</v>
      </c>
      <c r="I86" s="140" t="s">
        <v>112</v>
      </c>
      <c r="J86" s="486">
        <f t="shared" si="1"/>
        <v>1</v>
      </c>
      <c r="K86" s="487"/>
      <c r="L86" s="115">
        <v>44</v>
      </c>
      <c r="M86" s="115">
        <v>0</v>
      </c>
      <c r="N86" s="117">
        <v>861</v>
      </c>
      <c r="O86" s="486">
        <v>1</v>
      </c>
      <c r="P86" s="488">
        <v>0</v>
      </c>
    </row>
    <row r="87" spans="1:16">
      <c r="A87" s="477" t="s">
        <v>105</v>
      </c>
      <c r="B87" s="478" t="s">
        <v>4744</v>
      </c>
      <c r="C87" s="478"/>
      <c r="D87" s="477"/>
      <c r="E87" s="477"/>
      <c r="H87" s="139" t="s">
        <v>105</v>
      </c>
      <c r="I87" s="140" t="s">
        <v>113</v>
      </c>
      <c r="J87" s="486">
        <f t="shared" si="1"/>
        <v>0</v>
      </c>
      <c r="K87" s="487"/>
      <c r="L87" s="115">
        <v>0</v>
      </c>
      <c r="M87" s="115">
        <v>0</v>
      </c>
      <c r="N87" s="117">
        <v>1395</v>
      </c>
      <c r="O87" s="486">
        <v>0</v>
      </c>
      <c r="P87" s="488">
        <v>0</v>
      </c>
    </row>
    <row r="88" spans="1:16">
      <c r="A88" s="114" t="s">
        <v>105</v>
      </c>
      <c r="B88" s="139" t="s">
        <v>106</v>
      </c>
      <c r="C88" s="139" t="s">
        <v>195</v>
      </c>
      <c r="D88" s="101">
        <v>65</v>
      </c>
      <c r="E88" s="101">
        <v>145</v>
      </c>
      <c r="F88">
        <v>40</v>
      </c>
      <c r="H88" s="139" t="s">
        <v>105</v>
      </c>
      <c r="I88" s="140" t="s">
        <v>114</v>
      </c>
      <c r="J88" s="486">
        <f t="shared" si="1"/>
        <v>0</v>
      </c>
      <c r="K88" s="487"/>
      <c r="L88" s="115">
        <v>0</v>
      </c>
      <c r="M88" s="115">
        <v>0</v>
      </c>
      <c r="N88" s="117">
        <v>1308</v>
      </c>
      <c r="O88" s="486">
        <v>0</v>
      </c>
      <c r="P88" s="488">
        <v>0</v>
      </c>
    </row>
    <row r="89" ht="27" spans="1:16">
      <c r="A89" s="114" t="s">
        <v>105</v>
      </c>
      <c r="B89" s="139" t="s">
        <v>107</v>
      </c>
      <c r="C89" s="139" t="s">
        <v>195</v>
      </c>
      <c r="D89" s="101">
        <v>65</v>
      </c>
      <c r="E89" s="101">
        <v>145</v>
      </c>
      <c r="F89">
        <v>40</v>
      </c>
      <c r="H89" s="135" t="s">
        <v>115</v>
      </c>
      <c r="I89" s="140"/>
      <c r="J89" s="489">
        <f t="shared" si="1"/>
        <v>18</v>
      </c>
      <c r="K89" s="490">
        <v>3.18</v>
      </c>
      <c r="L89" s="115">
        <f>SUBTOTAL(9,L90:L94)</f>
        <v>793</v>
      </c>
      <c r="M89" s="115">
        <f>SUBTOTAL(9,M90:M94)</f>
        <v>19</v>
      </c>
      <c r="N89" s="117">
        <v>7991</v>
      </c>
      <c r="O89" s="489">
        <v>18</v>
      </c>
      <c r="P89" s="489">
        <v>0</v>
      </c>
    </row>
    <row r="90" spans="1:16">
      <c r="A90" s="114" t="s">
        <v>105</v>
      </c>
      <c r="B90" s="139" t="s">
        <v>108</v>
      </c>
      <c r="C90" s="139" t="s">
        <v>195</v>
      </c>
      <c r="D90" s="101">
        <v>65</v>
      </c>
      <c r="E90" s="101">
        <v>145</v>
      </c>
      <c r="F90">
        <v>40</v>
      </c>
      <c r="H90" s="114" t="s">
        <v>116</v>
      </c>
      <c r="I90" s="140" t="s">
        <v>117</v>
      </c>
      <c r="J90" s="486">
        <f t="shared" si="1"/>
        <v>0</v>
      </c>
      <c r="K90" s="487"/>
      <c r="L90" s="115">
        <v>0</v>
      </c>
      <c r="M90" s="115">
        <v>0</v>
      </c>
      <c r="N90" s="117">
        <v>507</v>
      </c>
      <c r="O90" s="486">
        <v>0</v>
      </c>
      <c r="P90" s="488">
        <v>0</v>
      </c>
    </row>
    <row r="91" spans="1:16">
      <c r="A91" s="114" t="s">
        <v>105</v>
      </c>
      <c r="B91" s="139" t="s">
        <v>109</v>
      </c>
      <c r="C91" s="139" t="s">
        <v>195</v>
      </c>
      <c r="D91" s="101">
        <v>65</v>
      </c>
      <c r="E91" s="101">
        <v>145</v>
      </c>
      <c r="F91">
        <v>40</v>
      </c>
      <c r="H91" s="114" t="s">
        <v>116</v>
      </c>
      <c r="I91" s="140" t="s">
        <v>118</v>
      </c>
      <c r="J91" s="486">
        <f t="shared" si="1"/>
        <v>0</v>
      </c>
      <c r="K91" s="487"/>
      <c r="L91" s="115">
        <v>0</v>
      </c>
      <c r="M91" s="115">
        <v>0</v>
      </c>
      <c r="N91" s="117">
        <v>1397</v>
      </c>
      <c r="O91" s="486">
        <v>0</v>
      </c>
      <c r="P91" s="488">
        <v>0</v>
      </c>
    </row>
    <row r="92" spans="1:16">
      <c r="A92" s="114" t="s">
        <v>105</v>
      </c>
      <c r="B92" s="139" t="s">
        <v>110</v>
      </c>
      <c r="C92" s="139" t="s">
        <v>195</v>
      </c>
      <c r="D92" s="101">
        <v>65</v>
      </c>
      <c r="E92" s="101">
        <v>145</v>
      </c>
      <c r="F92">
        <v>40</v>
      </c>
      <c r="H92" s="114" t="s">
        <v>116</v>
      </c>
      <c r="I92" s="140" t="s">
        <v>119</v>
      </c>
      <c r="J92" s="486">
        <f t="shared" si="1"/>
        <v>3</v>
      </c>
      <c r="K92" s="487"/>
      <c r="L92" s="115">
        <v>96</v>
      </c>
      <c r="M92" s="115">
        <v>0</v>
      </c>
      <c r="N92" s="117">
        <v>2003</v>
      </c>
      <c r="O92" s="486">
        <v>3</v>
      </c>
      <c r="P92" s="488">
        <v>0</v>
      </c>
    </row>
    <row r="93" spans="1:16">
      <c r="A93" s="114" t="s">
        <v>105</v>
      </c>
      <c r="B93" s="139" t="s">
        <v>111</v>
      </c>
      <c r="C93" s="139" t="s">
        <v>195</v>
      </c>
      <c r="D93" s="101">
        <v>65</v>
      </c>
      <c r="E93" s="101">
        <v>145</v>
      </c>
      <c r="F93">
        <v>40</v>
      </c>
      <c r="H93" s="114" t="s">
        <v>116</v>
      </c>
      <c r="I93" s="140" t="s">
        <v>120</v>
      </c>
      <c r="J93" s="486">
        <f t="shared" si="1"/>
        <v>14</v>
      </c>
      <c r="K93" s="487">
        <v>3.18</v>
      </c>
      <c r="L93" s="115">
        <v>674</v>
      </c>
      <c r="M93" s="115">
        <v>19</v>
      </c>
      <c r="N93" s="117">
        <v>2225</v>
      </c>
      <c r="O93" s="486">
        <v>14</v>
      </c>
      <c r="P93" s="488">
        <v>0</v>
      </c>
    </row>
    <row r="94" spans="1:16">
      <c r="A94" s="114" t="s">
        <v>105</v>
      </c>
      <c r="B94" s="139" t="s">
        <v>112</v>
      </c>
      <c r="C94" s="139" t="s">
        <v>195</v>
      </c>
      <c r="D94" s="101">
        <v>65</v>
      </c>
      <c r="E94" s="101">
        <v>145</v>
      </c>
      <c r="F94">
        <v>40</v>
      </c>
      <c r="H94" s="114" t="s">
        <v>116</v>
      </c>
      <c r="I94" s="140" t="s">
        <v>121</v>
      </c>
      <c r="J94" s="486">
        <f t="shared" si="1"/>
        <v>1</v>
      </c>
      <c r="K94" s="487"/>
      <c r="L94" s="115">
        <v>23</v>
      </c>
      <c r="M94" s="115">
        <v>0</v>
      </c>
      <c r="N94" s="117">
        <v>1859</v>
      </c>
      <c r="O94" s="486">
        <v>1</v>
      </c>
      <c r="P94" s="488">
        <v>0</v>
      </c>
    </row>
    <row r="95" ht="27" spans="1:16">
      <c r="A95" s="114" t="s">
        <v>105</v>
      </c>
      <c r="B95" s="139" t="s">
        <v>113</v>
      </c>
      <c r="C95" s="139" t="s">
        <v>195</v>
      </c>
      <c r="D95" s="101">
        <v>65</v>
      </c>
      <c r="E95" s="101">
        <v>145</v>
      </c>
      <c r="F95">
        <v>40</v>
      </c>
      <c r="H95" s="101" t="s">
        <v>122</v>
      </c>
      <c r="I95" s="140"/>
      <c r="J95" s="489">
        <f t="shared" si="1"/>
        <v>19</v>
      </c>
      <c r="K95" s="490">
        <v>0</v>
      </c>
      <c r="L95" s="115">
        <f>SUBTOTAL(9,L96:L103)</f>
        <v>596</v>
      </c>
      <c r="M95" s="115">
        <f>SUBTOTAL(9,M96:M103)</f>
        <v>0</v>
      </c>
      <c r="N95" s="117">
        <v>5529</v>
      </c>
      <c r="O95" s="489">
        <v>13</v>
      </c>
      <c r="P95" s="489">
        <v>6</v>
      </c>
    </row>
    <row r="96" spans="1:16">
      <c r="A96" s="114" t="s">
        <v>105</v>
      </c>
      <c r="B96" s="139" t="s">
        <v>114</v>
      </c>
      <c r="C96" s="139" t="s">
        <v>195</v>
      </c>
      <c r="D96" s="101">
        <v>65</v>
      </c>
      <c r="E96" s="101">
        <v>145</v>
      </c>
      <c r="F96">
        <v>40</v>
      </c>
      <c r="H96" s="131" t="s">
        <v>123</v>
      </c>
      <c r="I96" s="140" t="s">
        <v>124</v>
      </c>
      <c r="J96" s="486">
        <f t="shared" si="1"/>
        <v>0</v>
      </c>
      <c r="K96" s="487"/>
      <c r="L96" s="115">
        <v>0</v>
      </c>
      <c r="M96" s="115">
        <v>0</v>
      </c>
      <c r="N96" s="117">
        <v>56</v>
      </c>
      <c r="O96" s="486">
        <v>0</v>
      </c>
      <c r="P96" s="488">
        <v>0</v>
      </c>
    </row>
    <row r="97" spans="1:16">
      <c r="A97" s="477" t="s">
        <v>116</v>
      </c>
      <c r="B97" s="478" t="s">
        <v>4744</v>
      </c>
      <c r="C97" s="478"/>
      <c r="D97" s="477"/>
      <c r="E97" s="477"/>
      <c r="H97" s="131" t="s">
        <v>123</v>
      </c>
      <c r="I97" s="140" t="s">
        <v>125</v>
      </c>
      <c r="J97" s="486">
        <f t="shared" si="1"/>
        <v>0</v>
      </c>
      <c r="K97" s="487"/>
      <c r="L97" s="115">
        <v>0</v>
      </c>
      <c r="M97" s="115">
        <v>0</v>
      </c>
      <c r="N97" s="117">
        <v>250</v>
      </c>
      <c r="O97" s="486">
        <v>0</v>
      </c>
      <c r="P97" s="488">
        <v>0</v>
      </c>
    </row>
    <row r="98" spans="1:16">
      <c r="A98" s="114" t="s">
        <v>116</v>
      </c>
      <c r="B98" s="139" t="s">
        <v>117</v>
      </c>
      <c r="C98" s="139" t="s">
        <v>195</v>
      </c>
      <c r="D98" s="101">
        <v>65</v>
      </c>
      <c r="E98" s="101">
        <v>145</v>
      </c>
      <c r="F98">
        <v>40</v>
      </c>
      <c r="H98" s="114" t="s">
        <v>123</v>
      </c>
      <c r="I98" s="140" t="s">
        <v>126</v>
      </c>
      <c r="J98" s="486">
        <f t="shared" si="1"/>
        <v>4</v>
      </c>
      <c r="K98" s="487"/>
      <c r="L98" s="115">
        <v>113</v>
      </c>
      <c r="M98" s="115">
        <v>0</v>
      </c>
      <c r="N98" s="117">
        <v>831</v>
      </c>
      <c r="O98" s="486">
        <v>3</v>
      </c>
      <c r="P98" s="488">
        <v>1</v>
      </c>
    </row>
    <row r="99" spans="1:16">
      <c r="A99" s="114" t="s">
        <v>116</v>
      </c>
      <c r="B99" s="139" t="s">
        <v>118</v>
      </c>
      <c r="C99" s="139" t="s">
        <v>195</v>
      </c>
      <c r="D99" s="101">
        <v>65</v>
      </c>
      <c r="E99" s="101">
        <v>145</v>
      </c>
      <c r="F99">
        <v>40</v>
      </c>
      <c r="H99" s="114" t="s">
        <v>123</v>
      </c>
      <c r="I99" s="140" t="s">
        <v>127</v>
      </c>
      <c r="J99" s="486">
        <f t="shared" si="1"/>
        <v>8</v>
      </c>
      <c r="K99" s="487"/>
      <c r="L99" s="115">
        <v>160</v>
      </c>
      <c r="M99" s="115">
        <v>0</v>
      </c>
      <c r="N99" s="117">
        <v>593</v>
      </c>
      <c r="O99" s="486">
        <v>6</v>
      </c>
      <c r="P99" s="488">
        <v>2</v>
      </c>
    </row>
    <row r="100" spans="1:16">
      <c r="A100" s="114" t="s">
        <v>116</v>
      </c>
      <c r="B100" s="139" t="s">
        <v>119</v>
      </c>
      <c r="C100" s="139" t="s">
        <v>195</v>
      </c>
      <c r="D100" s="101">
        <v>65</v>
      </c>
      <c r="E100" s="101">
        <v>145</v>
      </c>
      <c r="F100">
        <v>40</v>
      </c>
      <c r="H100" s="114" t="s">
        <v>123</v>
      </c>
      <c r="I100" s="140" t="s">
        <v>128</v>
      </c>
      <c r="J100" s="486">
        <f t="shared" si="1"/>
        <v>4</v>
      </c>
      <c r="K100" s="487"/>
      <c r="L100" s="115">
        <v>181</v>
      </c>
      <c r="M100" s="115">
        <v>0</v>
      </c>
      <c r="N100" s="117">
        <v>903</v>
      </c>
      <c r="O100" s="486">
        <v>1</v>
      </c>
      <c r="P100" s="488">
        <v>3</v>
      </c>
    </row>
    <row r="101" spans="1:16">
      <c r="A101" s="114" t="s">
        <v>116</v>
      </c>
      <c r="B101" s="139" t="s">
        <v>120</v>
      </c>
      <c r="C101" s="139" t="s">
        <v>195</v>
      </c>
      <c r="D101" s="101">
        <v>65</v>
      </c>
      <c r="E101" s="101">
        <v>145</v>
      </c>
      <c r="F101">
        <v>40</v>
      </c>
      <c r="H101" s="114" t="s">
        <v>123</v>
      </c>
      <c r="I101" s="140" t="s">
        <v>129</v>
      </c>
      <c r="J101" s="486">
        <f t="shared" si="1"/>
        <v>0</v>
      </c>
      <c r="K101" s="487"/>
      <c r="L101" s="115">
        <v>0</v>
      </c>
      <c r="M101" s="115">
        <v>0</v>
      </c>
      <c r="N101" s="117">
        <v>776</v>
      </c>
      <c r="O101" s="486">
        <v>0</v>
      </c>
      <c r="P101" s="488">
        <v>0</v>
      </c>
    </row>
    <row r="102" spans="1:16">
      <c r="A102" s="114" t="s">
        <v>116</v>
      </c>
      <c r="B102" s="139" t="s">
        <v>121</v>
      </c>
      <c r="C102" s="139" t="s">
        <v>195</v>
      </c>
      <c r="D102" s="101">
        <v>65</v>
      </c>
      <c r="E102" s="101">
        <v>145</v>
      </c>
      <c r="F102">
        <v>40</v>
      </c>
      <c r="H102" s="114" t="s">
        <v>123</v>
      </c>
      <c r="I102" s="140" t="s">
        <v>130</v>
      </c>
      <c r="J102" s="486">
        <f t="shared" si="1"/>
        <v>0</v>
      </c>
      <c r="K102" s="487"/>
      <c r="L102" s="115">
        <v>0</v>
      </c>
      <c r="M102" s="115">
        <v>0</v>
      </c>
      <c r="N102" s="117">
        <v>968</v>
      </c>
      <c r="O102" s="486">
        <v>0</v>
      </c>
      <c r="P102" s="488">
        <v>0</v>
      </c>
    </row>
    <row r="103" spans="1:16">
      <c r="A103" s="477" t="s">
        <v>123</v>
      </c>
      <c r="B103" s="478" t="s">
        <v>4744</v>
      </c>
      <c r="C103" s="478"/>
      <c r="D103" s="477"/>
      <c r="E103" s="477"/>
      <c r="H103" s="114" t="s">
        <v>123</v>
      </c>
      <c r="I103" s="140" t="s">
        <v>131</v>
      </c>
      <c r="J103" s="486">
        <f t="shared" si="1"/>
        <v>3</v>
      </c>
      <c r="K103" s="487"/>
      <c r="L103" s="115">
        <v>142</v>
      </c>
      <c r="M103" s="115">
        <v>0</v>
      </c>
      <c r="N103" s="117">
        <v>1152</v>
      </c>
      <c r="O103" s="486">
        <v>3</v>
      </c>
      <c r="P103" s="488">
        <v>0</v>
      </c>
    </row>
    <row r="104" ht="27" spans="1:16">
      <c r="A104" s="114" t="s">
        <v>123</v>
      </c>
      <c r="B104" s="139" t="s">
        <v>124</v>
      </c>
      <c r="C104" s="139" t="s">
        <v>198</v>
      </c>
      <c r="D104" s="101">
        <v>60</v>
      </c>
      <c r="E104" s="101">
        <v>140</v>
      </c>
      <c r="F104">
        <v>30</v>
      </c>
      <c r="H104" s="101" t="s">
        <v>132</v>
      </c>
      <c r="I104" s="140"/>
      <c r="J104" s="489">
        <f t="shared" si="1"/>
        <v>27</v>
      </c>
      <c r="K104" s="490">
        <v>16.735</v>
      </c>
      <c r="L104" s="115">
        <f>SUBTOTAL(9,L105:L112)</f>
        <v>1487</v>
      </c>
      <c r="M104" s="115">
        <f>SUBTOTAL(9,M105:M112)</f>
        <v>100</v>
      </c>
      <c r="N104" s="117">
        <v>7598</v>
      </c>
      <c r="O104" s="489">
        <v>21</v>
      </c>
      <c r="P104" s="489">
        <v>6</v>
      </c>
    </row>
    <row r="105" spans="1:16">
      <c r="A105" s="114" t="s">
        <v>123</v>
      </c>
      <c r="B105" s="139" t="s">
        <v>125</v>
      </c>
      <c r="C105" s="139" t="s">
        <v>198</v>
      </c>
      <c r="D105" s="101">
        <v>60</v>
      </c>
      <c r="E105" s="101">
        <v>140</v>
      </c>
      <c r="F105">
        <v>30</v>
      </c>
      <c r="H105" s="114" t="s">
        <v>133</v>
      </c>
      <c r="I105" s="140" t="s">
        <v>134</v>
      </c>
      <c r="J105" s="486">
        <f t="shared" si="1"/>
        <v>0</v>
      </c>
      <c r="K105" s="487"/>
      <c r="L105" s="115">
        <v>0</v>
      </c>
      <c r="M105" s="115">
        <v>0</v>
      </c>
      <c r="N105" s="117">
        <v>680</v>
      </c>
      <c r="O105" s="486">
        <v>0</v>
      </c>
      <c r="P105" s="488">
        <v>0</v>
      </c>
    </row>
    <row r="106" spans="1:16">
      <c r="A106" s="114" t="s">
        <v>123</v>
      </c>
      <c r="B106" s="139" t="s">
        <v>126</v>
      </c>
      <c r="C106" s="139" t="s">
        <v>198</v>
      </c>
      <c r="D106" s="101">
        <v>60</v>
      </c>
      <c r="E106" s="101">
        <v>140</v>
      </c>
      <c r="F106">
        <v>30</v>
      </c>
      <c r="H106" s="114" t="s">
        <v>133</v>
      </c>
      <c r="I106" s="140" t="s">
        <v>135</v>
      </c>
      <c r="J106" s="486">
        <f t="shared" si="1"/>
        <v>4</v>
      </c>
      <c r="K106" s="487"/>
      <c r="L106" s="115">
        <v>307</v>
      </c>
      <c r="M106" s="115">
        <v>0</v>
      </c>
      <c r="N106" s="117">
        <v>1015</v>
      </c>
      <c r="O106" s="486">
        <v>4</v>
      </c>
      <c r="P106" s="488">
        <v>0</v>
      </c>
    </row>
    <row r="107" spans="1:16">
      <c r="A107" s="114" t="s">
        <v>123</v>
      </c>
      <c r="B107" s="139" t="s">
        <v>127</v>
      </c>
      <c r="C107" s="139" t="s">
        <v>198</v>
      </c>
      <c r="D107" s="101">
        <v>60</v>
      </c>
      <c r="E107" s="101">
        <v>140</v>
      </c>
      <c r="F107">
        <v>30</v>
      </c>
      <c r="H107" s="114" t="s">
        <v>133</v>
      </c>
      <c r="I107" s="140" t="s">
        <v>136</v>
      </c>
      <c r="J107" s="486">
        <f t="shared" si="1"/>
        <v>2</v>
      </c>
      <c r="K107" s="487"/>
      <c r="L107" s="115">
        <v>92</v>
      </c>
      <c r="M107" s="115">
        <v>0</v>
      </c>
      <c r="N107" s="117">
        <v>2181</v>
      </c>
      <c r="O107" s="486">
        <v>2</v>
      </c>
      <c r="P107" s="488">
        <v>0</v>
      </c>
    </row>
    <row r="108" spans="1:16">
      <c r="A108" s="114" t="s">
        <v>123</v>
      </c>
      <c r="B108" s="139" t="s">
        <v>128</v>
      </c>
      <c r="C108" s="139" t="s">
        <v>195</v>
      </c>
      <c r="D108" s="101">
        <v>65</v>
      </c>
      <c r="E108" s="101">
        <v>145</v>
      </c>
      <c r="F108">
        <v>40</v>
      </c>
      <c r="H108" s="114" t="s">
        <v>133</v>
      </c>
      <c r="I108" s="140" t="s">
        <v>137</v>
      </c>
      <c r="J108" s="486">
        <f t="shared" si="1"/>
        <v>11</v>
      </c>
      <c r="K108" s="487"/>
      <c r="L108" s="115">
        <v>457</v>
      </c>
      <c r="M108" s="115">
        <v>0</v>
      </c>
      <c r="N108" s="117">
        <v>958</v>
      </c>
      <c r="O108" s="486">
        <v>11</v>
      </c>
      <c r="P108" s="488">
        <v>0</v>
      </c>
    </row>
    <row r="109" spans="1:16">
      <c r="A109" s="114" t="s">
        <v>123</v>
      </c>
      <c r="B109" s="139" t="s">
        <v>129</v>
      </c>
      <c r="C109" s="139" t="s">
        <v>195</v>
      </c>
      <c r="D109" s="101">
        <v>65</v>
      </c>
      <c r="E109" s="101">
        <v>145</v>
      </c>
      <c r="F109">
        <v>40</v>
      </c>
      <c r="H109" s="114" t="s">
        <v>133</v>
      </c>
      <c r="I109" s="140" t="s">
        <v>138</v>
      </c>
      <c r="J109" s="486">
        <f t="shared" si="1"/>
        <v>4</v>
      </c>
      <c r="K109" s="487"/>
      <c r="L109" s="115">
        <v>359</v>
      </c>
      <c r="M109" s="115">
        <v>0</v>
      </c>
      <c r="N109" s="117">
        <v>493</v>
      </c>
      <c r="O109" s="486">
        <v>0</v>
      </c>
      <c r="P109" s="488">
        <v>4</v>
      </c>
    </row>
    <row r="110" spans="1:16">
      <c r="A110" s="114" t="s">
        <v>123</v>
      </c>
      <c r="B110" s="139" t="s">
        <v>130</v>
      </c>
      <c r="C110" s="139" t="s">
        <v>195</v>
      </c>
      <c r="D110" s="101">
        <v>65</v>
      </c>
      <c r="E110" s="101">
        <v>145</v>
      </c>
      <c r="F110">
        <v>40</v>
      </c>
      <c r="H110" s="114" t="s">
        <v>133</v>
      </c>
      <c r="I110" s="140" t="s">
        <v>139</v>
      </c>
      <c r="J110" s="486">
        <f t="shared" si="1"/>
        <v>5</v>
      </c>
      <c r="K110" s="487">
        <v>16.735</v>
      </c>
      <c r="L110" s="115">
        <v>218</v>
      </c>
      <c r="M110" s="115">
        <v>100</v>
      </c>
      <c r="N110" s="117">
        <v>1247</v>
      </c>
      <c r="O110" s="486">
        <v>4</v>
      </c>
      <c r="P110" s="488">
        <v>1</v>
      </c>
    </row>
    <row r="111" ht="24" spans="1:16">
      <c r="A111" s="114" t="s">
        <v>123</v>
      </c>
      <c r="B111" s="139" t="s">
        <v>131</v>
      </c>
      <c r="C111" s="139" t="s">
        <v>195</v>
      </c>
      <c r="D111" s="101">
        <v>65</v>
      </c>
      <c r="E111" s="101">
        <v>145</v>
      </c>
      <c r="F111">
        <v>40</v>
      </c>
      <c r="H111" s="114" t="s">
        <v>133</v>
      </c>
      <c r="I111" s="140" t="s">
        <v>140</v>
      </c>
      <c r="J111" s="486">
        <f t="shared" si="1"/>
        <v>1</v>
      </c>
      <c r="K111" s="487"/>
      <c r="L111" s="115">
        <v>54</v>
      </c>
      <c r="M111" s="115">
        <v>0</v>
      </c>
      <c r="N111" s="117">
        <v>524</v>
      </c>
      <c r="O111" s="486">
        <v>0</v>
      </c>
      <c r="P111" s="488">
        <v>1</v>
      </c>
    </row>
    <row r="112" ht="24" spans="1:16">
      <c r="A112" s="477" t="s">
        <v>133</v>
      </c>
      <c r="B112" s="478" t="s">
        <v>4744</v>
      </c>
      <c r="C112" s="478"/>
      <c r="D112" s="477"/>
      <c r="E112" s="477"/>
      <c r="H112" s="114" t="s">
        <v>133</v>
      </c>
      <c r="I112" s="140" t="s">
        <v>141</v>
      </c>
      <c r="J112" s="486">
        <f t="shared" si="1"/>
        <v>0</v>
      </c>
      <c r="K112" s="487"/>
      <c r="L112" s="115">
        <v>0</v>
      </c>
      <c r="M112" s="115">
        <v>0</v>
      </c>
      <c r="N112" s="117">
        <v>500</v>
      </c>
      <c r="O112" s="486">
        <v>0</v>
      </c>
      <c r="P112" s="488">
        <v>0</v>
      </c>
    </row>
    <row r="113" ht="27" spans="1:16">
      <c r="A113" s="114" t="s">
        <v>133</v>
      </c>
      <c r="B113" s="139" t="s">
        <v>134</v>
      </c>
      <c r="C113" s="139" t="s">
        <v>195</v>
      </c>
      <c r="D113" s="101">
        <v>65</v>
      </c>
      <c r="E113" s="101">
        <v>145</v>
      </c>
      <c r="F113">
        <v>40</v>
      </c>
      <c r="H113" s="101" t="s">
        <v>142</v>
      </c>
      <c r="I113" s="140"/>
      <c r="J113" s="489">
        <f t="shared" si="1"/>
        <v>1</v>
      </c>
      <c r="K113" s="490">
        <v>2.235</v>
      </c>
      <c r="L113" s="115">
        <f>SUBTOTAL(9,L114:L116)</f>
        <v>75</v>
      </c>
      <c r="M113" s="115">
        <f>SUBTOTAL(9,M114:M116)</f>
        <v>17</v>
      </c>
      <c r="N113" s="117">
        <v>1090</v>
      </c>
      <c r="O113" s="489">
        <v>0</v>
      </c>
      <c r="P113" s="489">
        <v>1</v>
      </c>
    </row>
    <row r="114" spans="1:16">
      <c r="A114" s="114" t="s">
        <v>133</v>
      </c>
      <c r="B114" s="139" t="s">
        <v>135</v>
      </c>
      <c r="C114" s="139" t="s">
        <v>195</v>
      </c>
      <c r="D114" s="101">
        <v>65</v>
      </c>
      <c r="E114" s="101">
        <v>145</v>
      </c>
      <c r="F114">
        <v>40</v>
      </c>
      <c r="H114" s="114" t="s">
        <v>143</v>
      </c>
      <c r="I114" s="140" t="s">
        <v>144</v>
      </c>
      <c r="J114" s="486">
        <f t="shared" si="1"/>
        <v>0</v>
      </c>
      <c r="K114" s="487"/>
      <c r="L114" s="115">
        <v>0</v>
      </c>
      <c r="M114" s="115">
        <v>0</v>
      </c>
      <c r="N114" s="117">
        <v>123</v>
      </c>
      <c r="O114" s="486">
        <v>0</v>
      </c>
      <c r="P114" s="488">
        <v>0</v>
      </c>
    </row>
    <row r="115" spans="1:16">
      <c r="A115" s="114" t="s">
        <v>133</v>
      </c>
      <c r="B115" s="139" t="s">
        <v>136</v>
      </c>
      <c r="C115" s="139" t="s">
        <v>195</v>
      </c>
      <c r="D115" s="101">
        <v>65</v>
      </c>
      <c r="E115" s="101">
        <v>145</v>
      </c>
      <c r="F115">
        <v>40</v>
      </c>
      <c r="H115" s="114" t="s">
        <v>143</v>
      </c>
      <c r="I115" s="140" t="s">
        <v>145</v>
      </c>
      <c r="J115" s="486">
        <f t="shared" si="1"/>
        <v>0</v>
      </c>
      <c r="K115" s="487"/>
      <c r="L115" s="115">
        <v>0</v>
      </c>
      <c r="M115" s="115">
        <v>0</v>
      </c>
      <c r="N115" s="117">
        <v>430</v>
      </c>
      <c r="O115" s="486">
        <v>0</v>
      </c>
      <c r="P115" s="488">
        <v>0</v>
      </c>
    </row>
    <row r="116" spans="1:16">
      <c r="A116" s="114" t="s">
        <v>133</v>
      </c>
      <c r="B116" s="139" t="s">
        <v>137</v>
      </c>
      <c r="C116" s="139" t="s">
        <v>195</v>
      </c>
      <c r="D116" s="101">
        <v>65</v>
      </c>
      <c r="E116" s="101">
        <v>145</v>
      </c>
      <c r="F116">
        <v>40</v>
      </c>
      <c r="H116" s="114" t="s">
        <v>143</v>
      </c>
      <c r="I116" s="140" t="s">
        <v>146</v>
      </c>
      <c r="J116" s="486">
        <f t="shared" si="1"/>
        <v>1</v>
      </c>
      <c r="K116" s="487">
        <v>2.235</v>
      </c>
      <c r="L116" s="115">
        <v>75</v>
      </c>
      <c r="M116" s="115">
        <v>17</v>
      </c>
      <c r="N116" s="117">
        <v>537</v>
      </c>
      <c r="O116" s="486">
        <v>0</v>
      </c>
      <c r="P116" s="488">
        <v>1</v>
      </c>
    </row>
    <row r="117" ht="27" spans="1:16">
      <c r="A117" s="114" t="s">
        <v>133</v>
      </c>
      <c r="B117" s="139" t="s">
        <v>138</v>
      </c>
      <c r="C117" s="139" t="s">
        <v>195</v>
      </c>
      <c r="D117" s="101">
        <v>65</v>
      </c>
      <c r="E117" s="101">
        <v>145</v>
      </c>
      <c r="F117">
        <v>40</v>
      </c>
      <c r="H117" s="101" t="s">
        <v>147</v>
      </c>
      <c r="I117" s="140"/>
      <c r="J117" s="489">
        <f t="shared" si="1"/>
        <v>4</v>
      </c>
      <c r="K117" s="490">
        <v>0</v>
      </c>
      <c r="L117" s="115">
        <f>SUBTOTAL(9,L118:L122)</f>
        <v>266</v>
      </c>
      <c r="M117" s="115">
        <f>SUBTOTAL(9,M118:M122)</f>
        <v>0</v>
      </c>
      <c r="N117" s="117">
        <v>2594</v>
      </c>
      <c r="O117" s="489">
        <v>2</v>
      </c>
      <c r="P117" s="489">
        <v>2</v>
      </c>
    </row>
    <row r="118" spans="1:16">
      <c r="A118" s="114" t="s">
        <v>133</v>
      </c>
      <c r="B118" s="139" t="s">
        <v>139</v>
      </c>
      <c r="C118" s="139" t="s">
        <v>195</v>
      </c>
      <c r="D118" s="101">
        <v>65</v>
      </c>
      <c r="E118" s="101">
        <v>145</v>
      </c>
      <c r="F118">
        <v>40</v>
      </c>
      <c r="H118" s="131" t="s">
        <v>148</v>
      </c>
      <c r="I118" s="140" t="s">
        <v>149</v>
      </c>
      <c r="J118" s="486">
        <f t="shared" si="1"/>
        <v>0</v>
      </c>
      <c r="K118" s="487"/>
      <c r="L118" s="115">
        <v>0</v>
      </c>
      <c r="M118" s="115">
        <v>0</v>
      </c>
      <c r="N118" s="117">
        <v>206</v>
      </c>
      <c r="O118" s="486">
        <v>0</v>
      </c>
      <c r="P118" s="488">
        <v>0</v>
      </c>
    </row>
    <row r="119" ht="40.5" spans="1:16">
      <c r="A119" s="114" t="s">
        <v>133</v>
      </c>
      <c r="B119" s="139" t="s">
        <v>140</v>
      </c>
      <c r="C119" s="139" t="s">
        <v>196</v>
      </c>
      <c r="D119" s="101">
        <v>75</v>
      </c>
      <c r="E119" s="101">
        <v>150</v>
      </c>
      <c r="F119">
        <v>50</v>
      </c>
      <c r="H119" s="114" t="s">
        <v>148</v>
      </c>
      <c r="I119" s="140" t="s">
        <v>150</v>
      </c>
      <c r="J119" s="486">
        <f t="shared" si="1"/>
        <v>1</v>
      </c>
      <c r="K119" s="487"/>
      <c r="L119" s="115">
        <v>27</v>
      </c>
      <c r="M119" s="115">
        <v>0</v>
      </c>
      <c r="N119" s="117">
        <v>552</v>
      </c>
      <c r="O119" s="486">
        <v>0</v>
      </c>
      <c r="P119" s="488">
        <v>1</v>
      </c>
    </row>
    <row r="120" ht="40.5" spans="1:16">
      <c r="A120" s="114" t="s">
        <v>133</v>
      </c>
      <c r="B120" s="139" t="s">
        <v>141</v>
      </c>
      <c r="C120" s="139" t="s">
        <v>196</v>
      </c>
      <c r="D120" s="101">
        <v>75</v>
      </c>
      <c r="E120" s="101">
        <v>150</v>
      </c>
      <c r="F120">
        <v>50</v>
      </c>
      <c r="H120" s="114" t="s">
        <v>148</v>
      </c>
      <c r="I120" s="140" t="s">
        <v>151</v>
      </c>
      <c r="J120" s="486">
        <f t="shared" si="1"/>
        <v>0</v>
      </c>
      <c r="K120" s="487"/>
      <c r="L120" s="115">
        <v>0</v>
      </c>
      <c r="M120" s="115">
        <v>0</v>
      </c>
      <c r="N120" s="117">
        <v>704</v>
      </c>
      <c r="O120" s="486">
        <v>0</v>
      </c>
      <c r="P120" s="488">
        <v>0</v>
      </c>
    </row>
    <row r="121" spans="1:16">
      <c r="A121" s="477" t="s">
        <v>143</v>
      </c>
      <c r="B121" s="478" t="s">
        <v>4744</v>
      </c>
      <c r="C121" s="478"/>
      <c r="D121" s="477"/>
      <c r="E121" s="477"/>
      <c r="H121" s="114" t="s">
        <v>148</v>
      </c>
      <c r="I121" s="140" t="s">
        <v>152</v>
      </c>
      <c r="J121" s="486">
        <f t="shared" si="1"/>
        <v>2</v>
      </c>
      <c r="K121" s="487"/>
      <c r="L121" s="115">
        <v>139</v>
      </c>
      <c r="M121" s="115">
        <v>0</v>
      </c>
      <c r="N121" s="117">
        <v>578</v>
      </c>
      <c r="O121" s="486">
        <v>2</v>
      </c>
      <c r="P121" s="488">
        <v>0</v>
      </c>
    </row>
    <row r="122" spans="1:16">
      <c r="A122" s="114" t="s">
        <v>143</v>
      </c>
      <c r="B122" s="139" t="s">
        <v>144</v>
      </c>
      <c r="C122" s="139" t="s">
        <v>195</v>
      </c>
      <c r="D122" s="101">
        <v>65</v>
      </c>
      <c r="E122" s="101">
        <v>145</v>
      </c>
      <c r="F122">
        <v>40</v>
      </c>
      <c r="H122" s="114" t="s">
        <v>148</v>
      </c>
      <c r="I122" s="140" t="s">
        <v>153</v>
      </c>
      <c r="J122" s="486">
        <f t="shared" si="1"/>
        <v>1</v>
      </c>
      <c r="K122" s="487"/>
      <c r="L122" s="115">
        <v>100</v>
      </c>
      <c r="M122" s="115">
        <v>0</v>
      </c>
      <c r="N122" s="117">
        <v>554</v>
      </c>
      <c r="O122" s="486">
        <v>0</v>
      </c>
      <c r="P122" s="488">
        <v>1</v>
      </c>
    </row>
    <row r="123" ht="27" spans="1:16">
      <c r="A123" s="114" t="s">
        <v>143</v>
      </c>
      <c r="B123" s="139" t="s">
        <v>145</v>
      </c>
      <c r="C123" s="139" t="s">
        <v>195</v>
      </c>
      <c r="D123" s="101">
        <v>65</v>
      </c>
      <c r="E123" s="101">
        <v>145</v>
      </c>
      <c r="F123">
        <v>40</v>
      </c>
      <c r="H123" s="101" t="s">
        <v>154</v>
      </c>
      <c r="I123" s="140"/>
      <c r="J123" s="489">
        <f t="shared" si="1"/>
        <v>24</v>
      </c>
      <c r="K123" s="490">
        <v>28.615</v>
      </c>
      <c r="L123" s="115">
        <f>SUBTOTAL(9,L124:L128)</f>
        <v>733</v>
      </c>
      <c r="M123" s="115">
        <f>SUBTOTAL(9,M124:M128)</f>
        <v>171</v>
      </c>
      <c r="N123" s="117">
        <v>3030</v>
      </c>
      <c r="O123" s="489">
        <v>22</v>
      </c>
      <c r="P123" s="489">
        <v>2</v>
      </c>
    </row>
    <row r="124" ht="27" spans="1:16">
      <c r="A124" s="114" t="s">
        <v>143</v>
      </c>
      <c r="B124" s="139" t="s">
        <v>146</v>
      </c>
      <c r="C124" s="139" t="s">
        <v>197</v>
      </c>
      <c r="D124" s="101">
        <v>82.5</v>
      </c>
      <c r="E124" s="101">
        <v>165</v>
      </c>
      <c r="F124">
        <v>55</v>
      </c>
      <c r="H124" s="114" t="s">
        <v>155</v>
      </c>
      <c r="I124" s="139" t="s">
        <v>156</v>
      </c>
      <c r="J124" s="486">
        <f t="shared" si="1"/>
        <v>9</v>
      </c>
      <c r="K124" s="487"/>
      <c r="L124" s="115">
        <v>148</v>
      </c>
      <c r="M124" s="115">
        <v>0</v>
      </c>
      <c r="N124" s="117">
        <v>368</v>
      </c>
      <c r="O124" s="486">
        <v>8</v>
      </c>
      <c r="P124" s="488">
        <v>1</v>
      </c>
    </row>
    <row r="125" spans="1:16">
      <c r="A125" s="477" t="s">
        <v>148</v>
      </c>
      <c r="B125" s="478" t="s">
        <v>4744</v>
      </c>
      <c r="C125" s="478"/>
      <c r="D125" s="477"/>
      <c r="E125" s="477"/>
      <c r="H125" s="114" t="s">
        <v>155</v>
      </c>
      <c r="I125" s="139" t="s">
        <v>157</v>
      </c>
      <c r="J125" s="486">
        <f t="shared" si="1"/>
        <v>0</v>
      </c>
      <c r="K125" s="487"/>
      <c r="L125" s="115">
        <v>0</v>
      </c>
      <c r="M125" s="115">
        <v>0</v>
      </c>
      <c r="N125" s="117">
        <v>494</v>
      </c>
      <c r="O125" s="486">
        <v>0</v>
      </c>
      <c r="P125" s="488">
        <v>0</v>
      </c>
    </row>
    <row r="126" spans="1:16">
      <c r="A126" s="114" t="s">
        <v>148</v>
      </c>
      <c r="B126" s="139" t="s">
        <v>149</v>
      </c>
      <c r="C126" s="139" t="s">
        <v>195</v>
      </c>
      <c r="D126" s="101">
        <v>65</v>
      </c>
      <c r="E126" s="101">
        <v>145</v>
      </c>
      <c r="F126">
        <v>40</v>
      </c>
      <c r="H126" s="114" t="s">
        <v>155</v>
      </c>
      <c r="I126" s="139" t="s">
        <v>158</v>
      </c>
      <c r="J126" s="486">
        <f t="shared" si="1"/>
        <v>1</v>
      </c>
      <c r="K126" s="487"/>
      <c r="L126" s="115">
        <v>39</v>
      </c>
      <c r="M126" s="115">
        <v>0</v>
      </c>
      <c r="N126" s="117">
        <v>1006</v>
      </c>
      <c r="O126" s="486">
        <v>0</v>
      </c>
      <c r="P126" s="488">
        <v>1</v>
      </c>
    </row>
    <row r="127" spans="1:16">
      <c r="A127" s="114" t="s">
        <v>148</v>
      </c>
      <c r="B127" s="114" t="s">
        <v>150</v>
      </c>
      <c r="C127" s="114" t="s">
        <v>195</v>
      </c>
      <c r="D127" s="101">
        <v>65</v>
      </c>
      <c r="E127" s="101">
        <v>145</v>
      </c>
      <c r="F127">
        <v>40</v>
      </c>
      <c r="H127" s="114" t="s">
        <v>155</v>
      </c>
      <c r="I127" s="139" t="s">
        <v>159</v>
      </c>
      <c r="J127" s="486">
        <f t="shared" si="1"/>
        <v>0</v>
      </c>
      <c r="K127" s="487">
        <v>28.615</v>
      </c>
      <c r="L127" s="115">
        <v>0</v>
      </c>
      <c r="M127" s="115">
        <v>171</v>
      </c>
      <c r="N127" s="117">
        <v>431</v>
      </c>
      <c r="O127" s="486">
        <v>0</v>
      </c>
      <c r="P127" s="488">
        <v>0</v>
      </c>
    </row>
    <row r="128" ht="40.5" spans="1:16">
      <c r="A128" s="114" t="s">
        <v>148</v>
      </c>
      <c r="B128" s="139" t="s">
        <v>151</v>
      </c>
      <c r="C128" s="139" t="s">
        <v>196</v>
      </c>
      <c r="D128" s="101">
        <v>75</v>
      </c>
      <c r="E128" s="101">
        <v>150</v>
      </c>
      <c r="F128">
        <v>50</v>
      </c>
      <c r="H128" s="114" t="s">
        <v>155</v>
      </c>
      <c r="I128" s="139" t="s">
        <v>160</v>
      </c>
      <c r="J128" s="486">
        <f t="shared" si="1"/>
        <v>14</v>
      </c>
      <c r="K128" s="487"/>
      <c r="L128" s="115">
        <v>546</v>
      </c>
      <c r="M128" s="115">
        <v>0</v>
      </c>
      <c r="N128" s="117">
        <v>731</v>
      </c>
      <c r="O128" s="486">
        <v>14</v>
      </c>
      <c r="P128" s="488">
        <v>0</v>
      </c>
    </row>
    <row r="129" ht="40.5" spans="1:6">
      <c r="A129" s="114" t="s">
        <v>148</v>
      </c>
      <c r="B129" s="114" t="s">
        <v>152</v>
      </c>
      <c r="C129" s="114" t="s">
        <v>196</v>
      </c>
      <c r="D129" s="101">
        <v>75</v>
      </c>
      <c r="E129" s="101">
        <v>150</v>
      </c>
      <c r="F129">
        <v>50</v>
      </c>
    </row>
    <row r="130" ht="40.5" spans="1:6">
      <c r="A130" s="114" t="s">
        <v>148</v>
      </c>
      <c r="B130" s="139" t="s">
        <v>153</v>
      </c>
      <c r="C130" s="139" t="s">
        <v>196</v>
      </c>
      <c r="D130" s="101">
        <v>75</v>
      </c>
      <c r="E130" s="101">
        <v>150</v>
      </c>
      <c r="F130">
        <v>50</v>
      </c>
    </row>
    <row r="131" spans="1:6">
      <c r="A131" s="477" t="s">
        <v>155</v>
      </c>
      <c r="B131" s="478" t="s">
        <v>4744</v>
      </c>
      <c r="C131" s="478"/>
      <c r="D131" s="477"/>
      <c r="E131" s="477"/>
    </row>
    <row r="132" spans="1:6">
      <c r="A132" s="114" t="s">
        <v>155</v>
      </c>
      <c r="B132" s="139" t="s">
        <v>156</v>
      </c>
      <c r="C132" s="139" t="s">
        <v>195</v>
      </c>
      <c r="D132" s="101">
        <v>65</v>
      </c>
      <c r="E132" s="101">
        <v>145</v>
      </c>
      <c r="F132">
        <v>40</v>
      </c>
    </row>
    <row r="133" spans="1:6">
      <c r="A133" s="114" t="s">
        <v>155</v>
      </c>
      <c r="B133" s="139" t="s">
        <v>157</v>
      </c>
      <c r="C133" s="139" t="s">
        <v>195</v>
      </c>
      <c r="D133" s="101">
        <v>65</v>
      </c>
      <c r="E133" s="101">
        <v>145</v>
      </c>
      <c r="F133">
        <v>40</v>
      </c>
    </row>
    <row r="134" spans="1:6">
      <c r="A134" s="114" t="s">
        <v>155</v>
      </c>
      <c r="B134" s="139" t="s">
        <v>158</v>
      </c>
      <c r="C134" s="139" t="s">
        <v>195</v>
      </c>
      <c r="D134" s="101">
        <v>65</v>
      </c>
      <c r="E134" s="101">
        <v>145</v>
      </c>
      <c r="F134">
        <v>40</v>
      </c>
    </row>
    <row r="135" spans="1:6">
      <c r="A135" s="114" t="s">
        <v>155</v>
      </c>
      <c r="B135" s="139" t="s">
        <v>159</v>
      </c>
      <c r="C135" s="139" t="s">
        <v>195</v>
      </c>
      <c r="D135" s="101">
        <v>65</v>
      </c>
      <c r="E135" s="101">
        <v>145</v>
      </c>
      <c r="F135">
        <v>40</v>
      </c>
    </row>
    <row r="136" spans="1:6">
      <c r="A136" s="114" t="s">
        <v>155</v>
      </c>
      <c r="B136" s="139" t="s">
        <v>160</v>
      </c>
      <c r="C136" s="139" t="s">
        <v>195</v>
      </c>
      <c r="D136" s="101">
        <v>65</v>
      </c>
      <c r="E136" s="101">
        <v>145</v>
      </c>
      <c r="F136">
        <v>40</v>
      </c>
    </row>
  </sheetData>
  <autoFilter xmlns:etc="http://www.wps.cn/officeDocument/2017/etCustomData" ref="A1:E136" etc:filterBottomFollowUsedRange="0">
    <extLst/>
  </autoFilter>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5"/>
  <sheetViews>
    <sheetView workbookViewId="0">
      <selection activeCell="A1" sqref="A1"/>
    </sheetView>
  </sheetViews>
  <sheetFormatPr defaultColWidth="8.725" defaultRowHeight="13.5"/>
  <sheetData>
    <row r="1" spans="1:1">
      <c r="A1">
        <v>26.964</v>
      </c>
    </row>
    <row r="2" spans="1:1">
      <c r="A2">
        <v>61.71</v>
      </c>
    </row>
    <row r="3" spans="1:1">
      <c r="A3">
        <v>31.097</v>
      </c>
    </row>
    <row r="4" spans="1:1">
      <c r="A4">
        <v>170.144</v>
      </c>
    </row>
    <row r="5" spans="1:1">
      <c r="A5">
        <v>44.02</v>
      </c>
    </row>
    <row r="6" spans="1:1">
      <c r="A6">
        <v>3.129</v>
      </c>
    </row>
    <row r="7" spans="1:1">
      <c r="A7">
        <v>254.38</v>
      </c>
    </row>
    <row r="8" spans="1:1">
      <c r="A8">
        <v>62.453</v>
      </c>
    </row>
    <row r="9" spans="1:1">
      <c r="A9">
        <v>117.775</v>
      </c>
    </row>
    <row r="10" spans="1:1">
      <c r="A10">
        <v>26.276</v>
      </c>
    </row>
    <row r="11" spans="1:1">
      <c r="A11">
        <v>35.904</v>
      </c>
    </row>
    <row r="12" spans="1:1">
      <c r="A12">
        <v>121.947</v>
      </c>
    </row>
    <row r="13" spans="1:1">
      <c r="A13">
        <v>243.196</v>
      </c>
    </row>
    <row r="14" spans="1:1">
      <c r="A14">
        <v>194.839</v>
      </c>
    </row>
    <row r="15" spans="1:1">
      <c r="A15">
        <v>218.487</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tabSelected="1" workbookViewId="0">
      <selection activeCell="A1" sqref="A1"/>
    </sheetView>
  </sheetViews>
  <sheetFormatPr defaultColWidth="9" defaultRowHeight="13.5"/>
  <cols>
    <col min="1" max="1" width="7.75" style="1" customWidth="1"/>
    <col min="2" max="2" width="10.5583333333333" style="1" customWidth="1"/>
    <col min="3" max="3" width="16.2583333333333" style="1" customWidth="1"/>
    <col min="4" max="10" width="10.5583333333333" style="1" customWidth="1"/>
    <col min="11" max="11" width="26.4166666666667" style="1" customWidth="1"/>
    <col min="12" max="14" width="10.5583333333333" style="1" customWidth="1"/>
    <col min="15" max="15" width="10.5583333333333" style="5" customWidth="1"/>
    <col min="16" max="16384" width="9" style="1"/>
  </cols>
  <sheetData>
    <row r="1" spans="1:16">
      <c r="A1" s="450" t="s">
        <v>4759</v>
      </c>
      <c r="B1" s="451"/>
      <c r="C1" s="451"/>
      <c r="D1" s="451"/>
      <c r="E1" s="451"/>
      <c r="F1" s="451"/>
      <c r="G1" s="451"/>
      <c r="H1" s="451"/>
      <c r="I1" s="451"/>
      <c r="J1" s="451"/>
      <c r="K1" s="451"/>
      <c r="L1" s="452"/>
      <c r="M1" s="452"/>
      <c r="N1" s="451"/>
      <c r="O1" s="451"/>
    </row>
    <row r="2" ht="43" customHeight="1" spans="1:16">
      <c r="A2" s="453" t="s">
        <v>4760</v>
      </c>
      <c r="B2" s="453"/>
      <c r="C2" s="453"/>
      <c r="D2" s="453"/>
      <c r="E2" s="453"/>
      <c r="F2" s="453"/>
      <c r="G2" s="453"/>
      <c r="H2" s="453"/>
      <c r="I2" s="453"/>
      <c r="J2" s="453"/>
      <c r="K2" s="453"/>
      <c r="L2" s="453"/>
      <c r="M2" s="453"/>
      <c r="N2" s="453"/>
      <c r="O2" s="453"/>
      <c r="P2" s="453"/>
    </row>
    <row r="3" spans="1:16">
      <c r="A3" s="454" t="s">
        <v>228</v>
      </c>
      <c r="B3" s="454" t="s">
        <v>4761</v>
      </c>
      <c r="C3" s="454" t="s">
        <v>4762</v>
      </c>
      <c r="D3" s="454" t="s">
        <v>4763</v>
      </c>
      <c r="E3" s="454" t="s">
        <v>312</v>
      </c>
      <c r="F3" s="455" t="s">
        <v>4764</v>
      </c>
      <c r="G3" s="456"/>
      <c r="H3" s="454" t="s">
        <v>4765</v>
      </c>
      <c r="I3" s="455" t="s">
        <v>4766</v>
      </c>
      <c r="J3" s="456"/>
      <c r="K3" s="454" t="s">
        <v>4767</v>
      </c>
      <c r="L3" s="457" t="s">
        <v>4768</v>
      </c>
      <c r="M3" s="457" t="s">
        <v>4769</v>
      </c>
      <c r="N3" s="454" t="s">
        <v>239</v>
      </c>
      <c r="O3" s="458" t="s">
        <v>240</v>
      </c>
      <c r="P3" s="458" t="s">
        <v>241</v>
      </c>
    </row>
    <row r="4" spans="1:16">
      <c r="A4" s="454"/>
      <c r="B4" s="459"/>
      <c r="C4" s="454"/>
      <c r="D4" s="454"/>
      <c r="E4" s="454"/>
      <c r="F4" s="460"/>
      <c r="G4" s="461"/>
      <c r="H4" s="454"/>
      <c r="I4" s="460"/>
      <c r="J4" s="461"/>
      <c r="K4" s="454"/>
      <c r="L4" s="457"/>
      <c r="M4" s="457"/>
      <c r="N4" s="454"/>
      <c r="O4" s="462"/>
      <c r="P4" s="462"/>
    </row>
    <row r="5" outlineLevel="1" spans="1:16">
      <c r="A5" s="454"/>
      <c r="B5" s="459"/>
      <c r="C5" s="454"/>
      <c r="D5" s="454"/>
      <c r="E5" s="454"/>
      <c r="F5" s="460"/>
      <c r="G5" s="461"/>
      <c r="H5" s="454"/>
      <c r="I5" s="460"/>
      <c r="J5" s="461"/>
      <c r="K5" s="454"/>
      <c r="L5" s="457"/>
      <c r="M5" s="457"/>
      <c r="N5" s="454"/>
      <c r="O5" s="462"/>
      <c r="P5" s="462"/>
    </row>
    <row r="6" outlineLevel="1" spans="1:16">
      <c r="A6" s="454"/>
      <c r="B6" s="459"/>
      <c r="C6" s="454"/>
      <c r="D6" s="454"/>
      <c r="E6" s="454"/>
      <c r="F6" s="460"/>
      <c r="G6" s="461"/>
      <c r="H6" s="454"/>
      <c r="I6" s="460"/>
      <c r="J6" s="461"/>
      <c r="K6" s="454"/>
      <c r="L6" s="457"/>
      <c r="M6" s="457"/>
      <c r="N6" s="454"/>
      <c r="O6" s="462"/>
      <c r="P6" s="462"/>
    </row>
    <row r="7" ht="42" customHeight="1" outlineLevel="1" spans="1:16">
      <c r="A7" s="454"/>
      <c r="B7" s="454"/>
      <c r="C7" s="454"/>
      <c r="D7" s="454"/>
      <c r="E7" s="454"/>
      <c r="F7" s="463" t="s">
        <v>4770</v>
      </c>
      <c r="G7" s="463" t="s">
        <v>4771</v>
      </c>
      <c r="H7" s="454"/>
      <c r="I7" s="463" t="s">
        <v>4772</v>
      </c>
      <c r="J7" s="463" t="s">
        <v>4773</v>
      </c>
      <c r="K7" s="454"/>
      <c r="L7" s="457"/>
      <c r="M7" s="457"/>
      <c r="N7" s="454"/>
      <c r="O7" s="464"/>
      <c r="P7" s="464"/>
    </row>
    <row r="8" ht="40" customHeight="1" outlineLevel="2" spans="1:16">
      <c r="A8" s="465">
        <v>1</v>
      </c>
      <c r="B8" s="465" t="s">
        <v>4774</v>
      </c>
      <c r="C8" s="465" t="s">
        <v>82</v>
      </c>
      <c r="D8" s="466" t="s">
        <v>4775</v>
      </c>
      <c r="E8" s="466" t="s">
        <v>4776</v>
      </c>
      <c r="F8" s="466">
        <v>11.8</v>
      </c>
      <c r="G8" s="466">
        <v>12</v>
      </c>
      <c r="H8" s="466" t="s">
        <v>4777</v>
      </c>
      <c r="I8" s="466">
        <v>11.8</v>
      </c>
      <c r="J8" s="466">
        <v>12</v>
      </c>
      <c r="K8" s="466" t="s">
        <v>4778</v>
      </c>
      <c r="L8" s="467">
        <v>24.554</v>
      </c>
      <c r="M8" s="467">
        <v>20.623</v>
      </c>
      <c r="N8" s="466">
        <v>18</v>
      </c>
      <c r="O8" s="466">
        <f>N8*0.4</f>
        <v>7.2</v>
      </c>
      <c r="P8" s="74">
        <f>N8-O8</f>
        <v>10.8</v>
      </c>
    </row>
    <row r="9" ht="40" customHeight="1" outlineLevel="2" spans="1:16">
      <c r="A9" s="465">
        <v>2</v>
      </c>
      <c r="B9" s="465" t="s">
        <v>4774</v>
      </c>
      <c r="C9" s="465" t="s">
        <v>82</v>
      </c>
      <c r="D9" s="466" t="s">
        <v>4779</v>
      </c>
      <c r="E9" s="466" t="s">
        <v>4780</v>
      </c>
      <c r="F9" s="466">
        <v>11</v>
      </c>
      <c r="G9" s="466">
        <v>6.5</v>
      </c>
      <c r="H9" s="466" t="s">
        <v>4781</v>
      </c>
      <c r="I9" s="466">
        <v>18.04</v>
      </c>
      <c r="J9" s="466">
        <v>8.5</v>
      </c>
      <c r="K9" s="466" t="s">
        <v>4782</v>
      </c>
      <c r="L9" s="467">
        <v>121.145</v>
      </c>
      <c r="M9" s="467">
        <v>102.587</v>
      </c>
      <c r="N9" s="466">
        <v>33</v>
      </c>
      <c r="O9" s="466">
        <f t="shared" ref="O9:O15" si="0">N9*0.4</f>
        <v>13.2</v>
      </c>
      <c r="P9" s="74">
        <f t="shared" ref="P9:P15" si="1">N9-O9</f>
        <v>19.8</v>
      </c>
    </row>
    <row r="10" ht="40" customHeight="1" outlineLevel="2" spans="1:16">
      <c r="A10" s="465">
        <v>3</v>
      </c>
      <c r="B10" s="465" t="s">
        <v>4774</v>
      </c>
      <c r="C10" s="465" t="s">
        <v>82</v>
      </c>
      <c r="D10" s="466" t="s">
        <v>4783</v>
      </c>
      <c r="E10" s="466" t="s">
        <v>4784</v>
      </c>
      <c r="F10" s="466">
        <v>14</v>
      </c>
      <c r="G10" s="466">
        <v>7.5</v>
      </c>
      <c r="H10" s="466" t="s">
        <v>4777</v>
      </c>
      <c r="I10" s="466">
        <v>14</v>
      </c>
      <c r="J10" s="466">
        <v>7.5</v>
      </c>
      <c r="K10" s="466" t="s">
        <v>4785</v>
      </c>
      <c r="L10" s="467">
        <v>12.775</v>
      </c>
      <c r="M10" s="467">
        <v>10.913</v>
      </c>
      <c r="N10" s="466">
        <v>10</v>
      </c>
      <c r="O10" s="466">
        <f t="shared" si="0"/>
        <v>4</v>
      </c>
      <c r="P10" s="74">
        <f t="shared" si="1"/>
        <v>6</v>
      </c>
    </row>
    <row r="11" ht="40" customHeight="1" outlineLevel="2" spans="1:16">
      <c r="A11" s="465">
        <v>4</v>
      </c>
      <c r="B11" s="465" t="s">
        <v>4774</v>
      </c>
      <c r="C11" s="465" t="s">
        <v>82</v>
      </c>
      <c r="D11" s="466" t="s">
        <v>4786</v>
      </c>
      <c r="E11" s="466" t="s">
        <v>4787</v>
      </c>
      <c r="F11" s="466">
        <v>75</v>
      </c>
      <c r="G11" s="466">
        <v>6.9</v>
      </c>
      <c r="H11" s="466" t="s">
        <v>4781</v>
      </c>
      <c r="I11" s="466">
        <v>66.08</v>
      </c>
      <c r="J11" s="466">
        <v>12</v>
      </c>
      <c r="K11" s="466" t="s">
        <v>4788</v>
      </c>
      <c r="L11" s="467">
        <v>482.176</v>
      </c>
      <c r="M11" s="467">
        <v>399.076</v>
      </c>
      <c r="N11" s="466">
        <v>174</v>
      </c>
      <c r="O11" s="466">
        <f t="shared" si="0"/>
        <v>69.6</v>
      </c>
      <c r="P11" s="74">
        <f t="shared" si="1"/>
        <v>104.4</v>
      </c>
    </row>
    <row r="12" ht="40" customHeight="1" outlineLevel="2" spans="1:16">
      <c r="A12" s="465">
        <v>5</v>
      </c>
      <c r="B12" s="465" t="s">
        <v>4774</v>
      </c>
      <c r="C12" s="465" t="s">
        <v>82</v>
      </c>
      <c r="D12" s="466" t="s">
        <v>4789</v>
      </c>
      <c r="E12" s="466" t="s">
        <v>4790</v>
      </c>
      <c r="F12" s="466">
        <v>15</v>
      </c>
      <c r="G12" s="466">
        <v>8.74</v>
      </c>
      <c r="H12" s="466" t="s">
        <v>4781</v>
      </c>
      <c r="I12" s="466">
        <v>21.6</v>
      </c>
      <c r="J12" s="466">
        <v>10</v>
      </c>
      <c r="K12" s="466" t="s">
        <v>4791</v>
      </c>
      <c r="L12" s="467">
        <v>177.169</v>
      </c>
      <c r="M12" s="467">
        <v>150.282</v>
      </c>
      <c r="N12" s="466">
        <v>47</v>
      </c>
      <c r="O12" s="466">
        <f t="shared" si="0"/>
        <v>18.8</v>
      </c>
      <c r="P12" s="74">
        <f t="shared" si="1"/>
        <v>28.2</v>
      </c>
    </row>
    <row r="13" ht="40" customHeight="1" outlineLevel="2" spans="1:16">
      <c r="A13" s="465">
        <v>6</v>
      </c>
      <c r="B13" s="465" t="s">
        <v>4774</v>
      </c>
      <c r="C13" s="465" t="s">
        <v>82</v>
      </c>
      <c r="D13" s="466" t="s">
        <v>4792</v>
      </c>
      <c r="E13" s="466" t="s">
        <v>4793</v>
      </c>
      <c r="F13" s="466">
        <v>9.5</v>
      </c>
      <c r="G13" s="466">
        <v>8</v>
      </c>
      <c r="H13" s="466" t="s">
        <v>4781</v>
      </c>
      <c r="I13" s="466">
        <v>18</v>
      </c>
      <c r="J13" s="466">
        <v>8.5</v>
      </c>
      <c r="K13" s="466" t="s">
        <v>4794</v>
      </c>
      <c r="L13" s="467">
        <v>157.464</v>
      </c>
      <c r="M13" s="467">
        <v>133.513</v>
      </c>
      <c r="N13" s="466">
        <v>33</v>
      </c>
      <c r="O13" s="466">
        <f t="shared" si="0"/>
        <v>13.2</v>
      </c>
      <c r="P13" s="74">
        <f t="shared" si="1"/>
        <v>19.8</v>
      </c>
    </row>
    <row r="14" ht="40" customHeight="1" outlineLevel="2" spans="1:16">
      <c r="A14" s="465">
        <v>7</v>
      </c>
      <c r="B14" s="465" t="s">
        <v>4774</v>
      </c>
      <c r="C14" s="465" t="s">
        <v>82</v>
      </c>
      <c r="D14" s="466" t="s">
        <v>4795</v>
      </c>
      <c r="E14" s="466" t="s">
        <v>4796</v>
      </c>
      <c r="F14" s="466">
        <v>16.5</v>
      </c>
      <c r="G14" s="466">
        <v>4</v>
      </c>
      <c r="H14" s="466" t="s">
        <v>4781</v>
      </c>
      <c r="I14" s="466">
        <v>25.04</v>
      </c>
      <c r="J14" s="466">
        <v>7.5</v>
      </c>
      <c r="K14" s="466" t="s">
        <v>4797</v>
      </c>
      <c r="L14" s="467">
        <v>134.95</v>
      </c>
      <c r="M14" s="467">
        <v>114.229</v>
      </c>
      <c r="N14" s="466">
        <v>41</v>
      </c>
      <c r="O14" s="466">
        <f t="shared" si="0"/>
        <v>16.4</v>
      </c>
      <c r="P14" s="74">
        <f t="shared" si="1"/>
        <v>24.6</v>
      </c>
    </row>
    <row r="15" ht="40" customHeight="1" outlineLevel="2" spans="1:16">
      <c r="A15" s="468">
        <v>8</v>
      </c>
      <c r="B15" s="468" t="s">
        <v>4774</v>
      </c>
      <c r="C15" s="468" t="s">
        <v>82</v>
      </c>
      <c r="D15" s="469" t="s">
        <v>4798</v>
      </c>
      <c r="E15" s="469" t="s">
        <v>4799</v>
      </c>
      <c r="F15" s="469">
        <v>27</v>
      </c>
      <c r="G15" s="469">
        <v>4.5</v>
      </c>
      <c r="H15" s="469" t="s">
        <v>4781</v>
      </c>
      <c r="I15" s="469">
        <v>30</v>
      </c>
      <c r="J15" s="469">
        <v>7.5</v>
      </c>
      <c r="K15" s="469" t="s">
        <v>4800</v>
      </c>
      <c r="L15" s="470">
        <v>115.626</v>
      </c>
      <c r="M15" s="470">
        <v>94.02</v>
      </c>
      <c r="N15" s="466">
        <v>49</v>
      </c>
      <c r="O15" s="466">
        <f t="shared" si="0"/>
        <v>19.6</v>
      </c>
      <c r="P15" s="74">
        <f t="shared" si="1"/>
        <v>29.4</v>
      </c>
    </row>
    <row r="16" ht="40" customHeight="1" outlineLevel="1" spans="1:16">
      <c r="A16" s="471" t="s">
        <v>17</v>
      </c>
      <c r="B16" s="472"/>
      <c r="C16" s="472"/>
      <c r="D16" s="472"/>
      <c r="E16" s="472"/>
      <c r="F16" s="472"/>
      <c r="G16" s="472"/>
      <c r="H16" s="472"/>
      <c r="I16" s="472"/>
      <c r="J16" s="472"/>
      <c r="K16" s="472"/>
      <c r="L16" s="472"/>
      <c r="M16" s="473"/>
      <c r="N16" s="474">
        <f t="shared" ref="L16:O16" si="2">SUBTOTAL(9,N8:N15)</f>
        <v>405</v>
      </c>
      <c r="O16" s="474">
        <f t="shared" si="2"/>
        <v>162</v>
      </c>
      <c r="P16" s="475">
        <f>SUM(P8:P15)</f>
        <v>243</v>
      </c>
    </row>
    <row r="17" spans="1:1">
      <c r="A17" s="476" t="s">
        <v>225</v>
      </c>
    </row>
  </sheetData>
  <autoFilter xmlns:etc="http://www.wps.cn/officeDocument/2017/etCustomData" ref="A7:O17" etc:filterBottomFollowUsedRange="0">
    <extLst/>
  </autoFilter>
  <mergeCells count="16">
    <mergeCell ref="A2:P2"/>
    <mergeCell ref="A16:M16"/>
    <mergeCell ref="A3:A7"/>
    <mergeCell ref="B3:B7"/>
    <mergeCell ref="C3:C7"/>
    <mergeCell ref="D3:D7"/>
    <mergeCell ref="E3:E7"/>
    <mergeCell ref="H3:H7"/>
    <mergeCell ref="K3:K7"/>
    <mergeCell ref="L3:L7"/>
    <mergeCell ref="M3:M7"/>
    <mergeCell ref="N3:N7"/>
    <mergeCell ref="O3:O7"/>
    <mergeCell ref="P3:P7"/>
    <mergeCell ref="F3:G6"/>
    <mergeCell ref="I3:J6"/>
  </mergeCells>
  <pageMargins left="0.75" right="0.75" top="1" bottom="1" header="0.5" footer="0.5"/>
  <pageSetup paperSize="9" scale="71"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6"/>
  <sheetViews>
    <sheetView topLeftCell="A74" workbookViewId="0">
      <selection activeCell="A1" sqref="A1:B1"/>
    </sheetView>
  </sheetViews>
  <sheetFormatPr defaultColWidth="9" defaultRowHeight="13.5" outlineLevelCol="7"/>
  <sheetData>
    <row r="1" spans="1:8">
      <c r="A1" s="426" t="s">
        <v>4801</v>
      </c>
      <c r="B1" s="426"/>
      <c r="D1" s="426" t="s">
        <v>4802</v>
      </c>
      <c r="E1" s="426"/>
      <c r="G1" s="426" t="s">
        <v>4803</v>
      </c>
      <c r="H1" s="426"/>
    </row>
    <row r="2" ht="14.25" spans="1:8">
      <c r="A2" s="427" t="s">
        <v>4744</v>
      </c>
      <c r="B2" s="428">
        <f>SUM(B3:B5)</f>
        <v>5</v>
      </c>
      <c r="D2" s="427" t="s">
        <v>4744</v>
      </c>
      <c r="E2" s="429">
        <v>48.992</v>
      </c>
      <c r="G2" s="427" t="s">
        <v>4744</v>
      </c>
      <c r="H2" s="430">
        <v>39.64</v>
      </c>
    </row>
    <row r="3" ht="15" spans="1:8">
      <c r="A3" s="431" t="s">
        <v>31</v>
      </c>
      <c r="B3" s="432">
        <v>2</v>
      </c>
      <c r="D3" s="431" t="s">
        <v>48</v>
      </c>
      <c r="E3" s="433">
        <v>18.36</v>
      </c>
      <c r="G3" s="434" t="s">
        <v>20</v>
      </c>
      <c r="H3" s="433">
        <v>0</v>
      </c>
    </row>
    <row r="4" ht="15" spans="1:8">
      <c r="A4" s="435" t="s">
        <v>33</v>
      </c>
      <c r="B4" s="432">
        <v>2</v>
      </c>
      <c r="D4" s="435" t="s">
        <v>49</v>
      </c>
      <c r="E4" s="433">
        <v>21.586</v>
      </c>
      <c r="G4" s="434" t="s">
        <v>21</v>
      </c>
      <c r="H4" s="433">
        <v>0.899</v>
      </c>
    </row>
    <row r="5" ht="15" spans="1:8">
      <c r="A5" s="435" t="s">
        <v>34</v>
      </c>
      <c r="B5" s="432">
        <v>1</v>
      </c>
      <c r="D5" s="435" t="s">
        <v>53</v>
      </c>
      <c r="E5" s="433">
        <v>9.046</v>
      </c>
      <c r="G5" s="434" t="s">
        <v>22</v>
      </c>
      <c r="H5" s="433">
        <v>38.741</v>
      </c>
    </row>
    <row r="6" ht="15.75" spans="1:8">
      <c r="A6" s="427" t="s">
        <v>4744</v>
      </c>
      <c r="B6" s="436">
        <f>SUM(B7:B13)</f>
        <v>30</v>
      </c>
      <c r="D6" s="437" t="s">
        <v>4744</v>
      </c>
      <c r="E6" s="429">
        <v>146.906</v>
      </c>
      <c r="G6" s="434" t="s">
        <v>23</v>
      </c>
      <c r="H6" s="433">
        <v>0</v>
      </c>
    </row>
    <row r="7" ht="15" spans="1:8">
      <c r="A7" s="431" t="s">
        <v>46</v>
      </c>
      <c r="B7" s="432">
        <v>5</v>
      </c>
      <c r="D7" s="434" t="s">
        <v>58</v>
      </c>
      <c r="E7" s="438">
        <v>47.779</v>
      </c>
      <c r="G7" s="427" t="s">
        <v>4744</v>
      </c>
      <c r="H7" s="430">
        <v>6.212</v>
      </c>
    </row>
    <row r="8" ht="15" spans="1:8">
      <c r="A8" s="431" t="s">
        <v>48</v>
      </c>
      <c r="B8" s="432">
        <v>4</v>
      </c>
      <c r="D8" s="434" t="s">
        <v>59</v>
      </c>
      <c r="E8" s="438">
        <v>22.205</v>
      </c>
      <c r="G8" s="434" t="s">
        <v>26</v>
      </c>
      <c r="H8" s="433">
        <v>6.212</v>
      </c>
    </row>
    <row r="9" ht="15" spans="1:8">
      <c r="A9" s="431" t="s">
        <v>49</v>
      </c>
      <c r="B9" s="432">
        <v>7</v>
      </c>
      <c r="D9" s="434" t="s">
        <v>60</v>
      </c>
      <c r="E9" s="438">
        <v>31.12</v>
      </c>
      <c r="G9" s="427" t="s">
        <v>4744</v>
      </c>
      <c r="H9" s="430">
        <v>8.82</v>
      </c>
    </row>
    <row r="10" ht="15" spans="1:8">
      <c r="A10" s="431" t="s">
        <v>50</v>
      </c>
      <c r="B10" s="432">
        <v>4</v>
      </c>
      <c r="D10" s="434" t="s">
        <v>61</v>
      </c>
      <c r="E10" s="438">
        <v>45.802</v>
      </c>
      <c r="G10" s="434" t="s">
        <v>29</v>
      </c>
      <c r="H10" s="433">
        <v>0</v>
      </c>
    </row>
    <row r="11" ht="15" spans="1:8">
      <c r="A11" s="431" t="s">
        <v>51</v>
      </c>
      <c r="B11" s="432">
        <v>3</v>
      </c>
      <c r="D11" s="427" t="s">
        <v>4744</v>
      </c>
      <c r="E11" s="429">
        <v>408.681</v>
      </c>
      <c r="G11" s="435" t="s">
        <v>30</v>
      </c>
      <c r="H11" s="433">
        <v>0</v>
      </c>
    </row>
    <row r="12" ht="15" spans="1:8">
      <c r="A12" s="431" t="s">
        <v>52</v>
      </c>
      <c r="B12" s="432">
        <v>6</v>
      </c>
      <c r="D12" s="434" t="s">
        <v>64</v>
      </c>
      <c r="E12" s="438">
        <v>42.4</v>
      </c>
      <c r="G12" s="239" t="s">
        <v>31</v>
      </c>
      <c r="H12" s="433">
        <v>1.33</v>
      </c>
    </row>
    <row r="13" ht="27" spans="1:8">
      <c r="A13" s="431" t="s">
        <v>53</v>
      </c>
      <c r="B13" s="432">
        <v>1</v>
      </c>
      <c r="D13" s="434" t="s">
        <v>66</v>
      </c>
      <c r="E13" s="438">
        <v>129.989</v>
      </c>
      <c r="G13" s="439" t="s">
        <v>32</v>
      </c>
      <c r="H13" s="433">
        <v>0</v>
      </c>
    </row>
    <row r="14" ht="15.75" spans="1:8">
      <c r="A14" s="427" t="s">
        <v>4744</v>
      </c>
      <c r="B14" s="436">
        <f>SUM(B15:B20)</f>
        <v>18</v>
      </c>
      <c r="D14" s="434" t="s">
        <v>67</v>
      </c>
      <c r="E14" s="438">
        <v>31.464</v>
      </c>
      <c r="G14" s="440" t="s">
        <v>33</v>
      </c>
      <c r="H14" s="433">
        <v>7.49</v>
      </c>
    </row>
    <row r="15" ht="15" spans="1:8">
      <c r="A15" s="431" t="s">
        <v>56</v>
      </c>
      <c r="B15" s="432">
        <v>1</v>
      </c>
      <c r="D15" s="434" t="s">
        <v>69</v>
      </c>
      <c r="E15" s="438">
        <v>87.199</v>
      </c>
      <c r="G15" s="439" t="s">
        <v>34</v>
      </c>
      <c r="H15" s="433">
        <v>0</v>
      </c>
    </row>
    <row r="16" ht="15" spans="1:8">
      <c r="A16" s="431" t="s">
        <v>57</v>
      </c>
      <c r="B16" s="432">
        <v>4</v>
      </c>
      <c r="D16" s="434" t="s">
        <v>70</v>
      </c>
      <c r="E16" s="438">
        <v>69.047</v>
      </c>
      <c r="G16" s="440" t="s">
        <v>35</v>
      </c>
      <c r="H16" s="433">
        <v>0</v>
      </c>
    </row>
    <row r="17" ht="15" spans="1:8">
      <c r="A17" s="431" t="s">
        <v>58</v>
      </c>
      <c r="B17" s="432">
        <v>3</v>
      </c>
      <c r="D17" s="434" t="s">
        <v>71</v>
      </c>
      <c r="E17" s="438">
        <v>48.582</v>
      </c>
      <c r="G17" s="427" t="s">
        <v>4744</v>
      </c>
      <c r="H17" s="430">
        <v>3.26</v>
      </c>
    </row>
    <row r="18" ht="15" spans="1:8">
      <c r="A18" s="431" t="s">
        <v>59</v>
      </c>
      <c r="B18" s="441">
        <v>5</v>
      </c>
      <c r="D18" s="427" t="s">
        <v>4744</v>
      </c>
      <c r="E18" s="429">
        <v>36.672</v>
      </c>
      <c r="G18" s="435" t="s">
        <v>38</v>
      </c>
      <c r="H18" s="433">
        <v>0</v>
      </c>
    </row>
    <row r="19" ht="15" spans="1:8">
      <c r="A19" s="431" t="s">
        <v>60</v>
      </c>
      <c r="B19" s="432">
        <v>3</v>
      </c>
      <c r="D19" s="434" t="s">
        <v>74</v>
      </c>
      <c r="E19" s="438">
        <v>20.678</v>
      </c>
      <c r="G19" s="434" t="s">
        <v>39</v>
      </c>
      <c r="H19" s="433">
        <v>0</v>
      </c>
    </row>
    <row r="20" ht="15" spans="1:8">
      <c r="A20" s="431" t="s">
        <v>61</v>
      </c>
      <c r="B20" s="432">
        <v>2</v>
      </c>
      <c r="D20" s="434" t="s">
        <v>76</v>
      </c>
      <c r="E20" s="438">
        <v>5.43</v>
      </c>
      <c r="G20" s="434" t="s">
        <v>40</v>
      </c>
      <c r="H20" s="433">
        <v>0</v>
      </c>
    </row>
    <row r="21" ht="15.75" spans="1:8">
      <c r="A21" s="427" t="s">
        <v>4744</v>
      </c>
      <c r="B21" s="436">
        <f>SUM(B22:B27)</f>
        <v>36</v>
      </c>
      <c r="D21" s="434" t="s">
        <v>77</v>
      </c>
      <c r="E21" s="438">
        <v>10.564</v>
      </c>
      <c r="G21" s="434" t="s">
        <v>41</v>
      </c>
      <c r="H21" s="433">
        <v>3.26</v>
      </c>
    </row>
    <row r="22" ht="15" spans="1:8">
      <c r="A22" s="431" t="s">
        <v>65</v>
      </c>
      <c r="B22" s="432">
        <v>3</v>
      </c>
      <c r="D22" s="427" t="s">
        <v>4744</v>
      </c>
      <c r="E22" s="429">
        <v>20.679</v>
      </c>
      <c r="G22" s="427" t="s">
        <v>4744</v>
      </c>
      <c r="H22" s="430">
        <v>268.083</v>
      </c>
    </row>
    <row r="23" ht="15" spans="1:8">
      <c r="A23" s="431" t="s">
        <v>66</v>
      </c>
      <c r="B23" s="432">
        <v>2</v>
      </c>
      <c r="D23" s="434" t="s">
        <v>95</v>
      </c>
      <c r="E23" s="438">
        <v>20.679</v>
      </c>
      <c r="G23" s="435" t="s">
        <v>44</v>
      </c>
      <c r="H23" s="433">
        <v>9.23</v>
      </c>
    </row>
    <row r="24" ht="15" spans="1:8">
      <c r="A24" s="431" t="s">
        <v>67</v>
      </c>
      <c r="B24" s="432">
        <v>7</v>
      </c>
      <c r="D24" s="427" t="s">
        <v>4744</v>
      </c>
      <c r="E24" s="429">
        <v>8.013</v>
      </c>
      <c r="G24" s="440" t="s">
        <v>45</v>
      </c>
      <c r="H24" s="433">
        <v>0</v>
      </c>
    </row>
    <row r="25" ht="15" spans="1:8">
      <c r="A25" s="431" t="s">
        <v>68</v>
      </c>
      <c r="B25" s="432">
        <v>15</v>
      </c>
      <c r="D25" s="434" t="s">
        <v>110</v>
      </c>
      <c r="E25" s="438">
        <v>2.339</v>
      </c>
      <c r="G25" s="440" t="s">
        <v>46</v>
      </c>
      <c r="H25" s="433">
        <v>10.765</v>
      </c>
    </row>
    <row r="26" ht="15" spans="1:8">
      <c r="A26" s="431" t="s">
        <v>70</v>
      </c>
      <c r="B26" s="432">
        <v>4</v>
      </c>
      <c r="D26" s="434" t="s">
        <v>112</v>
      </c>
      <c r="E26" s="438">
        <v>0.513</v>
      </c>
      <c r="G26" s="440" t="s">
        <v>47</v>
      </c>
      <c r="H26" s="433">
        <v>21</v>
      </c>
    </row>
    <row r="27" ht="15" spans="1:8">
      <c r="A27" s="431" t="s">
        <v>71</v>
      </c>
      <c r="B27" s="432">
        <v>5</v>
      </c>
      <c r="D27" s="434" t="s">
        <v>114</v>
      </c>
      <c r="E27" s="438">
        <v>5.161</v>
      </c>
      <c r="G27" s="440" t="s">
        <v>48</v>
      </c>
      <c r="H27" s="433">
        <v>84.027</v>
      </c>
    </row>
    <row r="28" ht="15" spans="1:8">
      <c r="A28" s="427" t="s">
        <v>4744</v>
      </c>
      <c r="B28" s="428">
        <f>SUM(B29:B32)</f>
        <v>16</v>
      </c>
      <c r="D28" s="427" t="s">
        <v>4744</v>
      </c>
      <c r="E28" s="429">
        <v>67.658</v>
      </c>
      <c r="G28" s="440" t="s">
        <v>49</v>
      </c>
      <c r="H28" s="433">
        <v>19.639</v>
      </c>
    </row>
    <row r="29" ht="15" spans="1:8">
      <c r="A29" s="431" t="s">
        <v>74</v>
      </c>
      <c r="B29" s="432">
        <v>2</v>
      </c>
      <c r="D29" s="434" t="s">
        <v>119</v>
      </c>
      <c r="E29" s="438">
        <v>37.564</v>
      </c>
      <c r="G29" s="440" t="s">
        <v>50</v>
      </c>
      <c r="H29" s="433">
        <v>19.357</v>
      </c>
    </row>
    <row r="30" ht="15" spans="1:8">
      <c r="A30" s="431" t="s">
        <v>76</v>
      </c>
      <c r="B30" s="432">
        <v>7</v>
      </c>
      <c r="D30" s="434" t="s">
        <v>120</v>
      </c>
      <c r="E30" s="438">
        <v>30.094</v>
      </c>
      <c r="G30" s="440" t="s">
        <v>51</v>
      </c>
      <c r="H30" s="433">
        <v>14.935</v>
      </c>
    </row>
    <row r="31" ht="15" spans="1:8">
      <c r="A31" s="431" t="s">
        <v>77</v>
      </c>
      <c r="B31" s="432">
        <v>5</v>
      </c>
      <c r="D31" s="427" t="s">
        <v>4744</v>
      </c>
      <c r="E31" s="429">
        <v>69.571</v>
      </c>
      <c r="G31" s="440" t="s">
        <v>52</v>
      </c>
      <c r="H31" s="433">
        <v>68.264</v>
      </c>
    </row>
    <row r="32" ht="27" spans="1:8">
      <c r="A32" s="431" t="s">
        <v>78</v>
      </c>
      <c r="B32" s="432">
        <v>2</v>
      </c>
      <c r="D32" s="434" t="s">
        <v>129</v>
      </c>
      <c r="E32" s="438">
        <v>69.571</v>
      </c>
      <c r="G32" s="440" t="s">
        <v>53</v>
      </c>
      <c r="H32" s="433">
        <v>20.866</v>
      </c>
    </row>
    <row r="33" ht="14.25" spans="1:8">
      <c r="A33" s="427" t="s">
        <v>4744</v>
      </c>
      <c r="B33" s="428">
        <f>SUM(B34:B35)</f>
        <v>7</v>
      </c>
      <c r="D33" s="427" t="s">
        <v>4744</v>
      </c>
      <c r="E33" s="429">
        <v>67.248</v>
      </c>
      <c r="G33" s="427" t="s">
        <v>4744</v>
      </c>
      <c r="H33" s="430">
        <v>242.216</v>
      </c>
    </row>
    <row r="34" ht="15" spans="1:8">
      <c r="A34" s="431" t="s">
        <v>81</v>
      </c>
      <c r="B34" s="432">
        <v>1</v>
      </c>
      <c r="D34" s="434" t="s">
        <v>136</v>
      </c>
      <c r="E34" s="438">
        <v>42.395</v>
      </c>
      <c r="G34" s="440" t="s">
        <v>56</v>
      </c>
      <c r="H34" s="433">
        <v>0</v>
      </c>
    </row>
    <row r="35" ht="15" spans="1:8">
      <c r="A35" s="431" t="s">
        <v>82</v>
      </c>
      <c r="B35" s="441">
        <v>6</v>
      </c>
      <c r="D35" s="434" t="s">
        <v>139</v>
      </c>
      <c r="E35" s="438">
        <v>20.523</v>
      </c>
      <c r="G35" s="440" t="s">
        <v>57</v>
      </c>
      <c r="H35" s="433">
        <v>58.04</v>
      </c>
    </row>
    <row r="36" ht="27" spans="1:8">
      <c r="A36" s="427" t="s">
        <v>4744</v>
      </c>
      <c r="B36" s="428">
        <f>SUM(B37:B39)</f>
        <v>7</v>
      </c>
      <c r="D36" s="439" t="s">
        <v>141</v>
      </c>
      <c r="E36" s="438">
        <v>4.33</v>
      </c>
      <c r="G36" s="440" t="s">
        <v>58</v>
      </c>
      <c r="H36" s="433">
        <v>39.893</v>
      </c>
    </row>
    <row r="37" ht="15" spans="1:8">
      <c r="A37" s="431" t="s">
        <v>94</v>
      </c>
      <c r="B37" s="432">
        <v>2</v>
      </c>
      <c r="D37" s="427" t="s">
        <v>4744</v>
      </c>
      <c r="E37" s="429">
        <v>4.503</v>
      </c>
      <c r="G37" s="440" t="s">
        <v>59</v>
      </c>
      <c r="H37" s="433">
        <v>40.774</v>
      </c>
    </row>
    <row r="38" ht="15" spans="1:8">
      <c r="A38" s="431" t="s">
        <v>95</v>
      </c>
      <c r="B38" s="432">
        <v>3</v>
      </c>
      <c r="D38" s="434" t="s">
        <v>146</v>
      </c>
      <c r="E38" s="438">
        <v>4.503</v>
      </c>
      <c r="G38" s="440" t="s">
        <v>60</v>
      </c>
      <c r="H38" s="433">
        <v>62.108</v>
      </c>
    </row>
    <row r="39" ht="15" spans="1:8">
      <c r="A39" s="431" t="s">
        <v>97</v>
      </c>
      <c r="B39" s="432">
        <v>2</v>
      </c>
      <c r="D39" s="427" t="s">
        <v>4744</v>
      </c>
      <c r="E39" s="429">
        <v>49.273</v>
      </c>
      <c r="G39" s="435" t="s">
        <v>61</v>
      </c>
      <c r="H39" s="433">
        <v>41.401</v>
      </c>
    </row>
    <row r="40" ht="15" spans="1:8">
      <c r="A40" s="427" t="s">
        <v>4744</v>
      </c>
      <c r="B40" s="428">
        <f>SUM(B41:B43)</f>
        <v>18</v>
      </c>
      <c r="D40" s="434" t="s">
        <v>156</v>
      </c>
      <c r="E40" s="438">
        <v>10.232</v>
      </c>
      <c r="G40" s="427" t="s">
        <v>4744</v>
      </c>
      <c r="H40" s="430">
        <v>237.071</v>
      </c>
    </row>
    <row r="41" ht="15" spans="1:8">
      <c r="A41" s="435" t="s">
        <v>100</v>
      </c>
      <c r="B41" s="432">
        <v>2</v>
      </c>
      <c r="D41" s="434" t="s">
        <v>158</v>
      </c>
      <c r="E41" s="438">
        <v>10.441</v>
      </c>
      <c r="G41" s="440" t="s">
        <v>64</v>
      </c>
      <c r="H41" s="433">
        <v>23.085</v>
      </c>
    </row>
    <row r="42" ht="15" spans="1:8">
      <c r="A42" s="435" t="s">
        <v>101</v>
      </c>
      <c r="B42" s="432">
        <v>6</v>
      </c>
      <c r="D42" s="442" t="s">
        <v>159</v>
      </c>
      <c r="E42" s="443">
        <v>28.6</v>
      </c>
      <c r="G42" s="440" t="s">
        <v>65</v>
      </c>
      <c r="H42" s="433">
        <v>30.851</v>
      </c>
    </row>
    <row r="43" ht="15" spans="1:8">
      <c r="A43" s="435" t="s">
        <v>102</v>
      </c>
      <c r="B43" s="432">
        <v>10</v>
      </c>
      <c r="G43" s="440" t="s">
        <v>66</v>
      </c>
      <c r="H43" s="433">
        <v>43.163</v>
      </c>
    </row>
    <row r="44" ht="15" spans="1:8">
      <c r="A44" s="427" t="s">
        <v>4744</v>
      </c>
      <c r="B44" s="428">
        <f>SUM(B45:B49)</f>
        <v>25</v>
      </c>
      <c r="G44" s="440" t="s">
        <v>67</v>
      </c>
      <c r="H44" s="433">
        <v>16.117</v>
      </c>
    </row>
    <row r="45" ht="15" spans="1:8">
      <c r="A45" s="431" t="s">
        <v>109</v>
      </c>
      <c r="B45" s="432">
        <v>1</v>
      </c>
      <c r="G45" s="440" t="s">
        <v>68</v>
      </c>
      <c r="H45" s="433">
        <v>21.57</v>
      </c>
    </row>
    <row r="46" ht="15" spans="1:8">
      <c r="A46" s="431" t="s">
        <v>110</v>
      </c>
      <c r="B46" s="432">
        <v>4</v>
      </c>
      <c r="G46" s="440" t="s">
        <v>69</v>
      </c>
      <c r="H46" s="433">
        <v>43.75</v>
      </c>
    </row>
    <row r="47" ht="15" spans="1:8">
      <c r="A47" s="431" t="s">
        <v>111</v>
      </c>
      <c r="B47" s="432">
        <v>15</v>
      </c>
      <c r="G47" s="440" t="s">
        <v>70</v>
      </c>
      <c r="H47" s="433">
        <v>16.489</v>
      </c>
    </row>
    <row r="48" ht="15" spans="1:8">
      <c r="A48" s="431" t="s">
        <v>112</v>
      </c>
      <c r="B48" s="432">
        <v>3</v>
      </c>
      <c r="G48" s="435" t="s">
        <v>71</v>
      </c>
      <c r="H48" s="433">
        <v>42.046</v>
      </c>
    </row>
    <row r="49" ht="15" spans="1:8">
      <c r="A49" s="431" t="s">
        <v>113</v>
      </c>
      <c r="B49" s="432">
        <v>2</v>
      </c>
      <c r="G49" s="427" t="s">
        <v>4744</v>
      </c>
      <c r="H49" s="430">
        <v>349.713</v>
      </c>
    </row>
    <row r="50" ht="15" spans="1:8">
      <c r="A50" s="427" t="s">
        <v>4744</v>
      </c>
      <c r="B50" s="428">
        <f>SUM(B51:B54)</f>
        <v>31</v>
      </c>
      <c r="G50" s="440" t="s">
        <v>74</v>
      </c>
      <c r="H50" s="433">
        <v>12.282</v>
      </c>
    </row>
    <row r="51" ht="15" spans="1:8">
      <c r="A51" s="431" t="s">
        <v>118</v>
      </c>
      <c r="B51" s="432">
        <v>4</v>
      </c>
      <c r="G51" s="440" t="s">
        <v>75</v>
      </c>
      <c r="H51" s="433">
        <v>48.474</v>
      </c>
    </row>
    <row r="52" ht="15" spans="1:8">
      <c r="A52" s="431" t="s">
        <v>119</v>
      </c>
      <c r="B52" s="432">
        <v>3</v>
      </c>
      <c r="G52" s="440" t="s">
        <v>76</v>
      </c>
      <c r="H52" s="433">
        <v>181.038</v>
      </c>
    </row>
    <row r="53" ht="15" spans="1:8">
      <c r="A53" s="431" t="s">
        <v>120</v>
      </c>
      <c r="B53" s="432">
        <v>15</v>
      </c>
      <c r="G53" s="440" t="s">
        <v>77</v>
      </c>
      <c r="H53" s="433">
        <v>60.796</v>
      </c>
    </row>
    <row r="54" ht="15" spans="1:8">
      <c r="A54" s="431" t="s">
        <v>121</v>
      </c>
      <c r="B54" s="432">
        <v>9</v>
      </c>
      <c r="G54" s="435" t="s">
        <v>78</v>
      </c>
      <c r="H54" s="433">
        <v>47.123</v>
      </c>
    </row>
    <row r="55" ht="14.25" spans="1:8">
      <c r="A55" s="427" t="s">
        <v>4744</v>
      </c>
      <c r="B55" s="428">
        <f>SUM(B56:B62)</f>
        <v>32</v>
      </c>
      <c r="G55" s="427" t="s">
        <v>4744</v>
      </c>
      <c r="H55" s="430">
        <v>47.596</v>
      </c>
    </row>
    <row r="56" ht="15" spans="1:8">
      <c r="A56" s="431" t="s">
        <v>125</v>
      </c>
      <c r="B56" s="432">
        <v>1</v>
      </c>
      <c r="G56" s="440" t="s">
        <v>81</v>
      </c>
      <c r="H56" s="433">
        <v>0</v>
      </c>
    </row>
    <row r="57" ht="15" spans="1:8">
      <c r="A57" s="431" t="s">
        <v>126</v>
      </c>
      <c r="B57" s="432">
        <v>5</v>
      </c>
      <c r="G57" s="440" t="s">
        <v>82</v>
      </c>
      <c r="H57" s="433">
        <v>21.355</v>
      </c>
    </row>
    <row r="58" ht="15" spans="1:8">
      <c r="A58" s="431" t="s">
        <v>127</v>
      </c>
      <c r="B58" s="432">
        <v>8</v>
      </c>
      <c r="G58" s="440" t="s">
        <v>83</v>
      </c>
      <c r="H58" s="433">
        <v>15.017</v>
      </c>
    </row>
    <row r="59" ht="15" spans="1:8">
      <c r="A59" s="431" t="s">
        <v>128</v>
      </c>
      <c r="B59" s="432">
        <v>1</v>
      </c>
      <c r="G59" s="435" t="s">
        <v>84</v>
      </c>
      <c r="H59" s="433">
        <v>11.224</v>
      </c>
    </row>
    <row r="60" ht="15" spans="1:8">
      <c r="A60" s="431" t="s">
        <v>129</v>
      </c>
      <c r="B60" s="432">
        <v>6</v>
      </c>
      <c r="G60" s="427" t="s">
        <v>4744</v>
      </c>
      <c r="H60" s="430">
        <v>17.586</v>
      </c>
    </row>
    <row r="61" ht="15" spans="1:8">
      <c r="A61" s="431" t="s">
        <v>130</v>
      </c>
      <c r="B61" s="432">
        <v>1</v>
      </c>
      <c r="G61" s="435" t="s">
        <v>86</v>
      </c>
      <c r="H61" s="433">
        <v>17.586</v>
      </c>
    </row>
    <row r="62" ht="15" spans="1:8">
      <c r="A62" s="431" t="s">
        <v>131</v>
      </c>
      <c r="B62" s="432">
        <v>10</v>
      </c>
      <c r="G62" s="427" t="s">
        <v>4744</v>
      </c>
      <c r="H62" s="430">
        <v>8.132</v>
      </c>
    </row>
    <row r="63" ht="15" spans="1:8">
      <c r="A63" s="427" t="s">
        <v>4744</v>
      </c>
      <c r="B63" s="428">
        <f>SUM(B64:B71)</f>
        <v>27</v>
      </c>
      <c r="G63" s="435" t="s">
        <v>88</v>
      </c>
      <c r="H63" s="433">
        <v>8.132</v>
      </c>
    </row>
    <row r="64" ht="15" spans="1:8">
      <c r="A64" s="431" t="s">
        <v>134</v>
      </c>
      <c r="B64" s="432">
        <v>1</v>
      </c>
      <c r="G64" s="427" t="s">
        <v>4744</v>
      </c>
      <c r="H64" s="430">
        <v>133.926</v>
      </c>
    </row>
    <row r="65" ht="15" spans="1:8">
      <c r="A65" s="431" t="s">
        <v>135</v>
      </c>
      <c r="B65" s="432">
        <v>6</v>
      </c>
      <c r="G65" s="440" t="s">
        <v>91</v>
      </c>
      <c r="H65" s="433">
        <v>0</v>
      </c>
    </row>
    <row r="66" ht="15" spans="1:8">
      <c r="A66" s="431" t="s">
        <v>136</v>
      </c>
      <c r="B66" s="432">
        <v>2</v>
      </c>
      <c r="G66" s="440" t="s">
        <v>92</v>
      </c>
      <c r="H66" s="433">
        <v>0</v>
      </c>
    </row>
    <row r="67" ht="15" spans="1:8">
      <c r="A67" s="431" t="s">
        <v>137</v>
      </c>
      <c r="B67" s="432">
        <v>11</v>
      </c>
      <c r="G67" s="440" t="s">
        <v>93</v>
      </c>
      <c r="H67" s="433">
        <v>0</v>
      </c>
    </row>
    <row r="68" ht="15" spans="1:8">
      <c r="A68" s="431" t="s">
        <v>138</v>
      </c>
      <c r="B68" s="441">
        <v>1</v>
      </c>
      <c r="G68" s="435" t="s">
        <v>94</v>
      </c>
      <c r="H68" s="433">
        <v>46.614</v>
      </c>
    </row>
    <row r="69" ht="15" spans="1:8">
      <c r="A69" s="431" t="s">
        <v>139</v>
      </c>
      <c r="B69" s="432">
        <v>4</v>
      </c>
      <c r="G69" s="440" t="s">
        <v>95</v>
      </c>
      <c r="H69" s="433">
        <v>52.048</v>
      </c>
    </row>
    <row r="70" ht="24" spans="1:8">
      <c r="A70" s="444" t="s">
        <v>140</v>
      </c>
      <c r="B70" s="432">
        <v>1</v>
      </c>
      <c r="G70" s="440" t="s">
        <v>96</v>
      </c>
      <c r="H70" s="433">
        <v>4.185</v>
      </c>
    </row>
    <row r="71" ht="24" spans="1:8">
      <c r="A71" s="444" t="s">
        <v>141</v>
      </c>
      <c r="B71" s="432">
        <v>1</v>
      </c>
      <c r="G71" s="440" t="s">
        <v>97</v>
      </c>
      <c r="H71" s="433">
        <v>31.079</v>
      </c>
    </row>
    <row r="72" ht="14.25" spans="1:8">
      <c r="A72" s="427" t="s">
        <v>4744</v>
      </c>
      <c r="B72" s="428">
        <f>SUM(B73:B75)</f>
        <v>5</v>
      </c>
      <c r="G72" s="427" t="s">
        <v>4744</v>
      </c>
      <c r="H72" s="430">
        <v>123.393</v>
      </c>
    </row>
    <row r="73" ht="15" spans="1:8">
      <c r="A73" s="435" t="s">
        <v>144</v>
      </c>
      <c r="B73" s="432">
        <v>1</v>
      </c>
      <c r="G73" s="435" t="s">
        <v>100</v>
      </c>
      <c r="H73" s="433">
        <v>4.11</v>
      </c>
    </row>
    <row r="74" ht="15" spans="1:8">
      <c r="A74" s="431" t="s">
        <v>145</v>
      </c>
      <c r="B74" s="432">
        <v>1</v>
      </c>
      <c r="G74" s="431" t="s">
        <v>101</v>
      </c>
      <c r="H74" s="433">
        <v>13.583</v>
      </c>
    </row>
    <row r="75" ht="15" spans="1:8">
      <c r="A75" s="431" t="s">
        <v>146</v>
      </c>
      <c r="B75" s="432">
        <v>3</v>
      </c>
      <c r="G75" s="439" t="s">
        <v>102</v>
      </c>
      <c r="H75" s="433">
        <v>95.386</v>
      </c>
    </row>
    <row r="76" ht="15" spans="1:8">
      <c r="A76" s="427" t="s">
        <v>4744</v>
      </c>
      <c r="B76" s="428">
        <f>SUM(B77)</f>
        <v>2</v>
      </c>
      <c r="G76" s="440" t="s">
        <v>103</v>
      </c>
      <c r="H76" s="433">
        <v>10.314</v>
      </c>
    </row>
    <row r="77" ht="15" spans="1:8">
      <c r="A77" s="435" t="s">
        <v>152</v>
      </c>
      <c r="B77" s="432">
        <v>2</v>
      </c>
      <c r="G77" s="427" t="s">
        <v>4744</v>
      </c>
      <c r="H77" s="430">
        <v>295.501</v>
      </c>
    </row>
    <row r="78" ht="15" spans="1:8">
      <c r="A78" s="427" t="s">
        <v>4744</v>
      </c>
      <c r="B78" s="428">
        <f>SUM(B79:B84)</f>
        <v>31</v>
      </c>
      <c r="G78" s="440" t="s">
        <v>106</v>
      </c>
      <c r="H78" s="433">
        <v>3.3</v>
      </c>
    </row>
    <row r="79" ht="15" spans="1:8">
      <c r="A79" s="431" t="s">
        <v>156</v>
      </c>
      <c r="B79" s="432">
        <v>11</v>
      </c>
      <c r="G79" s="440" t="s">
        <v>107</v>
      </c>
      <c r="H79" s="433">
        <v>0</v>
      </c>
    </row>
    <row r="80" ht="15" spans="1:8">
      <c r="A80" s="431" t="s">
        <v>157</v>
      </c>
      <c r="B80" s="432">
        <v>2</v>
      </c>
      <c r="G80" s="440" t="s">
        <v>108</v>
      </c>
      <c r="H80" s="433">
        <v>20.054</v>
      </c>
    </row>
    <row r="81" ht="15" spans="1:8">
      <c r="A81" s="431" t="s">
        <v>158</v>
      </c>
      <c r="B81" s="432">
        <v>8</v>
      </c>
      <c r="G81" s="440" t="s">
        <v>109</v>
      </c>
      <c r="H81" s="433">
        <v>0</v>
      </c>
    </row>
    <row r="82" ht="15" spans="1:8">
      <c r="A82" s="431" t="s">
        <v>159</v>
      </c>
      <c r="B82" s="432">
        <v>1</v>
      </c>
      <c r="G82" s="435" t="s">
        <v>110</v>
      </c>
      <c r="H82" s="433">
        <v>89.344</v>
      </c>
    </row>
    <row r="83" ht="15" spans="1:8">
      <c r="A83" s="445" t="s">
        <v>160</v>
      </c>
      <c r="B83" s="446">
        <v>9</v>
      </c>
      <c r="G83" s="440" t="s">
        <v>111</v>
      </c>
      <c r="H83" s="433">
        <v>77.227</v>
      </c>
    </row>
    <row r="84" ht="15" spans="1:8">
      <c r="A84" s="440"/>
      <c r="B84" s="428"/>
      <c r="G84" s="440" t="s">
        <v>112</v>
      </c>
      <c r="H84" s="433">
        <v>6.823</v>
      </c>
    </row>
    <row r="85" ht="15" spans="1:8">
      <c r="A85" s="440"/>
      <c r="B85" s="428"/>
      <c r="G85" s="440" t="s">
        <v>113</v>
      </c>
      <c r="H85" s="433">
        <v>63.855</v>
      </c>
    </row>
    <row r="86" ht="15" spans="1:8">
      <c r="A86" s="440"/>
      <c r="B86" s="428"/>
      <c r="G86" s="440" t="s">
        <v>114</v>
      </c>
      <c r="H86" s="433">
        <v>34.898</v>
      </c>
    </row>
    <row r="87" ht="14.25" spans="1:8">
      <c r="A87" s="427"/>
      <c r="B87" s="428"/>
      <c r="G87" s="427" t="s">
        <v>4744</v>
      </c>
      <c r="H87" s="430">
        <v>294.237</v>
      </c>
    </row>
    <row r="88" ht="15" spans="1:8">
      <c r="A88" s="440"/>
      <c r="B88" s="428"/>
      <c r="G88" s="435" t="s">
        <v>117</v>
      </c>
      <c r="H88" s="433">
        <v>20.359</v>
      </c>
    </row>
    <row r="89" ht="15" spans="1:8">
      <c r="A89" s="440"/>
      <c r="B89" s="428"/>
      <c r="G89" s="440" t="s">
        <v>118</v>
      </c>
      <c r="H89" s="433">
        <v>33.297</v>
      </c>
    </row>
    <row r="90" ht="15" spans="1:8">
      <c r="A90" s="440"/>
      <c r="B90" s="428"/>
      <c r="G90" s="440" t="s">
        <v>119</v>
      </c>
      <c r="H90" s="433">
        <v>99.274</v>
      </c>
    </row>
    <row r="91" ht="15" spans="1:8">
      <c r="A91" s="440"/>
      <c r="B91" s="428"/>
      <c r="G91" s="440" t="s">
        <v>120</v>
      </c>
      <c r="H91" s="433">
        <v>111.875</v>
      </c>
    </row>
    <row r="92" ht="15.75" spans="1:8">
      <c r="A92" s="447"/>
      <c r="B92" s="448"/>
      <c r="G92" s="440" t="s">
        <v>121</v>
      </c>
      <c r="H92" s="433">
        <v>29.432</v>
      </c>
    </row>
    <row r="93" ht="14.25" spans="1:8">
      <c r="G93" s="427" t="s">
        <v>4744</v>
      </c>
      <c r="H93" s="430">
        <v>283.414</v>
      </c>
    </row>
    <row r="94" ht="15" spans="1:8">
      <c r="G94" s="440" t="s">
        <v>124</v>
      </c>
      <c r="H94" s="433">
        <v>0</v>
      </c>
    </row>
    <row r="95" ht="15" spans="1:8">
      <c r="G95" s="435" t="s">
        <v>125</v>
      </c>
      <c r="H95" s="433">
        <v>5.385</v>
      </c>
    </row>
    <row r="96" ht="15" spans="1:8">
      <c r="G96" s="440" t="s">
        <v>126</v>
      </c>
      <c r="H96" s="433">
        <v>30.655</v>
      </c>
    </row>
    <row r="97" ht="15" spans="7:8">
      <c r="G97" s="440" t="s">
        <v>127</v>
      </c>
      <c r="H97" s="433">
        <v>24.124</v>
      </c>
    </row>
    <row r="98" ht="15" spans="7:8">
      <c r="G98" s="440" t="s">
        <v>128</v>
      </c>
      <c r="H98" s="433">
        <v>40.559</v>
      </c>
    </row>
    <row r="99" ht="15" spans="7:8">
      <c r="G99" s="440" t="s">
        <v>129</v>
      </c>
      <c r="H99" s="433">
        <v>41.575</v>
      </c>
    </row>
    <row r="100" ht="15" spans="7:8">
      <c r="G100" s="440" t="s">
        <v>130</v>
      </c>
      <c r="H100" s="433">
        <v>88.449</v>
      </c>
    </row>
    <row r="101" ht="15" spans="7:8">
      <c r="G101" s="440" t="s">
        <v>131</v>
      </c>
      <c r="H101" s="433">
        <v>52.667</v>
      </c>
    </row>
    <row r="102" ht="14.25" spans="7:8">
      <c r="G102" s="427" t="s">
        <v>4744</v>
      </c>
      <c r="H102" s="430">
        <v>224.5237</v>
      </c>
    </row>
    <row r="103" ht="15" spans="7:8">
      <c r="G103" s="440" t="s">
        <v>134</v>
      </c>
      <c r="H103" s="433">
        <v>40.894</v>
      </c>
    </row>
    <row r="104" ht="15" spans="7:8">
      <c r="G104" s="435" t="s">
        <v>135</v>
      </c>
      <c r="H104" s="433">
        <v>7.948</v>
      </c>
    </row>
    <row r="105" ht="15" spans="7:8">
      <c r="G105" s="440" t="s">
        <v>136</v>
      </c>
      <c r="H105" s="433">
        <v>55.072</v>
      </c>
    </row>
    <row r="106" ht="15" spans="7:8">
      <c r="G106" s="440" t="s">
        <v>137</v>
      </c>
      <c r="H106" s="433">
        <v>30.768</v>
      </c>
    </row>
    <row r="107" ht="15" spans="7:8">
      <c r="G107" s="440" t="s">
        <v>138</v>
      </c>
      <c r="H107" s="433">
        <v>12.224</v>
      </c>
    </row>
    <row r="108" ht="15" spans="7:8">
      <c r="G108" s="435" t="s">
        <v>139</v>
      </c>
      <c r="H108" s="433">
        <v>57.721</v>
      </c>
    </row>
    <row r="109" ht="40.5" spans="7:8">
      <c r="G109" s="440" t="s">
        <v>140</v>
      </c>
      <c r="H109" s="433">
        <v>4.436</v>
      </c>
    </row>
    <row r="110" ht="27" spans="7:8">
      <c r="G110" s="440" t="s">
        <v>141</v>
      </c>
      <c r="H110" s="433">
        <v>15.4607</v>
      </c>
    </row>
    <row r="111" ht="14.25" spans="7:8">
      <c r="G111" s="427" t="s">
        <v>4744</v>
      </c>
      <c r="H111" s="430">
        <v>65.63</v>
      </c>
    </row>
    <row r="112" ht="15" spans="7:8">
      <c r="G112" s="440" t="s">
        <v>144</v>
      </c>
      <c r="H112" s="433">
        <v>15.879</v>
      </c>
    </row>
    <row r="113" ht="15" spans="7:8">
      <c r="G113" s="440" t="s">
        <v>145</v>
      </c>
      <c r="H113" s="433">
        <v>19.385</v>
      </c>
    </row>
    <row r="114" ht="15" spans="7:8">
      <c r="G114" s="435" t="s">
        <v>146</v>
      </c>
      <c r="H114" s="433">
        <v>30.366</v>
      </c>
    </row>
    <row r="115" ht="14.25" spans="7:8">
      <c r="G115" s="427" t="s">
        <v>4744</v>
      </c>
      <c r="H115" s="430">
        <v>73.836</v>
      </c>
    </row>
    <row r="116" ht="15" spans="7:8">
      <c r="G116" s="440" t="s">
        <v>149</v>
      </c>
      <c r="H116" s="433">
        <v>0</v>
      </c>
    </row>
    <row r="117" ht="15" spans="7:8">
      <c r="G117" s="440" t="s">
        <v>150</v>
      </c>
      <c r="H117" s="433">
        <v>14.5</v>
      </c>
    </row>
    <row r="118" ht="15" spans="7:8">
      <c r="G118" s="440" t="s">
        <v>151</v>
      </c>
      <c r="H118" s="433">
        <v>16.942</v>
      </c>
    </row>
    <row r="119" ht="15" spans="7:8">
      <c r="G119" s="438" t="s">
        <v>152</v>
      </c>
      <c r="H119" s="438">
        <v>12.264</v>
      </c>
    </row>
    <row r="120" ht="15" spans="7:8">
      <c r="G120" s="440" t="s">
        <v>153</v>
      </c>
      <c r="H120" s="449">
        <v>30.13</v>
      </c>
    </row>
    <row r="121" ht="14.25" spans="7:8">
      <c r="G121" s="427" t="s">
        <v>4744</v>
      </c>
      <c r="H121" s="430">
        <v>127.554</v>
      </c>
    </row>
    <row r="122" ht="15" spans="7:8">
      <c r="G122" s="440" t="s">
        <v>156</v>
      </c>
      <c r="H122" s="449">
        <v>14.404</v>
      </c>
    </row>
    <row r="123" ht="15" spans="7:8">
      <c r="G123" s="440" t="s">
        <v>157</v>
      </c>
      <c r="H123" s="449">
        <v>5.858</v>
      </c>
    </row>
    <row r="124" ht="15" spans="7:8">
      <c r="G124" s="440" t="s">
        <v>158</v>
      </c>
      <c r="H124" s="449">
        <v>6.44</v>
      </c>
    </row>
    <row r="125" ht="15" spans="7:8">
      <c r="G125" s="440" t="s">
        <v>159</v>
      </c>
      <c r="H125" s="449">
        <v>39.785</v>
      </c>
    </row>
    <row r="126" ht="15" spans="7:8">
      <c r="G126" s="438" t="s">
        <v>160</v>
      </c>
      <c r="H126" s="438">
        <v>61.067</v>
      </c>
    </row>
  </sheetData>
  <mergeCells count="3">
    <mergeCell ref="A1:B1"/>
    <mergeCell ref="D1:E1"/>
    <mergeCell ref="G1:H1"/>
  </mergeCells>
  <conditionalFormatting sqref="B6">
    <cfRule type="cellIs" dxfId="1" priority="3" operator="lessThan">
      <formula>0</formula>
    </cfRule>
  </conditionalFormatting>
  <conditionalFormatting sqref="B14">
    <cfRule type="cellIs" dxfId="1" priority="2" operator="lessThan">
      <formula>0</formula>
    </cfRule>
  </conditionalFormatting>
  <conditionalFormatting sqref="B21">
    <cfRule type="cellIs" dxfId="1" priority="1" operator="lessThan">
      <formula>0</formula>
    </cfRule>
  </conditionalFormatting>
  <conditionalFormatting sqref="G22">
    <cfRule type="cellIs" dxfId="0" priority="21" operator="lessThan">
      <formula>0</formula>
    </cfRule>
  </conditionalFormatting>
  <conditionalFormatting sqref="G33">
    <cfRule type="cellIs" dxfId="0" priority="20" operator="lessThan">
      <formula>0</formula>
    </cfRule>
  </conditionalFormatting>
  <conditionalFormatting sqref="G40">
    <cfRule type="cellIs" dxfId="0" priority="19" operator="lessThan">
      <formula>0</formula>
    </cfRule>
  </conditionalFormatting>
  <conditionalFormatting sqref="G49">
    <cfRule type="cellIs" dxfId="0" priority="18" operator="lessThan">
      <formula>0</formula>
    </cfRule>
  </conditionalFormatting>
  <conditionalFormatting sqref="G55">
    <cfRule type="cellIs" dxfId="0" priority="17" operator="lessThan">
      <formula>0</formula>
    </cfRule>
  </conditionalFormatting>
  <conditionalFormatting sqref="G60">
    <cfRule type="cellIs" dxfId="0" priority="16" operator="lessThan">
      <formula>0</formula>
    </cfRule>
  </conditionalFormatting>
  <conditionalFormatting sqref="G62">
    <cfRule type="cellIs" dxfId="0" priority="15" operator="lessThan">
      <formula>0</formula>
    </cfRule>
  </conditionalFormatting>
  <conditionalFormatting sqref="G64">
    <cfRule type="cellIs" dxfId="0" priority="14" operator="lessThan">
      <formula>0</formula>
    </cfRule>
  </conditionalFormatting>
  <conditionalFormatting sqref="G72">
    <cfRule type="cellIs" dxfId="0" priority="13" operator="lessThan">
      <formula>0</formula>
    </cfRule>
  </conditionalFormatting>
  <conditionalFormatting sqref="G77">
    <cfRule type="cellIs" dxfId="0" priority="12" operator="lessThan">
      <formula>0</formula>
    </cfRule>
  </conditionalFormatting>
  <conditionalFormatting sqref="G87">
    <cfRule type="cellIs" dxfId="0" priority="11" operator="lessThan">
      <formula>0</formula>
    </cfRule>
  </conditionalFormatting>
  <conditionalFormatting sqref="G93">
    <cfRule type="cellIs" dxfId="0" priority="10" operator="lessThan">
      <formula>0</formula>
    </cfRule>
  </conditionalFormatting>
  <conditionalFormatting sqref="G102">
    <cfRule type="cellIs" dxfId="0" priority="9" operator="lessThan">
      <formula>0</formula>
    </cfRule>
  </conditionalFormatting>
  <conditionalFormatting sqref="G111">
    <cfRule type="cellIs" dxfId="0" priority="8" operator="lessThan">
      <formula>0</formula>
    </cfRule>
  </conditionalFormatting>
  <conditionalFormatting sqref="G115">
    <cfRule type="cellIs" dxfId="0" priority="7" operator="lessThan">
      <formula>0</formula>
    </cfRule>
  </conditionalFormatting>
  <conditionalFormatting sqref="G121">
    <cfRule type="cellIs" dxfId="0" priority="5" operator="lessThan">
      <formula>0</formula>
    </cfRule>
  </conditionalFormatting>
  <conditionalFormatting sqref="A84:A92">
    <cfRule type="cellIs" dxfId="1" priority="30" operator="lessThan">
      <formula>0</formula>
    </cfRule>
  </conditionalFormatting>
  <conditionalFormatting sqref="D2:D6">
    <cfRule type="cellIs" dxfId="0" priority="24" operator="lessThan">
      <formula>0</formula>
    </cfRule>
  </conditionalFormatting>
  <conditionalFormatting sqref="A6:A83 A2:A3">
    <cfRule type="cellIs" dxfId="1" priority="4" operator="lessThan">
      <formula>0</formula>
    </cfRule>
  </conditionalFormatting>
  <conditionalFormatting sqref="G2:G11 G14 G16:G18 G23 G24:G32 G34:G39 G41:G48 G50:G54 G56:G59 G61 G63 G65:G71 G73:G74 G76 G78:G86 G88:G92 G94:G101 G103:G110 G112:G114 G116:G117 G118">
    <cfRule type="cellIs" dxfId="0" priority="23" operator="lessThan">
      <formula>0</formula>
    </cfRule>
  </conditionalFormatting>
  <conditionalFormatting sqref="H23 H88">
    <cfRule type="cellIs" dxfId="0" priority="22" operator="lessThan">
      <formula>0</formula>
    </cfRule>
  </conditionalFormatting>
  <conditionalFormatting sqref="G120:H120 G122:H125">
    <cfRule type="cellIs" dxfId="0" priority="6" operator="lessThan">
      <formula>0</formula>
    </cfRule>
  </conditionalFormatting>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T1445"/>
  <sheetViews>
    <sheetView zoomScale="90" zoomScaleNormal="90" topLeftCell="B1240" workbookViewId="0">
      <selection activeCell="A1" sqref="A1"/>
    </sheetView>
  </sheetViews>
  <sheetFormatPr defaultColWidth="9" defaultRowHeight="13.5"/>
  <cols>
    <col min="1" max="1" width="9" style="153" customWidth="1"/>
    <col min="2" max="2" width="11.9416666666667" style="154" customWidth="1"/>
    <col min="3" max="3" width="11.9416666666667" style="155" customWidth="1"/>
    <col min="4" max="4" width="11.9416666666667" style="156" customWidth="1"/>
    <col min="5" max="5" width="9" style="157" customWidth="1"/>
    <col min="6" max="6" width="9.575" style="157" customWidth="1"/>
    <col min="7" max="7" width="8.19166666666667" style="157" customWidth="1"/>
    <col min="8" max="8" width="24.0333333333333" style="157" customWidth="1"/>
    <col min="9" max="9" width="17.0416666666667" style="157" customWidth="1"/>
    <col min="10" max="10" width="10.6916666666667" style="157" customWidth="1"/>
    <col min="11" max="12" width="14.4416666666667" style="157" customWidth="1"/>
    <col min="13" max="13" width="14.4416666666667" style="158" customWidth="1"/>
    <col min="14" max="14" width="9.38333333333333" style="157" customWidth="1"/>
    <col min="15" max="15" width="15.5583333333333" style="157" customWidth="1"/>
    <col min="16" max="16" width="19.2916666666667" style="159" customWidth="1"/>
    <col min="17" max="17" width="13.1916666666667" style="160" customWidth="1"/>
    <col min="18" max="18" width="21.2416666666667" style="157" customWidth="1"/>
    <col min="19" max="19" width="15.2583333333333" style="157" customWidth="1"/>
    <col min="20" max="20" width="12" style="157" customWidth="1"/>
    <col min="21" max="16369" width="9" style="161"/>
    <col min="16370" max="16384" width="9" style="162"/>
  </cols>
  <sheetData>
    <row r="1" customHeight="1" spans="1:20">
      <c r="A1" s="163" t="s">
        <v>4804</v>
      </c>
      <c r="B1" s="164"/>
      <c r="C1" s="165"/>
      <c r="D1" s="157"/>
    </row>
    <row r="2" ht="42" customHeight="1" spans="1:20">
      <c r="A2" s="166" t="s">
        <v>4805</v>
      </c>
      <c r="B2" s="166"/>
      <c r="C2" s="166"/>
      <c r="D2" s="166"/>
      <c r="E2" s="166"/>
      <c r="F2" s="166"/>
      <c r="G2" s="166"/>
      <c r="H2" s="166"/>
      <c r="I2" s="166"/>
      <c r="J2" s="166"/>
      <c r="K2" s="166"/>
      <c r="L2" s="166"/>
      <c r="M2" s="166"/>
      <c r="N2" s="166"/>
      <c r="O2" s="166"/>
      <c r="P2" s="166"/>
      <c r="Q2" s="166"/>
      <c r="R2" s="166"/>
      <c r="S2" s="166"/>
    </row>
    <row r="3" s="152" customFormat="1" spans="1:20">
      <c r="A3" s="167" t="s">
        <v>228</v>
      </c>
      <c r="B3" s="168"/>
      <c r="C3" s="169" t="s">
        <v>4806</v>
      </c>
      <c r="D3" s="170" t="s">
        <v>229</v>
      </c>
      <c r="E3" s="171" t="s">
        <v>4807</v>
      </c>
      <c r="F3" s="172" t="s">
        <v>2</v>
      </c>
      <c r="G3" s="172" t="s">
        <v>3</v>
      </c>
      <c r="H3" s="172" t="s">
        <v>230</v>
      </c>
      <c r="I3" s="172" t="s">
        <v>229</v>
      </c>
      <c r="J3" s="173" t="s">
        <v>312</v>
      </c>
      <c r="K3" s="173" t="s">
        <v>313</v>
      </c>
      <c r="L3" s="173" t="s">
        <v>314</v>
      </c>
      <c r="M3" s="174" t="s">
        <v>315</v>
      </c>
      <c r="N3" s="173" t="s">
        <v>237</v>
      </c>
      <c r="O3" s="172" t="s">
        <v>322</v>
      </c>
      <c r="P3" s="175" t="s">
        <v>323</v>
      </c>
      <c r="Q3" s="176" t="s">
        <v>4808</v>
      </c>
      <c r="R3" s="172" t="s">
        <v>238</v>
      </c>
      <c r="S3" s="177" t="s">
        <v>4809</v>
      </c>
      <c r="T3" s="178" t="s">
        <v>320</v>
      </c>
    </row>
    <row r="4" spans="1:20">
      <c r="A4" s="167"/>
      <c r="B4" s="179"/>
      <c r="C4" s="180"/>
      <c r="D4" s="181"/>
      <c r="E4" s="182"/>
      <c r="F4" s="172"/>
      <c r="G4" s="172"/>
      <c r="H4" s="172"/>
      <c r="I4" s="172"/>
      <c r="J4" s="173"/>
      <c r="K4" s="173"/>
      <c r="L4" s="173"/>
      <c r="M4" s="174"/>
      <c r="N4" s="173"/>
      <c r="O4" s="172"/>
      <c r="P4" s="175"/>
      <c r="Q4" s="176"/>
      <c r="R4" s="172"/>
      <c r="S4" s="183"/>
      <c r="T4" s="184"/>
    </row>
    <row r="5" ht="38" customHeight="1" spans="1:20">
      <c r="A5" s="167"/>
      <c r="B5" s="185" t="s">
        <v>228</v>
      </c>
      <c r="C5" s="180"/>
      <c r="D5" s="181"/>
      <c r="E5" s="182"/>
      <c r="F5" s="172"/>
      <c r="G5" s="172"/>
      <c r="H5" s="172"/>
      <c r="I5" s="172"/>
      <c r="J5" s="173"/>
      <c r="K5" s="173"/>
      <c r="L5" s="173"/>
      <c r="M5" s="174"/>
      <c r="N5" s="173"/>
      <c r="O5" s="172"/>
      <c r="P5" s="175"/>
      <c r="Q5" s="176"/>
      <c r="R5" s="172"/>
      <c r="S5" s="183"/>
      <c r="T5" s="184"/>
    </row>
    <row r="6" ht="59" customHeight="1" spans="1:20">
      <c r="A6" s="170"/>
      <c r="B6" s="179"/>
      <c r="C6" s="180"/>
      <c r="D6" s="181"/>
      <c r="E6" s="182"/>
      <c r="F6" s="186"/>
      <c r="G6" s="186"/>
      <c r="H6" s="186"/>
      <c r="I6" s="186"/>
      <c r="J6" s="177"/>
      <c r="K6" s="177"/>
      <c r="L6" s="177"/>
      <c r="M6" s="187"/>
      <c r="N6" s="177"/>
      <c r="O6" s="186"/>
      <c r="P6" s="188"/>
      <c r="Q6" s="189"/>
      <c r="R6" s="186"/>
      <c r="S6" s="183"/>
      <c r="T6" s="184"/>
    </row>
    <row r="7" ht="24" hidden="1" spans="1:20">
      <c r="A7" s="190"/>
      <c r="B7" s="126">
        <f>MAX($B$6:B6)+1</f>
        <v>1</v>
      </c>
      <c r="C7" s="191"/>
      <c r="D7" s="192" t="s">
        <v>182</v>
      </c>
      <c r="E7" s="193" t="s">
        <v>193</v>
      </c>
      <c r="F7" s="194" t="s">
        <v>19</v>
      </c>
      <c r="G7" s="194" t="s">
        <v>21</v>
      </c>
      <c r="H7" s="194" t="s">
        <v>330</v>
      </c>
      <c r="I7" s="194" t="s">
        <v>186</v>
      </c>
      <c r="J7" s="194" t="s">
        <v>331</v>
      </c>
      <c r="K7" s="193">
        <v>1.194</v>
      </c>
      <c r="L7" s="193">
        <v>2.093</v>
      </c>
      <c r="M7" s="195">
        <v>0.899</v>
      </c>
      <c r="N7" s="194" t="s">
        <v>332</v>
      </c>
      <c r="O7" s="193">
        <v>64341.351</v>
      </c>
      <c r="P7" s="193">
        <v>46460.783</v>
      </c>
      <c r="Q7" s="193">
        <f>P7/M7</f>
        <v>51680.5150166852</v>
      </c>
      <c r="R7" s="194" t="s">
        <v>333</v>
      </c>
      <c r="S7" s="195">
        <v>84</v>
      </c>
      <c r="T7" s="194"/>
    </row>
    <row r="8" hidden="1" spans="1:20">
      <c r="A8" s="190"/>
      <c r="B8" s="126">
        <f>MAX($B$6:B7)+1</f>
        <v>2</v>
      </c>
      <c r="C8" s="191"/>
      <c r="D8" s="192" t="s">
        <v>182</v>
      </c>
      <c r="E8" s="193" t="s">
        <v>193</v>
      </c>
      <c r="F8" s="194" t="s">
        <v>19</v>
      </c>
      <c r="G8" s="194" t="s">
        <v>22</v>
      </c>
      <c r="H8" s="194" t="s">
        <v>337</v>
      </c>
      <c r="I8" s="194" t="s">
        <v>336</v>
      </c>
      <c r="J8" s="194" t="s">
        <v>338</v>
      </c>
      <c r="K8" s="193">
        <v>1.6</v>
      </c>
      <c r="L8" s="193">
        <v>14.795</v>
      </c>
      <c r="M8" s="196">
        <v>25.495</v>
      </c>
      <c r="N8" s="194" t="s">
        <v>332</v>
      </c>
      <c r="O8" s="193">
        <v>4945.699</v>
      </c>
      <c r="P8" s="193">
        <v>4044.209</v>
      </c>
      <c r="Q8" s="193">
        <f>P8/M8</f>
        <v>158.627534810747</v>
      </c>
      <c r="R8" s="194" t="s">
        <v>4810</v>
      </c>
      <c r="S8" s="195">
        <v>382.425</v>
      </c>
      <c r="T8" s="194"/>
    </row>
    <row r="9" hidden="1" spans="1:20">
      <c r="A9" s="190"/>
      <c r="B9" s="126"/>
      <c r="C9" s="191"/>
      <c r="D9" s="192"/>
      <c r="E9" s="193"/>
      <c r="F9" s="194"/>
      <c r="G9" s="194"/>
      <c r="H9" s="194"/>
      <c r="I9" s="194"/>
      <c r="J9" s="194" t="s">
        <v>341</v>
      </c>
      <c r="K9" s="193">
        <v>2.275</v>
      </c>
      <c r="L9" s="193">
        <v>8.275</v>
      </c>
      <c r="M9" s="197"/>
      <c r="N9" s="194" t="s">
        <v>342</v>
      </c>
      <c r="O9" s="194"/>
      <c r="P9" s="194"/>
      <c r="Q9" s="194"/>
      <c r="R9" s="194"/>
      <c r="S9" s="195"/>
      <c r="T9" s="194"/>
    </row>
    <row r="10" hidden="1" spans="1:20">
      <c r="A10" s="190"/>
      <c r="B10" s="126"/>
      <c r="C10" s="191"/>
      <c r="D10" s="192"/>
      <c r="E10" s="193"/>
      <c r="F10" s="194"/>
      <c r="G10" s="194"/>
      <c r="H10" s="194"/>
      <c r="I10" s="194"/>
      <c r="J10" s="194" t="s">
        <v>343</v>
      </c>
      <c r="K10" s="193">
        <v>4.75</v>
      </c>
      <c r="L10" s="193">
        <v>11.05</v>
      </c>
      <c r="M10" s="198"/>
      <c r="N10" s="194" t="s">
        <v>332</v>
      </c>
      <c r="O10" s="194"/>
      <c r="P10" s="194"/>
      <c r="Q10" s="194"/>
      <c r="R10" s="194"/>
      <c r="S10" s="195"/>
      <c r="T10" s="194"/>
    </row>
    <row r="11" hidden="1" spans="1:20">
      <c r="A11" s="190"/>
      <c r="B11" s="126">
        <f>MAX($B$6:B10)+1</f>
        <v>3</v>
      </c>
      <c r="C11" s="191"/>
      <c r="D11" s="192" t="s">
        <v>186</v>
      </c>
      <c r="E11" s="193" t="s">
        <v>193</v>
      </c>
      <c r="F11" s="194" t="s">
        <v>19</v>
      </c>
      <c r="G11" s="194" t="s">
        <v>22</v>
      </c>
      <c r="H11" s="194" t="s">
        <v>344</v>
      </c>
      <c r="I11" s="194" t="s">
        <v>186</v>
      </c>
      <c r="J11" s="194" t="s">
        <v>345</v>
      </c>
      <c r="K11" s="193">
        <v>0</v>
      </c>
      <c r="L11" s="193">
        <v>4.17</v>
      </c>
      <c r="M11" s="196">
        <v>5.986</v>
      </c>
      <c r="N11" s="199" t="s">
        <v>245</v>
      </c>
      <c r="O11" s="193">
        <v>4657.374</v>
      </c>
      <c r="P11" s="193">
        <v>3412.639</v>
      </c>
      <c r="Q11" s="193">
        <f>P11/M11</f>
        <v>570.103407951888</v>
      </c>
      <c r="R11" s="194" t="s">
        <v>346</v>
      </c>
      <c r="S11" s="195">
        <v>150</v>
      </c>
      <c r="T11" s="194"/>
    </row>
    <row r="12" hidden="1" spans="1:20">
      <c r="A12" s="190"/>
      <c r="B12" s="126"/>
      <c r="C12" s="191"/>
      <c r="D12" s="192"/>
      <c r="E12" s="193"/>
      <c r="F12" s="194"/>
      <c r="G12" s="194"/>
      <c r="H12" s="194"/>
      <c r="I12" s="194"/>
      <c r="J12" s="194" t="s">
        <v>347</v>
      </c>
      <c r="K12" s="193">
        <v>0</v>
      </c>
      <c r="L12" s="193">
        <v>1.816</v>
      </c>
      <c r="M12" s="198"/>
      <c r="N12" s="200"/>
      <c r="O12" s="194"/>
      <c r="P12" s="194"/>
      <c r="Q12" s="194"/>
      <c r="R12" s="194"/>
      <c r="S12" s="195"/>
      <c r="T12" s="194"/>
    </row>
    <row r="13" ht="24" hidden="1" spans="1:20">
      <c r="A13" s="190"/>
      <c r="B13" s="126">
        <f>MAX($B$6:B12)+1</f>
        <v>4</v>
      </c>
      <c r="C13" s="191"/>
      <c r="D13" s="192" t="s">
        <v>186</v>
      </c>
      <c r="E13" s="193" t="s">
        <v>193</v>
      </c>
      <c r="F13" s="194" t="s">
        <v>19</v>
      </c>
      <c r="G13" s="194" t="s">
        <v>22</v>
      </c>
      <c r="H13" s="194" t="s">
        <v>350</v>
      </c>
      <c r="I13" s="194" t="s">
        <v>186</v>
      </c>
      <c r="J13" s="194" t="s">
        <v>351</v>
      </c>
      <c r="K13" s="193">
        <v>0</v>
      </c>
      <c r="L13" s="193">
        <v>1</v>
      </c>
      <c r="M13" s="195">
        <v>1</v>
      </c>
      <c r="N13" s="194" t="s">
        <v>245</v>
      </c>
      <c r="O13" s="193">
        <v>1363.402</v>
      </c>
      <c r="P13" s="193">
        <v>715.341</v>
      </c>
      <c r="Q13" s="193">
        <f>P13/M13</f>
        <v>715.341</v>
      </c>
      <c r="R13" s="194" t="s">
        <v>4810</v>
      </c>
      <c r="S13" s="195">
        <v>30</v>
      </c>
      <c r="T13" s="194"/>
    </row>
    <row r="14" ht="24" hidden="1" spans="1:20">
      <c r="A14" s="190"/>
      <c r="B14" s="126">
        <f>MAX($B$6:B13)+1</f>
        <v>5</v>
      </c>
      <c r="C14" s="191"/>
      <c r="D14" s="192" t="s">
        <v>182</v>
      </c>
      <c r="E14" s="193" t="s">
        <v>193</v>
      </c>
      <c r="F14" s="194" t="s">
        <v>19</v>
      </c>
      <c r="G14" s="194" t="s">
        <v>22</v>
      </c>
      <c r="H14" s="194" t="s">
        <v>353</v>
      </c>
      <c r="I14" s="194" t="s">
        <v>186</v>
      </c>
      <c r="J14" s="194" t="s">
        <v>354</v>
      </c>
      <c r="K14" s="193">
        <v>0</v>
      </c>
      <c r="L14" s="193">
        <v>2.67</v>
      </c>
      <c r="M14" s="195">
        <v>2.67</v>
      </c>
      <c r="N14" s="194" t="s">
        <v>332</v>
      </c>
      <c r="O14" s="193">
        <v>28115.414</v>
      </c>
      <c r="P14" s="193">
        <v>23238.063</v>
      </c>
      <c r="Q14" s="193">
        <f>P14/M14</f>
        <v>8703.39438202247</v>
      </c>
      <c r="R14" s="194" t="s">
        <v>356</v>
      </c>
      <c r="S14" s="195">
        <v>186.9</v>
      </c>
      <c r="T14" s="194"/>
    </row>
    <row r="15" ht="24" hidden="1" spans="1:20">
      <c r="A15" s="190"/>
      <c r="B15" s="126">
        <f>MAX($B$6:B14)+1</f>
        <v>6</v>
      </c>
      <c r="C15" s="191"/>
      <c r="D15" s="192" t="s">
        <v>182</v>
      </c>
      <c r="E15" s="193" t="s">
        <v>193</v>
      </c>
      <c r="F15" s="194" t="s">
        <v>19</v>
      </c>
      <c r="G15" s="194" t="s">
        <v>22</v>
      </c>
      <c r="H15" s="194" t="s">
        <v>357</v>
      </c>
      <c r="I15" s="194" t="s">
        <v>186</v>
      </c>
      <c r="J15" s="194" t="s">
        <v>358</v>
      </c>
      <c r="K15" s="193">
        <v>0</v>
      </c>
      <c r="L15" s="193">
        <v>3.59</v>
      </c>
      <c r="M15" s="195">
        <v>3.59</v>
      </c>
      <c r="N15" s="194" t="s">
        <v>332</v>
      </c>
      <c r="O15" s="193">
        <v>22409.724</v>
      </c>
      <c r="P15" s="193">
        <v>11553.426</v>
      </c>
      <c r="Q15" s="193">
        <f>P15/M15</f>
        <v>3218.22451253482</v>
      </c>
      <c r="R15" s="194" t="s">
        <v>360</v>
      </c>
      <c r="S15" s="195">
        <v>251.3</v>
      </c>
      <c r="T15" s="194"/>
    </row>
    <row r="16" hidden="1" spans="1:20">
      <c r="A16" s="201"/>
      <c r="B16" s="126">
        <f>MAX($B$6:B15)+1</f>
        <v>7</v>
      </c>
      <c r="C16" s="191"/>
      <c r="D16" s="194" t="s">
        <v>186</v>
      </c>
      <c r="E16" s="192" t="s">
        <v>193</v>
      </c>
      <c r="F16" s="194" t="s">
        <v>25</v>
      </c>
      <c r="G16" s="194" t="s">
        <v>26</v>
      </c>
      <c r="H16" s="194" t="s">
        <v>361</v>
      </c>
      <c r="I16" s="194" t="s">
        <v>336</v>
      </c>
      <c r="J16" s="194" t="s">
        <v>362</v>
      </c>
      <c r="K16" s="193">
        <v>0</v>
      </c>
      <c r="L16" s="193">
        <v>0.889</v>
      </c>
      <c r="M16" s="202">
        <v>1.647</v>
      </c>
      <c r="N16" s="199" t="s">
        <v>245</v>
      </c>
      <c r="O16" s="193">
        <v>1560.668</v>
      </c>
      <c r="P16" s="193">
        <v>1404.848</v>
      </c>
      <c r="Q16" s="193">
        <f>P16/M16</f>
        <v>852.973891924712</v>
      </c>
      <c r="R16" s="194" t="s">
        <v>363</v>
      </c>
      <c r="S16" s="193">
        <v>49.2</v>
      </c>
      <c r="T16" s="194"/>
    </row>
    <row r="17" hidden="1" spans="1:20">
      <c r="A17" s="201"/>
      <c r="B17" s="126"/>
      <c r="C17" s="191"/>
      <c r="D17" s="194"/>
      <c r="E17" s="192"/>
      <c r="F17" s="194"/>
      <c r="G17" s="194"/>
      <c r="H17" s="194"/>
      <c r="I17" s="194"/>
      <c r="J17" s="194" t="s">
        <v>364</v>
      </c>
      <c r="K17" s="193">
        <v>0</v>
      </c>
      <c r="L17" s="193">
        <v>0.758</v>
      </c>
      <c r="M17" s="203"/>
      <c r="N17" s="200"/>
      <c r="O17" s="194"/>
      <c r="P17" s="194"/>
      <c r="Q17" s="194"/>
      <c r="R17" s="194"/>
      <c r="S17" s="194"/>
      <c r="T17" s="194"/>
    </row>
    <row r="18" ht="24" hidden="1" spans="1:20">
      <c r="A18" s="201"/>
      <c r="B18" s="126">
        <f>MAX($B$6:B17)+1</f>
        <v>8</v>
      </c>
      <c r="C18" s="191"/>
      <c r="D18" s="194" t="s">
        <v>186</v>
      </c>
      <c r="E18" s="192" t="s">
        <v>193</v>
      </c>
      <c r="F18" s="194" t="s">
        <v>25</v>
      </c>
      <c r="G18" s="194" t="s">
        <v>26</v>
      </c>
      <c r="H18" s="194" t="s">
        <v>365</v>
      </c>
      <c r="I18" s="194" t="s">
        <v>186</v>
      </c>
      <c r="J18" s="194" t="s">
        <v>366</v>
      </c>
      <c r="K18" s="193">
        <v>0</v>
      </c>
      <c r="L18" s="193">
        <v>3.38</v>
      </c>
      <c r="M18" s="193">
        <v>3.38</v>
      </c>
      <c r="N18" s="194" t="s">
        <v>245</v>
      </c>
      <c r="O18" s="193">
        <v>990.04</v>
      </c>
      <c r="P18" s="193">
        <v>942.895</v>
      </c>
      <c r="Q18" s="193">
        <f>P18/M18</f>
        <v>278.963017751479</v>
      </c>
      <c r="R18" s="194" t="s">
        <v>367</v>
      </c>
      <c r="S18" s="193">
        <v>101.4</v>
      </c>
      <c r="T18" s="194"/>
    </row>
    <row r="19" ht="24" hidden="1" spans="1:20">
      <c r="A19" s="201"/>
      <c r="B19" s="126">
        <f>MAX($B$6:B18)+1</f>
        <v>9</v>
      </c>
      <c r="C19" s="191"/>
      <c r="D19" s="194" t="s">
        <v>186</v>
      </c>
      <c r="E19" s="192" t="s">
        <v>193</v>
      </c>
      <c r="F19" s="194" t="s">
        <v>25</v>
      </c>
      <c r="G19" s="194" t="s">
        <v>26</v>
      </c>
      <c r="H19" s="194" t="s">
        <v>380</v>
      </c>
      <c r="I19" s="194" t="s">
        <v>186</v>
      </c>
      <c r="J19" s="194" t="s">
        <v>381</v>
      </c>
      <c r="K19" s="193">
        <v>0</v>
      </c>
      <c r="L19" s="193">
        <v>1.185</v>
      </c>
      <c r="M19" s="193">
        <v>1.185</v>
      </c>
      <c r="N19" s="194" t="s">
        <v>245</v>
      </c>
      <c r="O19" s="193">
        <v>2283.261</v>
      </c>
      <c r="P19" s="193">
        <v>2216.758</v>
      </c>
      <c r="Q19" s="193">
        <f>P19/M19</f>
        <v>1870.68185654008</v>
      </c>
      <c r="R19" s="194" t="s">
        <v>4810</v>
      </c>
      <c r="S19" s="193">
        <v>35.4</v>
      </c>
      <c r="T19" s="194"/>
    </row>
    <row r="20" hidden="1" spans="1:20">
      <c r="A20" s="204"/>
      <c r="B20" s="126">
        <f>MAX($B$6:B19)+1</f>
        <v>10</v>
      </c>
      <c r="C20" s="191"/>
      <c r="D20" s="192" t="s">
        <v>4811</v>
      </c>
      <c r="E20" s="192" t="s">
        <v>193</v>
      </c>
      <c r="F20" s="205" t="s">
        <v>28</v>
      </c>
      <c r="G20" s="205" t="s">
        <v>32</v>
      </c>
      <c r="H20" s="205" t="s">
        <v>4812</v>
      </c>
      <c r="I20" s="125"/>
      <c r="J20" s="206" t="s">
        <v>4813</v>
      </c>
      <c r="K20" s="207"/>
      <c r="L20" s="207"/>
      <c r="M20" s="207"/>
      <c r="N20" s="207"/>
      <c r="O20" s="207"/>
      <c r="P20" s="207"/>
      <c r="Q20" s="208"/>
      <c r="R20" s="125"/>
      <c r="S20" s="205">
        <v>33</v>
      </c>
      <c r="T20" s="194"/>
    </row>
    <row r="21" hidden="1" spans="1:20">
      <c r="A21" s="204"/>
      <c r="B21" s="126">
        <f>MAX($B$6:B20)+1</f>
        <v>11</v>
      </c>
      <c r="C21" s="191"/>
      <c r="D21" s="192" t="s">
        <v>4811</v>
      </c>
      <c r="E21" s="192" t="s">
        <v>193</v>
      </c>
      <c r="F21" s="205" t="s">
        <v>28</v>
      </c>
      <c r="G21" s="205" t="s">
        <v>35</v>
      </c>
      <c r="H21" s="205" t="s">
        <v>4812</v>
      </c>
      <c r="I21" s="125"/>
      <c r="J21" s="206" t="s">
        <v>4814</v>
      </c>
      <c r="K21" s="207"/>
      <c r="L21" s="207"/>
      <c r="M21" s="207"/>
      <c r="N21" s="207"/>
      <c r="O21" s="207"/>
      <c r="P21" s="207"/>
      <c r="Q21" s="208"/>
      <c r="R21" s="125"/>
      <c r="S21" s="205">
        <v>20</v>
      </c>
      <c r="T21" s="194"/>
    </row>
    <row r="22" hidden="1" spans="1:20">
      <c r="A22" s="204"/>
      <c r="B22" s="126">
        <f>MAX($B$6:B21)+1</f>
        <v>12</v>
      </c>
      <c r="C22" s="191"/>
      <c r="D22" s="192" t="s">
        <v>4811</v>
      </c>
      <c r="E22" s="192" t="s">
        <v>193</v>
      </c>
      <c r="F22" s="205" t="s">
        <v>28</v>
      </c>
      <c r="G22" s="205" t="s">
        <v>34</v>
      </c>
      <c r="H22" s="205" t="s">
        <v>4812</v>
      </c>
      <c r="I22" s="125"/>
      <c r="J22" s="206" t="s">
        <v>4815</v>
      </c>
      <c r="K22" s="207"/>
      <c r="L22" s="207"/>
      <c r="M22" s="207"/>
      <c r="N22" s="207"/>
      <c r="O22" s="207"/>
      <c r="P22" s="207"/>
      <c r="Q22" s="208"/>
      <c r="R22" s="125"/>
      <c r="S22" s="205">
        <v>167</v>
      </c>
      <c r="T22" s="194"/>
    </row>
    <row r="23" hidden="1" spans="1:20">
      <c r="A23" s="204"/>
      <c r="B23" s="126">
        <f>MAX($B$6:B22)+1</f>
        <v>13</v>
      </c>
      <c r="C23" s="191"/>
      <c r="D23" s="192" t="s">
        <v>4811</v>
      </c>
      <c r="E23" s="192" t="s">
        <v>193</v>
      </c>
      <c r="F23" s="205" t="s">
        <v>28</v>
      </c>
      <c r="G23" s="205" t="s">
        <v>30</v>
      </c>
      <c r="H23" s="205" t="s">
        <v>4812</v>
      </c>
      <c r="I23" s="125"/>
      <c r="J23" s="206" t="s">
        <v>4816</v>
      </c>
      <c r="K23" s="209"/>
      <c r="L23" s="209"/>
      <c r="M23" s="209"/>
      <c r="N23" s="209"/>
      <c r="O23" s="209"/>
      <c r="P23" s="209"/>
      <c r="Q23" s="210"/>
      <c r="R23" s="125"/>
      <c r="S23" s="211">
        <v>45</v>
      </c>
      <c r="T23" s="194"/>
    </row>
    <row r="24" hidden="1" spans="1:20">
      <c r="A24" s="204"/>
      <c r="B24" s="126">
        <f>MAX($B$6:B23)+1</f>
        <v>14</v>
      </c>
      <c r="C24" s="191"/>
      <c r="D24" s="192" t="s">
        <v>4811</v>
      </c>
      <c r="E24" s="192" t="s">
        <v>193</v>
      </c>
      <c r="F24" s="205" t="s">
        <v>28</v>
      </c>
      <c r="G24" s="205" t="s">
        <v>29</v>
      </c>
      <c r="H24" s="205" t="s">
        <v>4812</v>
      </c>
      <c r="I24" s="125"/>
      <c r="J24" s="206" t="s">
        <v>4817</v>
      </c>
      <c r="K24" s="209"/>
      <c r="L24" s="209"/>
      <c r="M24" s="209"/>
      <c r="N24" s="209"/>
      <c r="O24" s="209"/>
      <c r="P24" s="209"/>
      <c r="Q24" s="210"/>
      <c r="R24" s="125"/>
      <c r="S24" s="211">
        <v>24</v>
      </c>
      <c r="T24" s="194"/>
    </row>
    <row r="25" hidden="1" spans="1:20">
      <c r="A25" s="204"/>
      <c r="B25" s="126">
        <f>MAX($B$6:B24)+1</f>
        <v>15</v>
      </c>
      <c r="C25" s="191"/>
      <c r="D25" s="192" t="s">
        <v>4811</v>
      </c>
      <c r="E25" s="192" t="s">
        <v>193</v>
      </c>
      <c r="F25" s="205" t="s">
        <v>28</v>
      </c>
      <c r="G25" s="205" t="s">
        <v>31</v>
      </c>
      <c r="H25" s="205" t="s">
        <v>4812</v>
      </c>
      <c r="I25" s="125"/>
      <c r="J25" s="212" t="s">
        <v>4818</v>
      </c>
      <c r="K25" s="212"/>
      <c r="L25" s="212"/>
      <c r="M25" s="212"/>
      <c r="N25" s="212"/>
      <c r="O25" s="212"/>
      <c r="P25" s="212"/>
      <c r="Q25" s="212"/>
      <c r="R25" s="125"/>
      <c r="S25" s="205">
        <v>93</v>
      </c>
      <c r="T25" s="194"/>
    </row>
    <row r="26" hidden="1" spans="1:20">
      <c r="A26" s="204"/>
      <c r="B26" s="126">
        <f>MAX($B$6:B25)+1</f>
        <v>16</v>
      </c>
      <c r="C26" s="191"/>
      <c r="D26" s="192" t="s">
        <v>4811</v>
      </c>
      <c r="E26" s="192" t="s">
        <v>193</v>
      </c>
      <c r="F26" s="205" t="s">
        <v>28</v>
      </c>
      <c r="G26" s="205" t="s">
        <v>33</v>
      </c>
      <c r="H26" s="205" t="s">
        <v>4812</v>
      </c>
      <c r="I26" s="125"/>
      <c r="J26" s="206" t="s">
        <v>4819</v>
      </c>
      <c r="K26" s="209"/>
      <c r="L26" s="209"/>
      <c r="M26" s="209"/>
      <c r="N26" s="209"/>
      <c r="O26" s="209"/>
      <c r="P26" s="209"/>
      <c r="Q26" s="210"/>
      <c r="R26" s="125"/>
      <c r="S26" s="211">
        <v>166</v>
      </c>
      <c r="T26" s="194"/>
    </row>
    <row r="27" ht="24" hidden="1" spans="1:20">
      <c r="A27" s="213"/>
      <c r="B27" s="126">
        <f>MAX($B$6:B26)+1</f>
        <v>17</v>
      </c>
      <c r="C27" s="191"/>
      <c r="D27" s="194" t="s">
        <v>186</v>
      </c>
      <c r="E27" s="192" t="s">
        <v>193</v>
      </c>
      <c r="F27" s="194" t="s">
        <v>28</v>
      </c>
      <c r="G27" s="194" t="s">
        <v>33</v>
      </c>
      <c r="H27" s="194" t="s">
        <v>382</v>
      </c>
      <c r="I27" s="194" t="s">
        <v>186</v>
      </c>
      <c r="J27" s="194" t="s">
        <v>383</v>
      </c>
      <c r="K27" s="193">
        <v>0</v>
      </c>
      <c r="L27" s="193">
        <v>2.488</v>
      </c>
      <c r="M27" s="193">
        <v>2.488</v>
      </c>
      <c r="N27" s="194" t="s">
        <v>384</v>
      </c>
      <c r="O27" s="193">
        <v>54456.988</v>
      </c>
      <c r="P27" s="193">
        <v>27352.132</v>
      </c>
      <c r="Q27" s="193">
        <f>P27/M27</f>
        <v>10993.6221864952</v>
      </c>
      <c r="R27" s="194" t="s">
        <v>385</v>
      </c>
      <c r="S27" s="193">
        <v>186.6</v>
      </c>
      <c r="T27" s="194"/>
    </row>
    <row r="28" ht="36" hidden="1" spans="1:20">
      <c r="A28" s="213"/>
      <c r="B28" s="126">
        <f>MAX($B$6:B27)+1</f>
        <v>18</v>
      </c>
      <c r="C28" s="191"/>
      <c r="D28" s="194" t="s">
        <v>186</v>
      </c>
      <c r="E28" s="192" t="s">
        <v>193</v>
      </c>
      <c r="F28" s="194" t="s">
        <v>28</v>
      </c>
      <c r="G28" s="194" t="s">
        <v>33</v>
      </c>
      <c r="H28" s="194" t="s">
        <v>386</v>
      </c>
      <c r="I28" s="194" t="s">
        <v>186</v>
      </c>
      <c r="J28" s="194" t="s">
        <v>387</v>
      </c>
      <c r="K28" s="193">
        <v>0</v>
      </c>
      <c r="L28" s="193">
        <v>0.42</v>
      </c>
      <c r="M28" s="193">
        <v>0.42</v>
      </c>
      <c r="N28" s="194" t="s">
        <v>342</v>
      </c>
      <c r="O28" s="193">
        <v>1243.785</v>
      </c>
      <c r="P28" s="193">
        <v>829.588</v>
      </c>
      <c r="Q28" s="193">
        <f>P28/M28</f>
        <v>1975.20952380952</v>
      </c>
      <c r="R28" s="194" t="s">
        <v>388</v>
      </c>
      <c r="S28" s="193">
        <v>31.5</v>
      </c>
      <c r="T28" s="194"/>
    </row>
    <row r="29" ht="36" hidden="1" spans="1:20">
      <c r="A29" s="213"/>
      <c r="B29" s="126">
        <f>MAX($B$6:B28)+1</f>
        <v>19</v>
      </c>
      <c r="C29" s="191"/>
      <c r="D29" s="192" t="s">
        <v>187</v>
      </c>
      <c r="E29" s="192" t="s">
        <v>193</v>
      </c>
      <c r="F29" s="194" t="s">
        <v>37</v>
      </c>
      <c r="G29" s="194" t="s">
        <v>41</v>
      </c>
      <c r="H29" s="194" t="s">
        <v>389</v>
      </c>
      <c r="I29" s="194" t="s">
        <v>187</v>
      </c>
      <c r="J29" s="194" t="s">
        <v>390</v>
      </c>
      <c r="K29" s="193">
        <v>0</v>
      </c>
      <c r="L29" s="193">
        <v>3.26</v>
      </c>
      <c r="M29" s="193">
        <v>3.26</v>
      </c>
      <c r="N29" s="194" t="s">
        <v>342</v>
      </c>
      <c r="O29" s="193">
        <v>560.347</v>
      </c>
      <c r="P29" s="193">
        <v>520.683</v>
      </c>
      <c r="Q29" s="193">
        <f>P29/M29</f>
        <v>159.718711656442</v>
      </c>
      <c r="R29" s="194" t="s">
        <v>391</v>
      </c>
      <c r="S29" s="193">
        <v>49</v>
      </c>
      <c r="T29" s="214"/>
    </row>
    <row r="30" hidden="1" spans="1:20">
      <c r="A30" s="215"/>
      <c r="B30" s="216">
        <f>MAX($B$6:B29)+1</f>
        <v>20</v>
      </c>
      <c r="C30" s="217"/>
      <c r="D30" s="218" t="s">
        <v>4811</v>
      </c>
      <c r="E30" s="218" t="s">
        <v>193</v>
      </c>
      <c r="F30" s="115" t="s">
        <v>43</v>
      </c>
      <c r="G30" s="115" t="s">
        <v>44</v>
      </c>
      <c r="H30" s="115" t="s">
        <v>4812</v>
      </c>
      <c r="I30" s="219"/>
      <c r="J30" s="220" t="s">
        <v>4820</v>
      </c>
      <c r="K30" s="221"/>
      <c r="L30" s="221"/>
      <c r="M30" s="221"/>
      <c r="N30" s="221"/>
      <c r="O30" s="221"/>
      <c r="P30" s="221"/>
      <c r="Q30" s="221"/>
      <c r="R30" s="222"/>
      <c r="S30" s="125">
        <v>298</v>
      </c>
      <c r="T30" s="223"/>
    </row>
    <row r="31" ht="36" hidden="1" spans="1:20">
      <c r="A31" s="224"/>
      <c r="B31" s="126">
        <f>MAX($B$6:B30)+1</f>
        <v>21</v>
      </c>
      <c r="C31" s="191"/>
      <c r="D31" s="125" t="s">
        <v>182</v>
      </c>
      <c r="E31" s="125" t="s">
        <v>193</v>
      </c>
      <c r="F31" s="115" t="s">
        <v>43</v>
      </c>
      <c r="G31" s="115" t="s">
        <v>44</v>
      </c>
      <c r="H31" s="125" t="s">
        <v>394</v>
      </c>
      <c r="I31" s="225" t="s">
        <v>182</v>
      </c>
      <c r="J31" s="223" t="s">
        <v>395</v>
      </c>
      <c r="K31" s="125" t="s">
        <v>396</v>
      </c>
      <c r="L31" s="125" t="s">
        <v>397</v>
      </c>
      <c r="M31" s="115">
        <v>6.6</v>
      </c>
      <c r="N31" s="223" t="s">
        <v>342</v>
      </c>
      <c r="O31" s="115">
        <v>1160</v>
      </c>
      <c r="P31" s="115">
        <v>963</v>
      </c>
      <c r="Q31" s="115">
        <f>P31/M31</f>
        <v>145.909090909091</v>
      </c>
      <c r="R31" s="226" t="s">
        <v>398</v>
      </c>
      <c r="S31" s="125">
        <v>0</v>
      </c>
      <c r="T31" s="125" t="s">
        <v>4821</v>
      </c>
    </row>
    <row r="32" ht="36" hidden="1" spans="1:20">
      <c r="A32" s="224"/>
      <c r="B32" s="126">
        <f>MAX($B$6:B31)+1</f>
        <v>22</v>
      </c>
      <c r="C32" s="191"/>
      <c r="D32" s="125" t="s">
        <v>186</v>
      </c>
      <c r="E32" s="125" t="s">
        <v>193</v>
      </c>
      <c r="F32" s="115" t="s">
        <v>43</v>
      </c>
      <c r="G32" s="115" t="s">
        <v>44</v>
      </c>
      <c r="H32" s="125" t="s">
        <v>399</v>
      </c>
      <c r="I32" s="225" t="s">
        <v>186</v>
      </c>
      <c r="J32" s="125" t="s">
        <v>400</v>
      </c>
      <c r="K32" s="125" t="s">
        <v>401</v>
      </c>
      <c r="L32" s="125" t="s">
        <v>402</v>
      </c>
      <c r="M32" s="115">
        <v>2.63</v>
      </c>
      <c r="N32" s="223" t="s">
        <v>245</v>
      </c>
      <c r="O32" s="115">
        <v>473</v>
      </c>
      <c r="P32" s="115">
        <v>393</v>
      </c>
      <c r="Q32" s="115">
        <f>P32/M32</f>
        <v>149.429657794677</v>
      </c>
      <c r="R32" s="226" t="s">
        <v>403</v>
      </c>
      <c r="S32" s="115">
        <v>0</v>
      </c>
      <c r="T32" s="125" t="s">
        <v>4822</v>
      </c>
    </row>
    <row r="33" hidden="1" spans="1:20">
      <c r="A33" s="215"/>
      <c r="B33" s="126">
        <f>MAX($B$6:B32)+1</f>
        <v>23</v>
      </c>
      <c r="C33" s="217"/>
      <c r="D33" s="117" t="s">
        <v>4811</v>
      </c>
      <c r="E33" s="117" t="s">
        <v>193</v>
      </c>
      <c r="F33" s="115" t="s">
        <v>43</v>
      </c>
      <c r="G33" s="115" t="s">
        <v>45</v>
      </c>
      <c r="H33" s="115" t="s">
        <v>4812</v>
      </c>
      <c r="I33" s="220"/>
      <c r="J33" s="220" t="s">
        <v>4823</v>
      </c>
      <c r="K33" s="227"/>
      <c r="L33" s="227"/>
      <c r="M33" s="227"/>
      <c r="N33" s="227"/>
      <c r="O33" s="227"/>
      <c r="P33" s="227"/>
      <c r="Q33" s="227"/>
      <c r="R33" s="228"/>
      <c r="S33" s="125">
        <v>188</v>
      </c>
      <c r="T33" s="223"/>
    </row>
    <row r="34" hidden="1" spans="1:20">
      <c r="A34" s="229"/>
      <c r="B34" s="230">
        <f>MAX($B$6:B33)+1</f>
        <v>24</v>
      </c>
      <c r="C34" s="231"/>
      <c r="D34" s="117" t="s">
        <v>392</v>
      </c>
      <c r="E34" s="117" t="s">
        <v>193</v>
      </c>
      <c r="F34" s="115" t="s">
        <v>43</v>
      </c>
      <c r="G34" s="115" t="s">
        <v>46</v>
      </c>
      <c r="H34" s="115" t="s">
        <v>4824</v>
      </c>
      <c r="I34" s="220"/>
      <c r="J34" s="220" t="s">
        <v>404</v>
      </c>
      <c r="K34" s="227"/>
      <c r="L34" s="227" t="s">
        <v>405</v>
      </c>
      <c r="M34" s="227"/>
      <c r="N34" s="227"/>
      <c r="O34" s="227"/>
      <c r="P34" s="227"/>
      <c r="Q34" s="227"/>
      <c r="R34" s="228"/>
      <c r="S34" s="125">
        <v>31</v>
      </c>
      <c r="T34" s="223"/>
    </row>
    <row r="35" hidden="1" spans="1:20">
      <c r="A35" s="215"/>
      <c r="B35" s="216">
        <f>MAX($B$6:B34)+1</f>
        <v>25</v>
      </c>
      <c r="C35" s="217"/>
      <c r="D35" s="218" t="s">
        <v>4811</v>
      </c>
      <c r="E35" s="218" t="s">
        <v>193</v>
      </c>
      <c r="F35" s="115" t="s">
        <v>43</v>
      </c>
      <c r="G35" s="115" t="s">
        <v>46</v>
      </c>
      <c r="H35" s="115" t="s">
        <v>4812</v>
      </c>
      <c r="I35" s="219"/>
      <c r="J35" s="227" t="s">
        <v>4825</v>
      </c>
      <c r="K35" s="221"/>
      <c r="L35" s="221"/>
      <c r="M35" s="221"/>
      <c r="N35" s="221"/>
      <c r="O35" s="221"/>
      <c r="P35" s="221"/>
      <c r="Q35" s="221"/>
      <c r="R35" s="222"/>
      <c r="S35" s="125">
        <v>628</v>
      </c>
      <c r="T35" s="223"/>
    </row>
    <row r="36" ht="24" hidden="1" spans="1:20">
      <c r="A36" s="232"/>
      <c r="B36" s="126">
        <f>MAX($B$6:B35)+1</f>
        <v>26</v>
      </c>
      <c r="C36" s="191"/>
      <c r="D36" s="125" t="s">
        <v>182</v>
      </c>
      <c r="E36" s="125" t="s">
        <v>193</v>
      </c>
      <c r="F36" s="115" t="s">
        <v>43</v>
      </c>
      <c r="G36" s="115" t="s">
        <v>46</v>
      </c>
      <c r="H36" s="125" t="s">
        <v>407</v>
      </c>
      <c r="I36" s="125" t="s">
        <v>406</v>
      </c>
      <c r="J36" s="125" t="s">
        <v>4826</v>
      </c>
      <c r="K36" s="125" t="s">
        <v>409</v>
      </c>
      <c r="L36" s="125" t="s">
        <v>410</v>
      </c>
      <c r="M36" s="125">
        <v>7.13</v>
      </c>
      <c r="N36" s="125" t="s">
        <v>342</v>
      </c>
      <c r="O36" s="125">
        <v>1013.3966</v>
      </c>
      <c r="P36" s="125">
        <v>868.7885</v>
      </c>
      <c r="Q36" s="125">
        <f>P36/M36</f>
        <v>121.849719495091</v>
      </c>
      <c r="R36" s="125" t="s">
        <v>411</v>
      </c>
      <c r="S36" s="125">
        <v>858</v>
      </c>
      <c r="T36" s="223"/>
    </row>
    <row r="37" ht="24" hidden="1" spans="1:20">
      <c r="A37" s="232"/>
      <c r="B37" s="126">
        <f>MAX($B$6:B36)+1</f>
        <v>27</v>
      </c>
      <c r="C37" s="191"/>
      <c r="D37" s="125" t="s">
        <v>182</v>
      </c>
      <c r="E37" s="125" t="s">
        <v>193</v>
      </c>
      <c r="F37" s="115" t="s">
        <v>43</v>
      </c>
      <c r="G37" s="115" t="s">
        <v>46</v>
      </c>
      <c r="H37" s="125" t="s">
        <v>412</v>
      </c>
      <c r="I37" s="125" t="s">
        <v>406</v>
      </c>
      <c r="J37" s="125" t="s">
        <v>4827</v>
      </c>
      <c r="K37" s="125" t="s">
        <v>401</v>
      </c>
      <c r="L37" s="125" t="s">
        <v>414</v>
      </c>
      <c r="M37" s="125">
        <v>3.635</v>
      </c>
      <c r="N37" s="125" t="s">
        <v>342</v>
      </c>
      <c r="O37" s="125">
        <v>810.5382</v>
      </c>
      <c r="P37" s="125">
        <v>700.5682</v>
      </c>
      <c r="Q37" s="125">
        <f>P37/M37</f>
        <v>192.728528198074</v>
      </c>
      <c r="R37" s="125" t="s">
        <v>415</v>
      </c>
      <c r="S37" s="125">
        <v>666</v>
      </c>
      <c r="T37" s="223"/>
    </row>
    <row r="38" hidden="1" spans="1:20">
      <c r="A38" s="215"/>
      <c r="B38" s="216">
        <f>MAX($B$6:B37)+1</f>
        <v>28</v>
      </c>
      <c r="C38" s="217"/>
      <c r="D38" s="218" t="s">
        <v>4811</v>
      </c>
      <c r="E38" s="218" t="s">
        <v>193</v>
      </c>
      <c r="F38" s="125" t="s">
        <v>43</v>
      </c>
      <c r="G38" s="115" t="s">
        <v>47</v>
      </c>
      <c r="H38" s="115" t="s">
        <v>4812</v>
      </c>
      <c r="I38" s="219"/>
      <c r="J38" s="220" t="s">
        <v>4828</v>
      </c>
      <c r="K38" s="221"/>
      <c r="L38" s="221"/>
      <c r="M38" s="221"/>
      <c r="N38" s="221"/>
      <c r="O38" s="221"/>
      <c r="P38" s="221"/>
      <c r="Q38" s="221"/>
      <c r="R38" s="222"/>
      <c r="S38" s="125">
        <v>1180</v>
      </c>
      <c r="T38" s="115"/>
    </row>
    <row r="39" ht="24" hidden="1" spans="1:20">
      <c r="A39" s="232"/>
      <c r="B39" s="126">
        <f>MAX($B$6:B38)+1</f>
        <v>29</v>
      </c>
      <c r="C39" s="191"/>
      <c r="D39" s="125" t="s">
        <v>182</v>
      </c>
      <c r="E39" s="125" t="s">
        <v>193</v>
      </c>
      <c r="F39" s="125" t="s">
        <v>43</v>
      </c>
      <c r="G39" s="115" t="s">
        <v>47</v>
      </c>
      <c r="H39" s="125" t="s">
        <v>4829</v>
      </c>
      <c r="I39" s="125" t="s">
        <v>416</v>
      </c>
      <c r="J39" s="125" t="s">
        <v>418</v>
      </c>
      <c r="K39" s="125" t="s">
        <v>401</v>
      </c>
      <c r="L39" s="125" t="s">
        <v>419</v>
      </c>
      <c r="M39" s="125">
        <v>21</v>
      </c>
      <c r="N39" s="125" t="s">
        <v>342</v>
      </c>
      <c r="O39" s="125">
        <v>10046.94</v>
      </c>
      <c r="P39" s="125">
        <v>7580.75</v>
      </c>
      <c r="Q39" s="125">
        <f>P39/M39</f>
        <v>360.988095238095</v>
      </c>
      <c r="R39" s="125" t="s">
        <v>4830</v>
      </c>
      <c r="S39" s="125">
        <v>0</v>
      </c>
      <c r="T39" s="233" t="s">
        <v>4831</v>
      </c>
    </row>
    <row r="40" hidden="1" spans="1:20">
      <c r="A40" s="234"/>
      <c r="B40" s="216">
        <f>MAX($B$6:B39)+1</f>
        <v>30</v>
      </c>
      <c r="C40" s="217"/>
      <c r="D40" s="218" t="s">
        <v>4811</v>
      </c>
      <c r="E40" s="218" t="s">
        <v>193</v>
      </c>
      <c r="F40" s="115" t="s">
        <v>43</v>
      </c>
      <c r="G40" s="115" t="s">
        <v>50</v>
      </c>
      <c r="H40" s="115" t="s">
        <v>4812</v>
      </c>
      <c r="I40" s="219"/>
      <c r="J40" s="220" t="s">
        <v>4832</v>
      </c>
      <c r="K40" s="221"/>
      <c r="L40" s="221"/>
      <c r="M40" s="221"/>
      <c r="N40" s="221"/>
      <c r="O40" s="221"/>
      <c r="P40" s="221"/>
      <c r="Q40" s="221"/>
      <c r="R40" s="222"/>
      <c r="S40" s="125">
        <v>687</v>
      </c>
      <c r="T40" s="223"/>
    </row>
    <row r="41" hidden="1" spans="1:20">
      <c r="A41" s="235"/>
      <c r="B41" s="230">
        <f>MAX($B$6:B40)+1</f>
        <v>31</v>
      </c>
      <c r="C41" s="231"/>
      <c r="D41" s="117" t="s">
        <v>392</v>
      </c>
      <c r="E41" s="117" t="s">
        <v>193</v>
      </c>
      <c r="F41" s="115" t="s">
        <v>43</v>
      </c>
      <c r="G41" s="115" t="s">
        <v>50</v>
      </c>
      <c r="H41" s="115" t="s">
        <v>4824</v>
      </c>
      <c r="I41" s="220"/>
      <c r="J41" s="220" t="s">
        <v>4833</v>
      </c>
      <c r="K41" s="227"/>
      <c r="L41" s="227"/>
      <c r="M41" s="227"/>
      <c r="N41" s="227"/>
      <c r="O41" s="227"/>
      <c r="P41" s="227"/>
      <c r="Q41" s="227"/>
      <c r="R41" s="228"/>
      <c r="S41" s="125">
        <v>33</v>
      </c>
      <c r="T41" s="223"/>
    </row>
    <row r="42" ht="24" hidden="1" spans="1:20">
      <c r="A42" s="125"/>
      <c r="B42" s="126">
        <f>MAX($B$6:B41)+1</f>
        <v>32</v>
      </c>
      <c r="C42" s="191"/>
      <c r="D42" s="125" t="s">
        <v>182</v>
      </c>
      <c r="E42" s="125" t="s">
        <v>193</v>
      </c>
      <c r="F42" s="115" t="s">
        <v>43</v>
      </c>
      <c r="G42" s="115" t="s">
        <v>50</v>
      </c>
      <c r="H42" s="125" t="s">
        <v>422</v>
      </c>
      <c r="I42" s="125" t="s">
        <v>416</v>
      </c>
      <c r="J42" s="125" t="s">
        <v>423</v>
      </c>
      <c r="K42" s="236">
        <v>22.467</v>
      </c>
      <c r="L42" s="236">
        <v>23.812</v>
      </c>
      <c r="M42" s="236">
        <v>1.345</v>
      </c>
      <c r="N42" s="201" t="s">
        <v>342</v>
      </c>
      <c r="O42" s="236">
        <v>1754.9</v>
      </c>
      <c r="P42" s="236">
        <v>1380.13</v>
      </c>
      <c r="Q42" s="201" t="s">
        <v>461</v>
      </c>
      <c r="R42" s="125" t="s">
        <v>424</v>
      </c>
      <c r="S42" s="125">
        <v>287</v>
      </c>
      <c r="T42" s="223"/>
    </row>
    <row r="43" ht="36" hidden="1" spans="1:20">
      <c r="A43" s="125"/>
      <c r="B43" s="126">
        <f>MAX($B$6:B42)+1</f>
        <v>33</v>
      </c>
      <c r="C43" s="191"/>
      <c r="D43" s="125" t="s">
        <v>185</v>
      </c>
      <c r="E43" s="125" t="s">
        <v>193</v>
      </c>
      <c r="F43" s="115" t="s">
        <v>43</v>
      </c>
      <c r="G43" s="115" t="s">
        <v>50</v>
      </c>
      <c r="H43" s="214" t="s">
        <v>426</v>
      </c>
      <c r="I43" s="125" t="s">
        <v>425</v>
      </c>
      <c r="J43" s="201" t="s">
        <v>427</v>
      </c>
      <c r="K43" s="236">
        <v>0</v>
      </c>
      <c r="L43" s="236">
        <v>3.287</v>
      </c>
      <c r="M43" s="236">
        <v>3.287</v>
      </c>
      <c r="N43" s="201" t="s">
        <v>245</v>
      </c>
      <c r="O43" s="236">
        <v>298.737</v>
      </c>
      <c r="P43" s="236">
        <v>263.339</v>
      </c>
      <c r="Q43" s="226">
        <f t="shared" ref="Q43:Q48" si="0">P43/M43</f>
        <v>80.1153027076361</v>
      </c>
      <c r="R43" s="125" t="s">
        <v>428</v>
      </c>
      <c r="S43" s="125">
        <v>205</v>
      </c>
      <c r="T43" s="223"/>
    </row>
    <row r="44" ht="36" hidden="1" spans="1:20">
      <c r="A44" s="125"/>
      <c r="B44" s="126">
        <f>MAX($B$6:B43)+1</f>
        <v>34</v>
      </c>
      <c r="C44" s="191"/>
      <c r="D44" s="125" t="s">
        <v>185</v>
      </c>
      <c r="E44" s="125" t="s">
        <v>193</v>
      </c>
      <c r="F44" s="115" t="s">
        <v>43</v>
      </c>
      <c r="G44" s="115" t="s">
        <v>50</v>
      </c>
      <c r="H44" s="237"/>
      <c r="I44" s="125" t="s">
        <v>425</v>
      </c>
      <c r="J44" s="201" t="s">
        <v>429</v>
      </c>
      <c r="K44" s="236">
        <v>0.56</v>
      </c>
      <c r="L44" s="236">
        <v>1.091</v>
      </c>
      <c r="M44" s="236">
        <v>0.531</v>
      </c>
      <c r="N44" s="201" t="s">
        <v>245</v>
      </c>
      <c r="O44" s="201"/>
      <c r="P44" s="201"/>
      <c r="Q44" s="226">
        <f t="shared" si="0"/>
        <v>0</v>
      </c>
      <c r="R44" s="125" t="s">
        <v>4834</v>
      </c>
      <c r="S44" s="125">
        <v>34</v>
      </c>
      <c r="T44" s="223"/>
    </row>
    <row r="45" ht="24" hidden="1" spans="1:20">
      <c r="A45" s="125"/>
      <c r="B45" s="126">
        <f>MAX($B$6:B44)+1</f>
        <v>35</v>
      </c>
      <c r="C45" s="191"/>
      <c r="D45" s="125" t="s">
        <v>186</v>
      </c>
      <c r="E45" s="125" t="s">
        <v>193</v>
      </c>
      <c r="F45" s="115" t="s">
        <v>43</v>
      </c>
      <c r="G45" s="115" t="s">
        <v>50</v>
      </c>
      <c r="H45" s="125" t="s">
        <v>431</v>
      </c>
      <c r="I45" s="125" t="s">
        <v>430</v>
      </c>
      <c r="J45" s="201" t="s">
        <v>432</v>
      </c>
      <c r="K45" s="236">
        <v>0</v>
      </c>
      <c r="L45" s="236">
        <v>1.442</v>
      </c>
      <c r="M45" s="236">
        <v>1.442</v>
      </c>
      <c r="N45" s="201" t="s">
        <v>245</v>
      </c>
      <c r="O45" s="236">
        <v>112.322</v>
      </c>
      <c r="P45" s="236">
        <v>101.146</v>
      </c>
      <c r="Q45" s="226">
        <f t="shared" si="0"/>
        <v>70.1428571428572</v>
      </c>
      <c r="R45" s="125" t="s">
        <v>433</v>
      </c>
      <c r="S45" s="125">
        <v>97</v>
      </c>
      <c r="T45" s="223"/>
    </row>
    <row r="46" ht="24" hidden="1" spans="1:20">
      <c r="A46" s="125"/>
      <c r="B46" s="126">
        <f>MAX($B$6:B45)+1</f>
        <v>36</v>
      </c>
      <c r="C46" s="191"/>
      <c r="D46" s="125" t="s">
        <v>186</v>
      </c>
      <c r="E46" s="125" t="s">
        <v>193</v>
      </c>
      <c r="F46" s="115" t="s">
        <v>43</v>
      </c>
      <c r="G46" s="115" t="s">
        <v>50</v>
      </c>
      <c r="H46" s="125" t="s">
        <v>435</v>
      </c>
      <c r="I46" s="125" t="s">
        <v>434</v>
      </c>
      <c r="J46" s="194" t="s">
        <v>436</v>
      </c>
      <c r="K46" s="193">
        <v>2</v>
      </c>
      <c r="L46" s="193">
        <v>5.138</v>
      </c>
      <c r="M46" s="193">
        <v>3.138</v>
      </c>
      <c r="N46" s="194" t="s">
        <v>245</v>
      </c>
      <c r="O46" s="193">
        <v>269.82</v>
      </c>
      <c r="P46" s="193">
        <v>239.19</v>
      </c>
      <c r="Q46" s="226">
        <f t="shared" si="0"/>
        <v>76.2237093690249</v>
      </c>
      <c r="R46" s="125" t="s">
        <v>437</v>
      </c>
      <c r="S46" s="125">
        <v>214</v>
      </c>
      <c r="T46" s="223"/>
    </row>
    <row r="47" ht="36" hidden="1" spans="1:20">
      <c r="A47" s="125"/>
      <c r="B47" s="126">
        <f>MAX($B$6:B46)+1</f>
        <v>37</v>
      </c>
      <c r="C47" s="191"/>
      <c r="D47" s="125" t="s">
        <v>185</v>
      </c>
      <c r="E47" s="125" t="s">
        <v>193</v>
      </c>
      <c r="F47" s="115" t="s">
        <v>43</v>
      </c>
      <c r="G47" s="115" t="s">
        <v>50</v>
      </c>
      <c r="H47" s="125" t="s">
        <v>438</v>
      </c>
      <c r="I47" s="125" t="s">
        <v>425</v>
      </c>
      <c r="J47" s="201" t="s">
        <v>439</v>
      </c>
      <c r="K47" s="236">
        <v>0</v>
      </c>
      <c r="L47" s="236">
        <v>0.986</v>
      </c>
      <c r="M47" s="236">
        <v>0.986</v>
      </c>
      <c r="N47" s="201" t="s">
        <v>245</v>
      </c>
      <c r="O47" s="236">
        <v>64.808</v>
      </c>
      <c r="P47" s="236">
        <v>56.259</v>
      </c>
      <c r="Q47" s="226">
        <f t="shared" si="0"/>
        <v>57.0578093306288</v>
      </c>
      <c r="R47" s="125" t="s">
        <v>440</v>
      </c>
      <c r="S47" s="125">
        <v>52</v>
      </c>
      <c r="T47" s="223"/>
    </row>
    <row r="48" ht="36" hidden="1" spans="1:20">
      <c r="A48" s="125"/>
      <c r="B48" s="126">
        <f>MAX($B$6:B47)+1</f>
        <v>38</v>
      </c>
      <c r="C48" s="191"/>
      <c r="D48" s="125" t="s">
        <v>185</v>
      </c>
      <c r="E48" s="125" t="s">
        <v>193</v>
      </c>
      <c r="F48" s="115" t="s">
        <v>43</v>
      </c>
      <c r="G48" s="115" t="s">
        <v>50</v>
      </c>
      <c r="H48" s="125" t="s">
        <v>441</v>
      </c>
      <c r="I48" s="125" t="s">
        <v>425</v>
      </c>
      <c r="J48" s="193" t="s">
        <v>442</v>
      </c>
      <c r="K48" s="125">
        <v>0</v>
      </c>
      <c r="L48" s="238">
        <v>1.804</v>
      </c>
      <c r="M48" s="238">
        <v>1.804</v>
      </c>
      <c r="N48" s="115" t="s">
        <v>245</v>
      </c>
      <c r="O48" s="226">
        <v>76.7095</v>
      </c>
      <c r="P48" s="226">
        <v>68.4919</v>
      </c>
      <c r="Q48" s="226">
        <f t="shared" si="0"/>
        <v>37.9666851441242</v>
      </c>
      <c r="R48" s="125" t="s">
        <v>443</v>
      </c>
      <c r="S48" s="125">
        <v>68</v>
      </c>
      <c r="T48" s="223"/>
    </row>
    <row r="49" ht="36" hidden="1" spans="1:20">
      <c r="A49" s="125"/>
      <c r="B49" s="126">
        <f>MAX($B$6:B48)+1</f>
        <v>39</v>
      </c>
      <c r="C49" s="191"/>
      <c r="D49" s="125" t="s">
        <v>185</v>
      </c>
      <c r="E49" s="125" t="s">
        <v>193</v>
      </c>
      <c r="F49" s="115" t="s">
        <v>43</v>
      </c>
      <c r="G49" s="115" t="s">
        <v>50</v>
      </c>
      <c r="H49" s="125" t="s">
        <v>444</v>
      </c>
      <c r="I49" s="125" t="s">
        <v>425</v>
      </c>
      <c r="J49" s="201" t="s">
        <v>445</v>
      </c>
      <c r="K49" s="236">
        <v>0</v>
      </c>
      <c r="L49" s="236">
        <v>0.582</v>
      </c>
      <c r="M49" s="236">
        <v>0.582</v>
      </c>
      <c r="N49" s="201" t="s">
        <v>245</v>
      </c>
      <c r="O49" s="236">
        <v>53.86</v>
      </c>
      <c r="P49" s="236">
        <v>48.637</v>
      </c>
      <c r="Q49" s="236">
        <v>48.637</v>
      </c>
      <c r="R49" s="125" t="s">
        <v>446</v>
      </c>
      <c r="S49" s="125">
        <v>40</v>
      </c>
      <c r="T49" s="223"/>
    </row>
    <row r="50" ht="36" hidden="1" spans="1:20">
      <c r="A50" s="125"/>
      <c r="B50" s="126">
        <f>MAX($B$6:B49)+1</f>
        <v>40</v>
      </c>
      <c r="C50" s="191"/>
      <c r="D50" s="125" t="s">
        <v>185</v>
      </c>
      <c r="E50" s="125" t="s">
        <v>193</v>
      </c>
      <c r="F50" s="115" t="s">
        <v>43</v>
      </c>
      <c r="G50" s="115" t="s">
        <v>50</v>
      </c>
      <c r="H50" s="125" t="s">
        <v>447</v>
      </c>
      <c r="I50" s="125" t="s">
        <v>425</v>
      </c>
      <c r="J50" s="201" t="s">
        <v>448</v>
      </c>
      <c r="K50" s="236">
        <v>0</v>
      </c>
      <c r="L50" s="236">
        <v>0.445</v>
      </c>
      <c r="M50" s="236">
        <v>0.445</v>
      </c>
      <c r="N50" s="201" t="s">
        <v>245</v>
      </c>
      <c r="O50" s="236">
        <v>37.716</v>
      </c>
      <c r="P50" s="236">
        <v>34.041</v>
      </c>
      <c r="Q50" s="226">
        <f>P50/M50</f>
        <v>76.4966292134831</v>
      </c>
      <c r="R50" s="125" t="s">
        <v>449</v>
      </c>
      <c r="S50" s="125">
        <v>30</v>
      </c>
      <c r="T50" s="223"/>
    </row>
    <row r="51" ht="36" hidden="1" spans="1:20">
      <c r="A51" s="125"/>
      <c r="B51" s="126">
        <f>MAX($B$6:B50)+1</f>
        <v>41</v>
      </c>
      <c r="C51" s="191"/>
      <c r="D51" s="125" t="s">
        <v>185</v>
      </c>
      <c r="E51" s="125" t="s">
        <v>193</v>
      </c>
      <c r="F51" s="115" t="s">
        <v>43</v>
      </c>
      <c r="G51" s="115" t="s">
        <v>50</v>
      </c>
      <c r="H51" s="125" t="s">
        <v>451</v>
      </c>
      <c r="I51" s="125" t="s">
        <v>450</v>
      </c>
      <c r="J51" s="201" t="s">
        <v>452</v>
      </c>
      <c r="K51" s="236">
        <v>0</v>
      </c>
      <c r="L51" s="236">
        <v>0.763</v>
      </c>
      <c r="M51" s="236">
        <v>0.763</v>
      </c>
      <c r="N51" s="201" t="s">
        <v>245</v>
      </c>
      <c r="O51" s="236">
        <v>86.29</v>
      </c>
      <c r="P51" s="236">
        <v>77.46</v>
      </c>
      <c r="Q51" s="226">
        <f>P51/M51</f>
        <v>101.520314547837</v>
      </c>
      <c r="R51" s="125" t="s">
        <v>453</v>
      </c>
      <c r="S51" s="125">
        <v>63</v>
      </c>
      <c r="T51" s="223"/>
    </row>
    <row r="52" ht="36" hidden="1" spans="1:20">
      <c r="A52" s="239"/>
      <c r="B52" s="126">
        <f>MAX($B$6:B51)+1</f>
        <v>42</v>
      </c>
      <c r="C52" s="191"/>
      <c r="D52" s="125" t="s">
        <v>185</v>
      </c>
      <c r="E52" s="125" t="s">
        <v>193</v>
      </c>
      <c r="F52" s="115" t="s">
        <v>43</v>
      </c>
      <c r="G52" s="115" t="s">
        <v>50</v>
      </c>
      <c r="H52" s="125" t="s">
        <v>454</v>
      </c>
      <c r="I52" s="125" t="s">
        <v>450</v>
      </c>
      <c r="J52" s="193" t="s">
        <v>455</v>
      </c>
      <c r="K52" s="236">
        <v>0</v>
      </c>
      <c r="L52" s="236">
        <v>3.27</v>
      </c>
      <c r="M52" s="236">
        <v>3.27</v>
      </c>
      <c r="N52" s="201" t="s">
        <v>245</v>
      </c>
      <c r="O52" s="236">
        <v>269.902</v>
      </c>
      <c r="P52" s="236">
        <v>240.693</v>
      </c>
      <c r="Q52" s="223">
        <f>P52/M52</f>
        <v>73.6064220183486</v>
      </c>
      <c r="R52" s="125" t="s">
        <v>456</v>
      </c>
      <c r="S52" s="125">
        <v>214</v>
      </c>
      <c r="T52" s="223"/>
    </row>
    <row r="53" ht="24" hidden="1" spans="1:20">
      <c r="A53" s="239"/>
      <c r="B53" s="126">
        <f>MAX($B$6:B52)+1</f>
        <v>43</v>
      </c>
      <c r="C53" s="191"/>
      <c r="D53" s="125" t="s">
        <v>182</v>
      </c>
      <c r="E53" s="125" t="s">
        <v>193</v>
      </c>
      <c r="F53" s="115" t="s">
        <v>43</v>
      </c>
      <c r="G53" s="115" t="s">
        <v>50</v>
      </c>
      <c r="H53" s="125" t="s">
        <v>458</v>
      </c>
      <c r="I53" s="125" t="s">
        <v>457</v>
      </c>
      <c r="J53" s="125" t="s">
        <v>423</v>
      </c>
      <c r="K53" s="115">
        <v>12.712</v>
      </c>
      <c r="L53" s="115">
        <v>14.4</v>
      </c>
      <c r="M53" s="115">
        <v>1.764</v>
      </c>
      <c r="N53" s="115" t="s">
        <v>342</v>
      </c>
      <c r="O53" s="115">
        <v>1755</v>
      </c>
      <c r="P53" s="115">
        <v>1380.13</v>
      </c>
      <c r="Q53" s="115">
        <f>P53/M53</f>
        <v>782.386621315193</v>
      </c>
      <c r="R53" s="125" t="s">
        <v>461</v>
      </c>
      <c r="S53" s="115">
        <v>195</v>
      </c>
      <c r="T53" s="223" t="s">
        <v>4835</v>
      </c>
    </row>
    <row r="54" hidden="1" spans="1:20">
      <c r="A54" s="229"/>
      <c r="B54" s="230">
        <f>MAX($B$6:B53)+1</f>
        <v>44</v>
      </c>
      <c r="C54" s="231"/>
      <c r="D54" s="117" t="s">
        <v>392</v>
      </c>
      <c r="E54" s="117" t="s">
        <v>193</v>
      </c>
      <c r="F54" s="115" t="s">
        <v>43</v>
      </c>
      <c r="G54" s="115" t="s">
        <v>49</v>
      </c>
      <c r="H54" s="115" t="s">
        <v>4824</v>
      </c>
      <c r="I54" s="220"/>
      <c r="J54" s="220" t="s">
        <v>4836</v>
      </c>
      <c r="K54" s="227"/>
      <c r="L54" s="227"/>
      <c r="M54" s="227"/>
      <c r="N54" s="227"/>
      <c r="O54" s="227"/>
      <c r="P54" s="227"/>
      <c r="Q54" s="227"/>
      <c r="R54" s="228"/>
      <c r="S54" s="125">
        <v>37</v>
      </c>
      <c r="T54" s="223"/>
    </row>
    <row r="55" hidden="1" spans="1:20">
      <c r="A55" s="215"/>
      <c r="B55" s="216">
        <f>MAX($B$6:B54)+1</f>
        <v>45</v>
      </c>
      <c r="C55" s="217"/>
      <c r="D55" s="218" t="s">
        <v>4811</v>
      </c>
      <c r="E55" s="218" t="s">
        <v>193</v>
      </c>
      <c r="F55" s="115" t="s">
        <v>43</v>
      </c>
      <c r="G55" s="115" t="s">
        <v>49</v>
      </c>
      <c r="H55" s="115" t="s">
        <v>4812</v>
      </c>
      <c r="I55" s="219"/>
      <c r="J55" s="220" t="s">
        <v>4837</v>
      </c>
      <c r="K55" s="221"/>
      <c r="L55" s="221"/>
      <c r="M55" s="221"/>
      <c r="N55" s="221"/>
      <c r="O55" s="221"/>
      <c r="P55" s="221"/>
      <c r="Q55" s="221"/>
      <c r="R55" s="222"/>
      <c r="S55" s="125">
        <v>553</v>
      </c>
      <c r="T55" s="223"/>
    </row>
    <row r="56" ht="24" hidden="1" spans="1:20">
      <c r="A56" s="240"/>
      <c r="B56" s="241">
        <f>MAX($B$6:B55)+1</f>
        <v>46</v>
      </c>
      <c r="C56" s="242"/>
      <c r="D56" s="115" t="s">
        <v>186</v>
      </c>
      <c r="E56" s="115" t="s">
        <v>193</v>
      </c>
      <c r="F56" s="115" t="s">
        <v>43</v>
      </c>
      <c r="G56" s="115" t="s">
        <v>49</v>
      </c>
      <c r="H56" s="125" t="s">
        <v>463</v>
      </c>
      <c r="I56" s="115" t="s">
        <v>242</v>
      </c>
      <c r="J56" s="115" t="s">
        <v>464</v>
      </c>
      <c r="K56" s="115" t="s">
        <v>465</v>
      </c>
      <c r="L56" s="115" t="s">
        <v>466</v>
      </c>
      <c r="M56" s="115">
        <v>3.375</v>
      </c>
      <c r="N56" s="115" t="s">
        <v>245</v>
      </c>
      <c r="O56" s="115">
        <v>134.6851</v>
      </c>
      <c r="P56" s="115">
        <v>113.6209</v>
      </c>
      <c r="Q56" s="115">
        <f>P56/M56</f>
        <v>33.6654518518519</v>
      </c>
      <c r="R56" s="125" t="s">
        <v>467</v>
      </c>
      <c r="S56" s="125">
        <v>113.6</v>
      </c>
      <c r="T56" s="223"/>
    </row>
    <row r="57" ht="24" hidden="1" spans="1:20">
      <c r="A57" s="240"/>
      <c r="B57" s="241">
        <f>MAX($B$6:B56)+1</f>
        <v>47</v>
      </c>
      <c r="C57" s="242"/>
      <c r="D57" s="115" t="s">
        <v>186</v>
      </c>
      <c r="E57" s="115" t="s">
        <v>193</v>
      </c>
      <c r="F57" s="115" t="s">
        <v>43</v>
      </c>
      <c r="G57" s="115" t="s">
        <v>49</v>
      </c>
      <c r="H57" s="125" t="s">
        <v>468</v>
      </c>
      <c r="I57" s="115" t="s">
        <v>242</v>
      </c>
      <c r="J57" s="115" t="s">
        <v>469</v>
      </c>
      <c r="K57" s="115" t="s">
        <v>401</v>
      </c>
      <c r="L57" s="115" t="s">
        <v>470</v>
      </c>
      <c r="M57" s="115">
        <v>4.4</v>
      </c>
      <c r="N57" s="115" t="s">
        <v>245</v>
      </c>
      <c r="O57" s="115">
        <v>367.2884</v>
      </c>
      <c r="P57" s="115">
        <v>311.6165</v>
      </c>
      <c r="Q57" s="115">
        <f>P57/M57</f>
        <v>70.8219318181818</v>
      </c>
      <c r="R57" s="125" t="s">
        <v>471</v>
      </c>
      <c r="S57" s="125">
        <v>311.6</v>
      </c>
      <c r="T57" s="223"/>
    </row>
    <row r="58" ht="24" hidden="1" spans="1:20">
      <c r="A58" s="240"/>
      <c r="B58" s="241">
        <f>MAX($B$6:B57)+1</f>
        <v>48</v>
      </c>
      <c r="C58" s="242"/>
      <c r="D58" s="115" t="s">
        <v>184</v>
      </c>
      <c r="E58" s="115" t="s">
        <v>193</v>
      </c>
      <c r="F58" s="115" t="s">
        <v>43</v>
      </c>
      <c r="G58" s="115" t="s">
        <v>49</v>
      </c>
      <c r="H58" s="125" t="s">
        <v>472</v>
      </c>
      <c r="I58" s="115" t="s">
        <v>184</v>
      </c>
      <c r="J58" s="115" t="s">
        <v>473</v>
      </c>
      <c r="K58" s="115" t="s">
        <v>474</v>
      </c>
      <c r="L58" s="115" t="s">
        <v>475</v>
      </c>
      <c r="M58" s="115">
        <v>2.918</v>
      </c>
      <c r="N58" s="115" t="s">
        <v>245</v>
      </c>
      <c r="O58" s="115">
        <v>164.99</v>
      </c>
      <c r="P58" s="115">
        <v>142.93</v>
      </c>
      <c r="Q58" s="115">
        <f>P58/M58</f>
        <v>48.9821795750514</v>
      </c>
      <c r="R58" s="125" t="s">
        <v>476</v>
      </c>
      <c r="S58" s="125">
        <v>142.9</v>
      </c>
      <c r="T58" s="223"/>
    </row>
    <row r="59" ht="24" hidden="1" spans="1:20">
      <c r="A59" s="240"/>
      <c r="B59" s="241">
        <f>MAX($B$6:B58)+1</f>
        <v>49</v>
      </c>
      <c r="C59" s="242"/>
      <c r="D59" s="115" t="s">
        <v>182</v>
      </c>
      <c r="E59" s="115" t="s">
        <v>193</v>
      </c>
      <c r="F59" s="115" t="s">
        <v>43</v>
      </c>
      <c r="G59" s="115" t="s">
        <v>49</v>
      </c>
      <c r="H59" s="125" t="s">
        <v>478</v>
      </c>
      <c r="I59" s="115" t="s">
        <v>477</v>
      </c>
      <c r="J59" s="115" t="s">
        <v>479</v>
      </c>
      <c r="K59" s="115" t="s">
        <v>480</v>
      </c>
      <c r="L59" s="115" t="s">
        <v>481</v>
      </c>
      <c r="M59" s="115">
        <v>7.88</v>
      </c>
      <c r="N59" s="115" t="s">
        <v>342</v>
      </c>
      <c r="O59" s="115">
        <v>988.3576</v>
      </c>
      <c r="P59" s="115">
        <v>826.6862</v>
      </c>
      <c r="Q59" s="115">
        <f>P59/M59</f>
        <v>104.909416243655</v>
      </c>
      <c r="R59" s="125" t="s">
        <v>482</v>
      </c>
      <c r="S59" s="125">
        <v>826.6</v>
      </c>
      <c r="T59" s="223"/>
    </row>
    <row r="60" ht="24" hidden="1" spans="1:20">
      <c r="A60" s="240"/>
      <c r="B60" s="241">
        <f>MAX($B$6:B59)+1</f>
        <v>50</v>
      </c>
      <c r="C60" s="242"/>
      <c r="D60" s="115" t="s">
        <v>186</v>
      </c>
      <c r="E60" s="115" t="s">
        <v>193</v>
      </c>
      <c r="F60" s="115" t="s">
        <v>43</v>
      </c>
      <c r="G60" s="115" t="s">
        <v>49</v>
      </c>
      <c r="H60" s="125" t="s">
        <v>483</v>
      </c>
      <c r="I60" s="115" t="s">
        <v>242</v>
      </c>
      <c r="J60" s="115" t="s">
        <v>484</v>
      </c>
      <c r="K60" s="115" t="s">
        <v>485</v>
      </c>
      <c r="L60" s="115" t="s">
        <v>486</v>
      </c>
      <c r="M60" s="115">
        <v>1.066</v>
      </c>
      <c r="N60" s="115" t="s">
        <v>245</v>
      </c>
      <c r="O60" s="115">
        <v>34.2115</v>
      </c>
      <c r="P60" s="115">
        <v>26.3963</v>
      </c>
      <c r="Q60" s="115">
        <f>P60/M60</f>
        <v>24.7620075046904</v>
      </c>
      <c r="R60" s="125" t="s">
        <v>487</v>
      </c>
      <c r="S60" s="125">
        <v>26.3</v>
      </c>
      <c r="T60" s="223"/>
    </row>
    <row r="61" hidden="1" spans="1:20">
      <c r="A61" s="224"/>
      <c r="B61" s="126">
        <f>MAX($B$6:B60)+1</f>
        <v>51</v>
      </c>
      <c r="C61" s="191"/>
      <c r="D61" s="125" t="s">
        <v>4811</v>
      </c>
      <c r="E61" s="125" t="s">
        <v>193</v>
      </c>
      <c r="F61" s="125" t="s">
        <v>43</v>
      </c>
      <c r="G61" s="125" t="s">
        <v>51</v>
      </c>
      <c r="H61" s="115" t="s">
        <v>4812</v>
      </c>
      <c r="I61" s="225"/>
      <c r="J61" s="223" t="s">
        <v>4838</v>
      </c>
      <c r="K61" s="225"/>
      <c r="L61" s="225"/>
      <c r="M61" s="225"/>
      <c r="N61" s="225"/>
      <c r="O61" s="225"/>
      <c r="P61" s="225"/>
      <c r="Q61" s="225"/>
      <c r="R61" s="225"/>
      <c r="S61" s="125">
        <v>854</v>
      </c>
      <c r="T61" s="223"/>
    </row>
    <row r="62" hidden="1" spans="1:20">
      <c r="A62" s="243"/>
      <c r="B62" s="241">
        <f>MAX($B$6:B61)+1</f>
        <v>52</v>
      </c>
      <c r="C62" s="242"/>
      <c r="D62" s="115" t="s">
        <v>392</v>
      </c>
      <c r="E62" s="115" t="s">
        <v>193</v>
      </c>
      <c r="F62" s="125" t="s">
        <v>43</v>
      </c>
      <c r="G62" s="125" t="s">
        <v>51</v>
      </c>
      <c r="H62" s="115" t="s">
        <v>4824</v>
      </c>
      <c r="I62" s="223"/>
      <c r="J62" s="223" t="s">
        <v>493</v>
      </c>
      <c r="K62" s="223"/>
      <c r="L62" s="223"/>
      <c r="M62" s="223"/>
      <c r="N62" s="223"/>
      <c r="O62" s="223"/>
      <c r="P62" s="223"/>
      <c r="Q62" s="223"/>
      <c r="R62" s="223"/>
      <c r="S62" s="125">
        <v>21</v>
      </c>
      <c r="T62" s="223"/>
    </row>
    <row r="63" ht="24" hidden="1" spans="1:20">
      <c r="A63" s="111"/>
      <c r="B63" s="126">
        <f>MAX($B$6:B62)+1</f>
        <v>53</v>
      </c>
      <c r="C63" s="191"/>
      <c r="D63" s="125" t="s">
        <v>186</v>
      </c>
      <c r="E63" s="125" t="s">
        <v>193</v>
      </c>
      <c r="F63" s="125" t="s">
        <v>43</v>
      </c>
      <c r="G63" s="125" t="s">
        <v>51</v>
      </c>
      <c r="H63" s="125" t="s">
        <v>495</v>
      </c>
      <c r="I63" s="125" t="s">
        <v>494</v>
      </c>
      <c r="J63" s="115" t="s">
        <v>496</v>
      </c>
      <c r="K63" s="115" t="s">
        <v>401</v>
      </c>
      <c r="L63" s="115" t="s">
        <v>497</v>
      </c>
      <c r="M63" s="195">
        <v>1.076</v>
      </c>
      <c r="N63" s="115" t="s">
        <v>245</v>
      </c>
      <c r="O63" s="226">
        <v>80.4076</v>
      </c>
      <c r="P63" s="226">
        <v>66.2128</v>
      </c>
      <c r="Q63" s="226">
        <f t="shared" ref="Q63:Q75" si="1">P63/M63</f>
        <v>61.5360594795539</v>
      </c>
      <c r="R63" s="125" t="s">
        <v>498</v>
      </c>
      <c r="S63" s="115">
        <v>64.89</v>
      </c>
      <c r="T63" s="223"/>
    </row>
    <row r="64" ht="24" hidden="1" spans="1:20">
      <c r="A64" s="132"/>
      <c r="B64" s="126">
        <f>MAX($B$6:B63)+1</f>
        <v>54</v>
      </c>
      <c r="C64" s="191"/>
      <c r="D64" s="125" t="s">
        <v>186</v>
      </c>
      <c r="E64" s="125" t="s">
        <v>193</v>
      </c>
      <c r="F64" s="125" t="s">
        <v>43</v>
      </c>
      <c r="G64" s="125" t="s">
        <v>51</v>
      </c>
      <c r="H64" s="125" t="s">
        <v>499</v>
      </c>
      <c r="I64" s="125" t="s">
        <v>494</v>
      </c>
      <c r="J64" s="115" t="s">
        <v>500</v>
      </c>
      <c r="K64" s="115" t="s">
        <v>401</v>
      </c>
      <c r="L64" s="115" t="s">
        <v>501</v>
      </c>
      <c r="M64" s="195">
        <v>0.818</v>
      </c>
      <c r="N64" s="115" t="s">
        <v>245</v>
      </c>
      <c r="O64" s="226">
        <v>63.2183</v>
      </c>
      <c r="P64" s="226">
        <v>52.0035</v>
      </c>
      <c r="Q64" s="226">
        <f t="shared" si="1"/>
        <v>63.5739608801956</v>
      </c>
      <c r="R64" s="125" t="s">
        <v>502</v>
      </c>
      <c r="S64" s="115">
        <v>50.96</v>
      </c>
      <c r="T64" s="223"/>
    </row>
    <row r="65" ht="24" hidden="1" spans="1:20">
      <c r="A65" s="111"/>
      <c r="B65" s="126">
        <f>MAX($B$6:B64)+1</f>
        <v>55</v>
      </c>
      <c r="C65" s="191"/>
      <c r="D65" s="125" t="s">
        <v>186</v>
      </c>
      <c r="E65" s="125" t="s">
        <v>193</v>
      </c>
      <c r="F65" s="125" t="s">
        <v>43</v>
      </c>
      <c r="G65" s="125" t="s">
        <v>51</v>
      </c>
      <c r="H65" s="125" t="s">
        <v>503</v>
      </c>
      <c r="I65" s="125" t="s">
        <v>494</v>
      </c>
      <c r="J65" s="115" t="s">
        <v>504</v>
      </c>
      <c r="K65" s="115" t="s">
        <v>401</v>
      </c>
      <c r="L65" s="115" t="s">
        <v>505</v>
      </c>
      <c r="M65" s="195">
        <v>2.417</v>
      </c>
      <c r="N65" s="115" t="s">
        <v>245</v>
      </c>
      <c r="O65" s="226">
        <v>189.3541</v>
      </c>
      <c r="P65" s="226">
        <v>156.9976</v>
      </c>
      <c r="Q65" s="226">
        <f t="shared" si="1"/>
        <v>64.9555647496897</v>
      </c>
      <c r="R65" s="125" t="s">
        <v>506</v>
      </c>
      <c r="S65" s="115">
        <v>153.86</v>
      </c>
      <c r="T65" s="223"/>
    </row>
    <row r="66" ht="24" hidden="1" spans="1:20">
      <c r="A66" s="111"/>
      <c r="B66" s="126">
        <f>MAX($B$6:B65)+1</f>
        <v>56</v>
      </c>
      <c r="C66" s="191"/>
      <c r="D66" s="125" t="s">
        <v>186</v>
      </c>
      <c r="E66" s="125" t="s">
        <v>193</v>
      </c>
      <c r="F66" s="125" t="s">
        <v>43</v>
      </c>
      <c r="G66" s="125" t="s">
        <v>51</v>
      </c>
      <c r="H66" s="125" t="s">
        <v>507</v>
      </c>
      <c r="I66" s="125" t="s">
        <v>494</v>
      </c>
      <c r="J66" s="115" t="s">
        <v>508</v>
      </c>
      <c r="K66" s="115" t="s">
        <v>401</v>
      </c>
      <c r="L66" s="115" t="s">
        <v>509</v>
      </c>
      <c r="M66" s="195">
        <v>1.2</v>
      </c>
      <c r="N66" s="115" t="s">
        <v>245</v>
      </c>
      <c r="O66" s="226">
        <v>82.5297</v>
      </c>
      <c r="P66" s="226">
        <v>67.6784</v>
      </c>
      <c r="Q66" s="226">
        <f t="shared" si="1"/>
        <v>56.3986666666667</v>
      </c>
      <c r="R66" s="125" t="s">
        <v>510</v>
      </c>
      <c r="S66" s="115">
        <v>66.32</v>
      </c>
      <c r="T66" s="223"/>
    </row>
    <row r="67" ht="24" hidden="1" spans="1:20">
      <c r="A67" s="111"/>
      <c r="B67" s="126">
        <f>MAX($B$6:B66)+1</f>
        <v>57</v>
      </c>
      <c r="C67" s="191"/>
      <c r="D67" s="125" t="s">
        <v>186</v>
      </c>
      <c r="E67" s="125" t="s">
        <v>193</v>
      </c>
      <c r="F67" s="125" t="s">
        <v>43</v>
      </c>
      <c r="G67" s="125" t="s">
        <v>51</v>
      </c>
      <c r="H67" s="125" t="s">
        <v>511</v>
      </c>
      <c r="I67" s="125" t="s">
        <v>494</v>
      </c>
      <c r="J67" s="115" t="s">
        <v>512</v>
      </c>
      <c r="K67" s="115" t="s">
        <v>401</v>
      </c>
      <c r="L67" s="115" t="s">
        <v>513</v>
      </c>
      <c r="M67" s="195">
        <v>0.632</v>
      </c>
      <c r="N67" s="115" t="s">
        <v>245</v>
      </c>
      <c r="O67" s="226">
        <v>49.4029</v>
      </c>
      <c r="P67" s="226">
        <v>40.5574</v>
      </c>
      <c r="Q67" s="226">
        <f t="shared" si="1"/>
        <v>64.1731012658228</v>
      </c>
      <c r="R67" s="125" t="s">
        <v>514</v>
      </c>
      <c r="S67" s="115">
        <v>39.75</v>
      </c>
      <c r="T67" s="223"/>
    </row>
    <row r="68" ht="24" hidden="1" spans="1:20">
      <c r="A68" s="111"/>
      <c r="B68" s="126">
        <f>MAX($B$6:B67)+1</f>
        <v>58</v>
      </c>
      <c r="C68" s="191"/>
      <c r="D68" s="125" t="s">
        <v>186</v>
      </c>
      <c r="E68" s="125" t="s">
        <v>193</v>
      </c>
      <c r="F68" s="125" t="s">
        <v>43</v>
      </c>
      <c r="G68" s="125" t="s">
        <v>51</v>
      </c>
      <c r="H68" s="125" t="s">
        <v>515</v>
      </c>
      <c r="I68" s="125" t="s">
        <v>494</v>
      </c>
      <c r="J68" s="115" t="s">
        <v>516</v>
      </c>
      <c r="K68" s="115" t="s">
        <v>517</v>
      </c>
      <c r="L68" s="115" t="s">
        <v>518</v>
      </c>
      <c r="M68" s="195">
        <v>1.582</v>
      </c>
      <c r="N68" s="115" t="s">
        <v>245</v>
      </c>
      <c r="O68" s="226">
        <v>118.495</v>
      </c>
      <c r="P68" s="226">
        <v>97.9481</v>
      </c>
      <c r="Q68" s="226">
        <f t="shared" si="1"/>
        <v>61.9140960809102</v>
      </c>
      <c r="R68" s="125" t="s">
        <v>519</v>
      </c>
      <c r="S68" s="115">
        <v>95.99</v>
      </c>
      <c r="T68" s="223"/>
    </row>
    <row r="69" ht="24" hidden="1" spans="1:20">
      <c r="A69" s="111"/>
      <c r="B69" s="126">
        <f>MAX($B$6:B68)+1</f>
        <v>59</v>
      </c>
      <c r="C69" s="191"/>
      <c r="D69" s="125" t="s">
        <v>186</v>
      </c>
      <c r="E69" s="125" t="s">
        <v>193</v>
      </c>
      <c r="F69" s="125" t="s">
        <v>43</v>
      </c>
      <c r="G69" s="125" t="s">
        <v>51</v>
      </c>
      <c r="H69" s="125" t="s">
        <v>520</v>
      </c>
      <c r="I69" s="125" t="s">
        <v>494</v>
      </c>
      <c r="J69" s="115" t="s">
        <v>521</v>
      </c>
      <c r="K69" s="115" t="s">
        <v>401</v>
      </c>
      <c r="L69" s="244" t="s">
        <v>522</v>
      </c>
      <c r="M69" s="195">
        <v>0.88</v>
      </c>
      <c r="N69" s="115" t="s">
        <v>245</v>
      </c>
      <c r="O69" s="226">
        <v>65.2173</v>
      </c>
      <c r="P69" s="226">
        <v>53.6179</v>
      </c>
      <c r="Q69" s="226">
        <f t="shared" si="1"/>
        <v>60.9294318181818</v>
      </c>
      <c r="R69" s="125" t="s">
        <v>523</v>
      </c>
      <c r="S69" s="115">
        <v>52.55</v>
      </c>
      <c r="T69" s="223"/>
    </row>
    <row r="70" ht="24" hidden="1" spans="1:20">
      <c r="A70" s="111"/>
      <c r="B70" s="126">
        <f>MAX($B$6:B69)+1</f>
        <v>60</v>
      </c>
      <c r="C70" s="191"/>
      <c r="D70" s="125" t="s">
        <v>184</v>
      </c>
      <c r="E70" s="125" t="s">
        <v>193</v>
      </c>
      <c r="F70" s="125" t="s">
        <v>43</v>
      </c>
      <c r="G70" s="125" t="s">
        <v>51</v>
      </c>
      <c r="H70" s="125" t="s">
        <v>525</v>
      </c>
      <c r="I70" s="125" t="s">
        <v>524</v>
      </c>
      <c r="J70" s="115" t="s">
        <v>526</v>
      </c>
      <c r="K70" s="115" t="s">
        <v>401</v>
      </c>
      <c r="L70" s="115" t="s">
        <v>527</v>
      </c>
      <c r="M70" s="195">
        <v>1.911</v>
      </c>
      <c r="N70" s="115" t="s">
        <v>245</v>
      </c>
      <c r="O70" s="226">
        <v>117.8024</v>
      </c>
      <c r="P70" s="226">
        <v>96.4951</v>
      </c>
      <c r="Q70" s="226">
        <f t="shared" si="1"/>
        <v>50.4945578231292</v>
      </c>
      <c r="R70" s="125" t="s">
        <v>528</v>
      </c>
      <c r="S70" s="115">
        <v>94.57</v>
      </c>
      <c r="T70" s="223"/>
    </row>
    <row r="71" ht="24" hidden="1" spans="1:20">
      <c r="A71" s="111"/>
      <c r="B71" s="126">
        <f>MAX($B$6:B70)+1</f>
        <v>61</v>
      </c>
      <c r="C71" s="191"/>
      <c r="D71" s="125" t="s">
        <v>186</v>
      </c>
      <c r="E71" s="125" t="s">
        <v>193</v>
      </c>
      <c r="F71" s="125" t="s">
        <v>43</v>
      </c>
      <c r="G71" s="125" t="s">
        <v>51</v>
      </c>
      <c r="H71" s="125" t="s">
        <v>529</v>
      </c>
      <c r="I71" s="125" t="s">
        <v>494</v>
      </c>
      <c r="J71" s="115" t="s">
        <v>530</v>
      </c>
      <c r="K71" s="115" t="s">
        <v>401</v>
      </c>
      <c r="L71" s="115" t="s">
        <v>531</v>
      </c>
      <c r="M71" s="195">
        <v>0.979</v>
      </c>
      <c r="N71" s="115" t="s">
        <v>245</v>
      </c>
      <c r="O71" s="226">
        <v>61.4314</v>
      </c>
      <c r="P71" s="226">
        <v>50.0628</v>
      </c>
      <c r="Q71" s="226">
        <f t="shared" si="1"/>
        <v>51.1366700715015</v>
      </c>
      <c r="R71" s="125" t="s">
        <v>532</v>
      </c>
      <c r="S71" s="115">
        <v>49.06</v>
      </c>
      <c r="T71" s="223"/>
    </row>
    <row r="72" ht="24" hidden="1" spans="1:20">
      <c r="A72" s="111"/>
      <c r="B72" s="126">
        <f>MAX($B$6:B71)+1</f>
        <v>62</v>
      </c>
      <c r="C72" s="191"/>
      <c r="D72" s="125" t="s">
        <v>186</v>
      </c>
      <c r="E72" s="125" t="s">
        <v>193</v>
      </c>
      <c r="F72" s="125" t="s">
        <v>43</v>
      </c>
      <c r="G72" s="125" t="s">
        <v>51</v>
      </c>
      <c r="H72" s="125" t="s">
        <v>534</v>
      </c>
      <c r="I72" s="125" t="s">
        <v>494</v>
      </c>
      <c r="J72" s="115" t="s">
        <v>535</v>
      </c>
      <c r="K72" s="115" t="s">
        <v>401</v>
      </c>
      <c r="L72" s="115" t="s">
        <v>536</v>
      </c>
      <c r="M72" s="195">
        <v>1.121</v>
      </c>
      <c r="N72" s="115" t="s">
        <v>245</v>
      </c>
      <c r="O72" s="226">
        <v>84.3039</v>
      </c>
      <c r="P72" s="226">
        <v>69.5263</v>
      </c>
      <c r="Q72" s="226">
        <f t="shared" si="1"/>
        <v>62.021677074041</v>
      </c>
      <c r="R72" s="125" t="s">
        <v>537</v>
      </c>
      <c r="S72" s="115">
        <v>68.14</v>
      </c>
      <c r="T72" s="223"/>
    </row>
    <row r="73" ht="24" hidden="1" spans="1:20">
      <c r="A73" s="111"/>
      <c r="B73" s="126">
        <f>MAX($B$6:B72)+1</f>
        <v>63</v>
      </c>
      <c r="C73" s="191"/>
      <c r="D73" s="125" t="s">
        <v>186</v>
      </c>
      <c r="E73" s="125" t="s">
        <v>193</v>
      </c>
      <c r="F73" s="125" t="s">
        <v>43</v>
      </c>
      <c r="G73" s="125" t="s">
        <v>51</v>
      </c>
      <c r="H73" s="125" t="s">
        <v>538</v>
      </c>
      <c r="I73" s="125" t="s">
        <v>494</v>
      </c>
      <c r="J73" s="115" t="s">
        <v>539</v>
      </c>
      <c r="K73" s="115" t="s">
        <v>401</v>
      </c>
      <c r="L73" s="115" t="s">
        <v>540</v>
      </c>
      <c r="M73" s="195">
        <v>0.768</v>
      </c>
      <c r="N73" s="115" t="s">
        <v>245</v>
      </c>
      <c r="O73" s="226">
        <v>61.2596</v>
      </c>
      <c r="P73" s="226">
        <v>51.0458</v>
      </c>
      <c r="Q73" s="226">
        <f t="shared" si="1"/>
        <v>66.4658854166667</v>
      </c>
      <c r="R73" s="125" t="s">
        <v>541</v>
      </c>
      <c r="S73" s="115">
        <v>50.02</v>
      </c>
      <c r="T73" s="223"/>
    </row>
    <row r="74" ht="24" hidden="1" spans="1:20">
      <c r="A74" s="111"/>
      <c r="B74" s="126">
        <f>MAX($B$6:B73)+1</f>
        <v>64</v>
      </c>
      <c r="C74" s="191"/>
      <c r="D74" s="125" t="s">
        <v>186</v>
      </c>
      <c r="E74" s="125" t="s">
        <v>193</v>
      </c>
      <c r="F74" s="125" t="s">
        <v>43</v>
      </c>
      <c r="G74" s="125" t="s">
        <v>51</v>
      </c>
      <c r="H74" s="125" t="s">
        <v>542</v>
      </c>
      <c r="I74" s="125" t="s">
        <v>494</v>
      </c>
      <c r="J74" s="115" t="s">
        <v>543</v>
      </c>
      <c r="K74" s="115" t="s">
        <v>544</v>
      </c>
      <c r="L74" s="115" t="s">
        <v>545</v>
      </c>
      <c r="M74" s="195">
        <v>1.145</v>
      </c>
      <c r="N74" s="115" t="s">
        <v>245</v>
      </c>
      <c r="O74" s="226">
        <v>77.7494</v>
      </c>
      <c r="P74" s="226">
        <v>63.7195</v>
      </c>
      <c r="Q74" s="226">
        <f t="shared" si="1"/>
        <v>55.6502183406114</v>
      </c>
      <c r="R74" s="125" t="s">
        <v>546</v>
      </c>
      <c r="S74" s="115">
        <v>62.45</v>
      </c>
      <c r="T74" s="223"/>
    </row>
    <row r="75" ht="24" hidden="1" spans="1:20">
      <c r="A75" s="111"/>
      <c r="B75" s="126">
        <f>MAX($B$6:B74)+1</f>
        <v>65</v>
      </c>
      <c r="C75" s="191"/>
      <c r="D75" s="125" t="s">
        <v>186</v>
      </c>
      <c r="E75" s="125" t="s">
        <v>193</v>
      </c>
      <c r="F75" s="125" t="s">
        <v>43</v>
      </c>
      <c r="G75" s="125" t="s">
        <v>51</v>
      </c>
      <c r="H75" s="125" t="s">
        <v>547</v>
      </c>
      <c r="I75" s="125" t="s">
        <v>494</v>
      </c>
      <c r="J75" s="125" t="s">
        <v>548</v>
      </c>
      <c r="K75" s="115" t="s">
        <v>401</v>
      </c>
      <c r="L75" s="115" t="s">
        <v>549</v>
      </c>
      <c r="M75" s="195">
        <v>0.406</v>
      </c>
      <c r="N75" s="115" t="s">
        <v>245</v>
      </c>
      <c r="O75" s="226">
        <v>32.2937</v>
      </c>
      <c r="P75" s="226">
        <v>26.5405</v>
      </c>
      <c r="Q75" s="226">
        <f t="shared" si="1"/>
        <v>65.3706896551724</v>
      </c>
      <c r="R75" s="125" t="s">
        <v>550</v>
      </c>
      <c r="S75" s="115">
        <v>26.01</v>
      </c>
      <c r="T75" s="223"/>
    </row>
    <row r="76" ht="24" hidden="1" spans="1:20">
      <c r="A76" s="111"/>
      <c r="B76" s="126">
        <f>MAX($B$6:B75)+1</f>
        <v>66</v>
      </c>
      <c r="C76" s="191"/>
      <c r="D76" s="117" t="s">
        <v>392</v>
      </c>
      <c r="E76" s="117" t="s">
        <v>193</v>
      </c>
      <c r="F76" s="115" t="s">
        <v>43</v>
      </c>
      <c r="G76" s="125" t="s">
        <v>53</v>
      </c>
      <c r="H76" s="115" t="s">
        <v>4824</v>
      </c>
      <c r="I76" s="220"/>
      <c r="J76" s="220" t="s">
        <v>575</v>
      </c>
      <c r="K76" s="227"/>
      <c r="L76" s="227"/>
      <c r="M76" s="227"/>
      <c r="N76" s="227"/>
      <c r="O76" s="227"/>
      <c r="P76" s="227"/>
      <c r="Q76" s="227"/>
      <c r="R76" s="228"/>
      <c r="S76" s="115">
        <v>62</v>
      </c>
      <c r="T76" s="223"/>
    </row>
    <row r="77" ht="36" hidden="1" spans="1:20">
      <c r="A77" s="245"/>
      <c r="B77" s="126">
        <f>MAX($B$6:B76)+1</f>
        <v>67</v>
      </c>
      <c r="C77" s="191"/>
      <c r="D77" s="125" t="s">
        <v>182</v>
      </c>
      <c r="E77" s="125" t="s">
        <v>193</v>
      </c>
      <c r="F77" s="115" t="s">
        <v>43</v>
      </c>
      <c r="G77" s="125" t="s">
        <v>53</v>
      </c>
      <c r="H77" s="125" t="s">
        <v>576</v>
      </c>
      <c r="I77" s="125" t="s">
        <v>416</v>
      </c>
      <c r="J77" s="115" t="s">
        <v>577</v>
      </c>
      <c r="K77" s="115" t="s">
        <v>578</v>
      </c>
      <c r="L77" s="115" t="s">
        <v>579</v>
      </c>
      <c r="M77" s="195">
        <v>4.58</v>
      </c>
      <c r="N77" s="115" t="s">
        <v>342</v>
      </c>
      <c r="O77" s="125">
        <v>1211.0457</v>
      </c>
      <c r="P77" s="125">
        <v>732.9786</v>
      </c>
      <c r="Q77" s="125">
        <f>P77/M77</f>
        <v>160.038995633188</v>
      </c>
      <c r="R77" s="125" t="s">
        <v>580</v>
      </c>
      <c r="S77" s="125">
        <v>100</v>
      </c>
      <c r="T77" s="225" t="s">
        <v>4839</v>
      </c>
    </row>
    <row r="78" ht="36" hidden="1" spans="1:20">
      <c r="A78" s="245"/>
      <c r="B78" s="126">
        <f>MAX($B$6:B77)+1</f>
        <v>68</v>
      </c>
      <c r="C78" s="191"/>
      <c r="D78" s="125" t="s">
        <v>182</v>
      </c>
      <c r="E78" s="125" t="s">
        <v>193</v>
      </c>
      <c r="F78" s="115" t="s">
        <v>43</v>
      </c>
      <c r="G78" s="125" t="s">
        <v>53</v>
      </c>
      <c r="H78" s="125" t="s">
        <v>581</v>
      </c>
      <c r="I78" s="125" t="s">
        <v>416</v>
      </c>
      <c r="J78" s="115" t="s">
        <v>582</v>
      </c>
      <c r="K78" s="115" t="s">
        <v>583</v>
      </c>
      <c r="L78" s="115" t="s">
        <v>584</v>
      </c>
      <c r="M78" s="195">
        <v>16.286</v>
      </c>
      <c r="N78" s="115" t="s">
        <v>342</v>
      </c>
      <c r="O78" s="125">
        <v>2886.4305</v>
      </c>
      <c r="P78" s="125">
        <v>2370.349</v>
      </c>
      <c r="Q78" s="125">
        <f>P78/M78</f>
        <v>145.545192189611</v>
      </c>
      <c r="R78" s="125" t="s">
        <v>585</v>
      </c>
      <c r="S78" s="125">
        <v>296</v>
      </c>
      <c r="T78" s="225" t="s">
        <v>4840</v>
      </c>
    </row>
    <row r="79" ht="24" hidden="1" spans="1:20">
      <c r="A79" s="239"/>
      <c r="B79" s="126">
        <f>MAX($B$6:B78)+1</f>
        <v>69</v>
      </c>
      <c r="C79" s="191"/>
      <c r="D79" s="125" t="s">
        <v>4811</v>
      </c>
      <c r="E79" s="125" t="s">
        <v>193</v>
      </c>
      <c r="F79" s="115" t="s">
        <v>43</v>
      </c>
      <c r="G79" s="125" t="s">
        <v>53</v>
      </c>
      <c r="H79" s="115" t="s">
        <v>4812</v>
      </c>
      <c r="I79" s="125"/>
      <c r="J79" s="223" t="s">
        <v>4841</v>
      </c>
      <c r="K79" s="225"/>
      <c r="L79" s="225"/>
      <c r="M79" s="225"/>
      <c r="N79" s="225"/>
      <c r="O79" s="225"/>
      <c r="P79" s="225"/>
      <c r="Q79" s="225"/>
      <c r="R79" s="225"/>
      <c r="S79" s="225">
        <v>801</v>
      </c>
      <c r="T79" s="223"/>
    </row>
    <row r="80" hidden="1" spans="1:20">
      <c r="A80" s="234"/>
      <c r="B80" s="216">
        <f>MAX($B$6:B79)+1</f>
        <v>70</v>
      </c>
      <c r="C80" s="217"/>
      <c r="D80" s="218" t="s">
        <v>4811</v>
      </c>
      <c r="E80" s="218" t="s">
        <v>193</v>
      </c>
      <c r="F80" s="115" t="s">
        <v>43</v>
      </c>
      <c r="G80" s="115" t="s">
        <v>52</v>
      </c>
      <c r="H80" s="115" t="s">
        <v>4812</v>
      </c>
      <c r="I80" s="219"/>
      <c r="J80" s="246" t="s">
        <v>4842</v>
      </c>
      <c r="K80" s="247"/>
      <c r="L80" s="247"/>
      <c r="M80" s="247"/>
      <c r="N80" s="247"/>
      <c r="O80" s="247"/>
      <c r="P80" s="247"/>
      <c r="Q80" s="247"/>
      <c r="R80" s="248"/>
      <c r="S80" s="127">
        <v>732</v>
      </c>
      <c r="T80" s="223"/>
    </row>
    <row r="81" hidden="1" spans="1:20">
      <c r="A81" s="235"/>
      <c r="B81" s="230">
        <f>MAX($B$6:B80)+1</f>
        <v>71</v>
      </c>
      <c r="C81" s="231"/>
      <c r="D81" s="117" t="s">
        <v>392</v>
      </c>
      <c r="E81" s="117" t="s">
        <v>193</v>
      </c>
      <c r="F81" s="115" t="s">
        <v>43</v>
      </c>
      <c r="G81" s="115" t="s">
        <v>52</v>
      </c>
      <c r="H81" s="115" t="s">
        <v>4824</v>
      </c>
      <c r="I81" s="220"/>
      <c r="J81" s="220" t="s">
        <v>586</v>
      </c>
      <c r="K81" s="227"/>
      <c r="L81" s="227"/>
      <c r="M81" s="227"/>
      <c r="N81" s="227"/>
      <c r="O81" s="227"/>
      <c r="P81" s="227"/>
      <c r="Q81" s="227"/>
      <c r="R81" s="228"/>
      <c r="S81" s="127">
        <v>152</v>
      </c>
      <c r="T81" s="223"/>
    </row>
    <row r="82" hidden="1" spans="1:20">
      <c r="A82" s="249"/>
      <c r="B82" s="250">
        <f>MAX($B$6:B81)+1</f>
        <v>72</v>
      </c>
      <c r="C82" s="251"/>
      <c r="D82" s="199" t="s">
        <v>182</v>
      </c>
      <c r="E82" s="199" t="s">
        <v>193</v>
      </c>
      <c r="F82" s="194" t="s">
        <v>43</v>
      </c>
      <c r="G82" s="194" t="s">
        <v>52</v>
      </c>
      <c r="H82" s="194" t="s">
        <v>587</v>
      </c>
      <c r="I82" s="199" t="s">
        <v>242</v>
      </c>
      <c r="J82" s="200" t="s">
        <v>588</v>
      </c>
      <c r="K82" s="203">
        <v>10.176</v>
      </c>
      <c r="L82" s="203">
        <v>11.137</v>
      </c>
      <c r="M82" s="252">
        <v>11.324</v>
      </c>
      <c r="N82" s="253" t="s">
        <v>342</v>
      </c>
      <c r="O82" s="252">
        <v>2130.62</v>
      </c>
      <c r="P82" s="252">
        <v>1620.18</v>
      </c>
      <c r="Q82" s="252">
        <f>P82/M82</f>
        <v>143.074885199576</v>
      </c>
      <c r="R82" s="253" t="s">
        <v>4843</v>
      </c>
      <c r="S82" s="194">
        <v>1587</v>
      </c>
      <c r="T82" s="223"/>
    </row>
    <row r="83" hidden="1" spans="1:20">
      <c r="A83" s="254"/>
      <c r="B83" s="255"/>
      <c r="C83" s="256"/>
      <c r="D83" s="253"/>
      <c r="E83" s="253"/>
      <c r="F83" s="194"/>
      <c r="G83" s="194"/>
      <c r="H83" s="194"/>
      <c r="I83" s="253"/>
      <c r="J83" s="194" t="s">
        <v>588</v>
      </c>
      <c r="K83" s="193">
        <v>11.137</v>
      </c>
      <c r="L83" s="193">
        <v>11.361</v>
      </c>
      <c r="M83" s="252"/>
      <c r="N83" s="253"/>
      <c r="O83" s="252"/>
      <c r="P83" s="252"/>
      <c r="Q83" s="252"/>
      <c r="R83" s="253"/>
      <c r="S83" s="194"/>
      <c r="T83" s="223"/>
    </row>
    <row r="84" hidden="1" spans="1:20">
      <c r="A84" s="254"/>
      <c r="B84" s="255"/>
      <c r="C84" s="256"/>
      <c r="D84" s="253"/>
      <c r="E84" s="253"/>
      <c r="F84" s="194"/>
      <c r="G84" s="194"/>
      <c r="H84" s="194"/>
      <c r="I84" s="253"/>
      <c r="J84" s="194" t="s">
        <v>588</v>
      </c>
      <c r="K84" s="193">
        <v>11.361</v>
      </c>
      <c r="L84" s="193">
        <v>11.558</v>
      </c>
      <c r="M84" s="252"/>
      <c r="N84" s="253"/>
      <c r="O84" s="252"/>
      <c r="P84" s="252"/>
      <c r="Q84" s="252"/>
      <c r="R84" s="253"/>
      <c r="S84" s="194"/>
      <c r="T84" s="223"/>
    </row>
    <row r="85" hidden="1" spans="1:20">
      <c r="A85" s="254"/>
      <c r="B85" s="255"/>
      <c r="C85" s="256"/>
      <c r="D85" s="253"/>
      <c r="E85" s="253"/>
      <c r="F85" s="194"/>
      <c r="G85" s="194"/>
      <c r="H85" s="194"/>
      <c r="I85" s="253"/>
      <c r="J85" s="194" t="s">
        <v>588</v>
      </c>
      <c r="K85" s="193">
        <v>11.558</v>
      </c>
      <c r="L85" s="193">
        <v>13.087</v>
      </c>
      <c r="M85" s="252"/>
      <c r="N85" s="253"/>
      <c r="O85" s="252"/>
      <c r="P85" s="252"/>
      <c r="Q85" s="252"/>
      <c r="R85" s="253"/>
      <c r="S85" s="194"/>
      <c r="T85" s="223"/>
    </row>
    <row r="86" hidden="1" spans="1:20">
      <c r="A86" s="254"/>
      <c r="B86" s="255"/>
      <c r="C86" s="256"/>
      <c r="D86" s="253"/>
      <c r="E86" s="253"/>
      <c r="F86" s="194"/>
      <c r="G86" s="194"/>
      <c r="H86" s="194"/>
      <c r="I86" s="253"/>
      <c r="J86" s="194" t="s">
        <v>588</v>
      </c>
      <c r="K86" s="193">
        <v>13.087</v>
      </c>
      <c r="L86" s="193">
        <v>16.335</v>
      </c>
      <c r="M86" s="252"/>
      <c r="N86" s="253"/>
      <c r="O86" s="252"/>
      <c r="P86" s="252"/>
      <c r="Q86" s="252"/>
      <c r="R86" s="253"/>
      <c r="S86" s="194"/>
      <c r="T86" s="223"/>
    </row>
    <row r="87" hidden="1" spans="1:20">
      <c r="A87" s="254"/>
      <c r="B87" s="255"/>
      <c r="C87" s="256"/>
      <c r="D87" s="253"/>
      <c r="E87" s="253"/>
      <c r="F87" s="194"/>
      <c r="G87" s="194"/>
      <c r="H87" s="194"/>
      <c r="I87" s="253"/>
      <c r="J87" s="194" t="s">
        <v>588</v>
      </c>
      <c r="K87" s="193">
        <v>16.335</v>
      </c>
      <c r="L87" s="193">
        <v>19.586</v>
      </c>
      <c r="M87" s="252"/>
      <c r="N87" s="253"/>
      <c r="O87" s="252"/>
      <c r="P87" s="252"/>
      <c r="Q87" s="252"/>
      <c r="R87" s="253"/>
      <c r="S87" s="194"/>
      <c r="T87" s="223"/>
    </row>
    <row r="88" hidden="1" spans="1:20">
      <c r="A88" s="257"/>
      <c r="B88" s="258"/>
      <c r="C88" s="259"/>
      <c r="D88" s="200"/>
      <c r="E88" s="200"/>
      <c r="F88" s="194"/>
      <c r="G88" s="194"/>
      <c r="H88" s="194"/>
      <c r="I88" s="200"/>
      <c r="J88" s="194" t="s">
        <v>588</v>
      </c>
      <c r="K88" s="193">
        <v>19.586</v>
      </c>
      <c r="L88" s="193">
        <v>21.5</v>
      </c>
      <c r="M88" s="203"/>
      <c r="N88" s="200"/>
      <c r="O88" s="203"/>
      <c r="P88" s="203"/>
      <c r="Q88" s="203"/>
      <c r="R88" s="200"/>
      <c r="S88" s="194"/>
      <c r="T88" s="223"/>
    </row>
    <row r="89" hidden="1" spans="1:20">
      <c r="A89" s="249"/>
      <c r="B89" s="250">
        <f>MAX($B$6:B88)+1</f>
        <v>73</v>
      </c>
      <c r="C89" s="251"/>
      <c r="D89" s="199" t="s">
        <v>182</v>
      </c>
      <c r="E89" s="199" t="s">
        <v>193</v>
      </c>
      <c r="F89" s="194" t="s">
        <v>43</v>
      </c>
      <c r="G89" s="194" t="s">
        <v>52</v>
      </c>
      <c r="H89" s="194" t="s">
        <v>590</v>
      </c>
      <c r="I89" s="199" t="s">
        <v>242</v>
      </c>
      <c r="J89" s="194" t="s">
        <v>591</v>
      </c>
      <c r="K89" s="193">
        <v>37.31</v>
      </c>
      <c r="L89" s="193">
        <v>37.551</v>
      </c>
      <c r="M89" s="202">
        <v>6.453</v>
      </c>
      <c r="N89" s="199" t="s">
        <v>342</v>
      </c>
      <c r="O89" s="202">
        <v>983.04</v>
      </c>
      <c r="P89" s="202">
        <v>851.54</v>
      </c>
      <c r="Q89" s="202">
        <f>P89/M89</f>
        <v>131.960328529366</v>
      </c>
      <c r="R89" s="199" t="s">
        <v>4844</v>
      </c>
      <c r="S89" s="194">
        <v>834</v>
      </c>
      <c r="T89" s="223"/>
    </row>
    <row r="90" hidden="1" spans="1:20">
      <c r="A90" s="254"/>
      <c r="B90" s="255"/>
      <c r="C90" s="256"/>
      <c r="D90" s="253"/>
      <c r="E90" s="253"/>
      <c r="F90" s="194"/>
      <c r="G90" s="194"/>
      <c r="H90" s="194"/>
      <c r="I90" s="253"/>
      <c r="J90" s="194" t="s">
        <v>591</v>
      </c>
      <c r="K90" s="193">
        <v>37.551</v>
      </c>
      <c r="L90" s="193">
        <v>37.824</v>
      </c>
      <c r="M90" s="252"/>
      <c r="N90" s="253"/>
      <c r="O90" s="252"/>
      <c r="P90" s="252"/>
      <c r="Q90" s="252"/>
      <c r="R90" s="253"/>
      <c r="S90" s="194"/>
      <c r="T90" s="223"/>
    </row>
    <row r="91" hidden="1" spans="1:20">
      <c r="A91" s="254"/>
      <c r="B91" s="255"/>
      <c r="C91" s="256"/>
      <c r="D91" s="253"/>
      <c r="E91" s="253"/>
      <c r="F91" s="194"/>
      <c r="G91" s="194"/>
      <c r="H91" s="194"/>
      <c r="I91" s="253"/>
      <c r="J91" s="194" t="s">
        <v>591</v>
      </c>
      <c r="K91" s="193">
        <v>37.824</v>
      </c>
      <c r="L91" s="193">
        <v>41.664</v>
      </c>
      <c r="M91" s="252"/>
      <c r="N91" s="253"/>
      <c r="O91" s="252"/>
      <c r="P91" s="252"/>
      <c r="Q91" s="252"/>
      <c r="R91" s="253"/>
      <c r="S91" s="194"/>
      <c r="T91" s="223"/>
    </row>
    <row r="92" hidden="1" spans="1:20">
      <c r="A92" s="257"/>
      <c r="B92" s="258"/>
      <c r="C92" s="259"/>
      <c r="D92" s="200"/>
      <c r="E92" s="200"/>
      <c r="F92" s="194"/>
      <c r="G92" s="194"/>
      <c r="H92" s="194"/>
      <c r="I92" s="200"/>
      <c r="J92" s="194" t="s">
        <v>591</v>
      </c>
      <c r="K92" s="193">
        <v>41.664</v>
      </c>
      <c r="L92" s="193">
        <v>43.763</v>
      </c>
      <c r="M92" s="203"/>
      <c r="N92" s="200"/>
      <c r="O92" s="203"/>
      <c r="P92" s="203"/>
      <c r="Q92" s="203"/>
      <c r="R92" s="200"/>
      <c r="S92" s="194"/>
      <c r="T92" s="223"/>
    </row>
    <row r="93" hidden="1" spans="1:20">
      <c r="A93" s="249"/>
      <c r="B93" s="250">
        <f>MAX($B$6:B92)+1</f>
        <v>74</v>
      </c>
      <c r="C93" s="251"/>
      <c r="D93" s="199" t="s">
        <v>182</v>
      </c>
      <c r="E93" s="199" t="s">
        <v>193</v>
      </c>
      <c r="F93" s="194" t="s">
        <v>43</v>
      </c>
      <c r="G93" s="194" t="s">
        <v>52</v>
      </c>
      <c r="H93" s="194" t="s">
        <v>593</v>
      </c>
      <c r="I93" s="199" t="s">
        <v>242</v>
      </c>
      <c r="J93" s="194" t="s">
        <v>594</v>
      </c>
      <c r="K93" s="193">
        <v>5.25</v>
      </c>
      <c r="L93" s="193">
        <v>5.705</v>
      </c>
      <c r="M93" s="202">
        <v>11.239</v>
      </c>
      <c r="N93" s="199" t="s">
        <v>342</v>
      </c>
      <c r="O93" s="202">
        <v>1838.24</v>
      </c>
      <c r="P93" s="202">
        <v>1369.71</v>
      </c>
      <c r="Q93" s="202">
        <f>P93/M93</f>
        <v>121.87116291485</v>
      </c>
      <c r="R93" s="199" t="s">
        <v>4845</v>
      </c>
      <c r="S93" s="194">
        <v>1342</v>
      </c>
      <c r="T93" s="223"/>
    </row>
    <row r="94" hidden="1" spans="1:20">
      <c r="A94" s="254"/>
      <c r="B94" s="255"/>
      <c r="C94" s="256"/>
      <c r="D94" s="253"/>
      <c r="E94" s="253"/>
      <c r="F94" s="194"/>
      <c r="G94" s="194"/>
      <c r="H94" s="194"/>
      <c r="I94" s="253"/>
      <c r="J94" s="194" t="s">
        <v>594</v>
      </c>
      <c r="K94" s="193">
        <v>5.705</v>
      </c>
      <c r="L94" s="193">
        <v>5.85</v>
      </c>
      <c r="M94" s="252"/>
      <c r="N94" s="253"/>
      <c r="O94" s="252"/>
      <c r="P94" s="252"/>
      <c r="Q94" s="252"/>
      <c r="R94" s="253"/>
      <c r="S94" s="194"/>
      <c r="T94" s="223"/>
    </row>
    <row r="95" hidden="1" spans="1:20">
      <c r="A95" s="254"/>
      <c r="B95" s="255"/>
      <c r="C95" s="256"/>
      <c r="D95" s="253"/>
      <c r="E95" s="253"/>
      <c r="F95" s="194"/>
      <c r="G95" s="194"/>
      <c r="H95" s="194"/>
      <c r="I95" s="253"/>
      <c r="J95" s="194" t="s">
        <v>594</v>
      </c>
      <c r="K95" s="193">
        <v>5.85</v>
      </c>
      <c r="L95" s="193">
        <v>6.496</v>
      </c>
      <c r="M95" s="252"/>
      <c r="N95" s="253"/>
      <c r="O95" s="252"/>
      <c r="P95" s="252"/>
      <c r="Q95" s="252"/>
      <c r="R95" s="253"/>
      <c r="S95" s="194"/>
      <c r="T95" s="223"/>
    </row>
    <row r="96" hidden="1" spans="1:20">
      <c r="A96" s="254"/>
      <c r="B96" s="255"/>
      <c r="C96" s="256"/>
      <c r="D96" s="253"/>
      <c r="E96" s="253"/>
      <c r="F96" s="194"/>
      <c r="G96" s="194"/>
      <c r="H96" s="194"/>
      <c r="I96" s="253"/>
      <c r="J96" s="194" t="s">
        <v>594</v>
      </c>
      <c r="K96" s="193">
        <v>6.496</v>
      </c>
      <c r="L96" s="193">
        <v>8.15</v>
      </c>
      <c r="M96" s="252"/>
      <c r="N96" s="253"/>
      <c r="O96" s="252"/>
      <c r="P96" s="252"/>
      <c r="Q96" s="252"/>
      <c r="R96" s="253"/>
      <c r="S96" s="194"/>
      <c r="T96" s="223"/>
    </row>
    <row r="97" hidden="1" spans="1:20">
      <c r="A97" s="254"/>
      <c r="B97" s="255"/>
      <c r="C97" s="256"/>
      <c r="D97" s="253"/>
      <c r="E97" s="253"/>
      <c r="F97" s="194"/>
      <c r="G97" s="194"/>
      <c r="H97" s="194"/>
      <c r="I97" s="253"/>
      <c r="J97" s="194" t="s">
        <v>594</v>
      </c>
      <c r="K97" s="193">
        <v>8.15</v>
      </c>
      <c r="L97" s="193">
        <v>13.164</v>
      </c>
      <c r="M97" s="252"/>
      <c r="N97" s="253"/>
      <c r="O97" s="252"/>
      <c r="P97" s="252"/>
      <c r="Q97" s="252"/>
      <c r="R97" s="253"/>
      <c r="S97" s="194"/>
      <c r="T97" s="223"/>
    </row>
    <row r="98" hidden="1" spans="1:20">
      <c r="A98" s="254"/>
      <c r="B98" s="255"/>
      <c r="C98" s="256"/>
      <c r="D98" s="253"/>
      <c r="E98" s="253"/>
      <c r="F98" s="194"/>
      <c r="G98" s="194"/>
      <c r="H98" s="194"/>
      <c r="I98" s="253"/>
      <c r="J98" s="194" t="s">
        <v>594</v>
      </c>
      <c r="K98" s="193">
        <v>13.164</v>
      </c>
      <c r="L98" s="193">
        <v>15.916</v>
      </c>
      <c r="M98" s="252"/>
      <c r="N98" s="253"/>
      <c r="O98" s="252"/>
      <c r="P98" s="252"/>
      <c r="Q98" s="252"/>
      <c r="R98" s="253"/>
      <c r="S98" s="194"/>
      <c r="T98" s="223"/>
    </row>
    <row r="99" hidden="1" spans="1:20">
      <c r="A99" s="257"/>
      <c r="B99" s="258"/>
      <c r="C99" s="259"/>
      <c r="D99" s="200"/>
      <c r="E99" s="200"/>
      <c r="F99" s="194"/>
      <c r="G99" s="194"/>
      <c r="H99" s="194"/>
      <c r="I99" s="200"/>
      <c r="J99" s="194" t="s">
        <v>594</v>
      </c>
      <c r="K99" s="193">
        <v>15.916</v>
      </c>
      <c r="L99" s="193">
        <v>16.489</v>
      </c>
      <c r="M99" s="203"/>
      <c r="N99" s="200"/>
      <c r="O99" s="203"/>
      <c r="P99" s="203"/>
      <c r="Q99" s="203"/>
      <c r="R99" s="200"/>
      <c r="S99" s="194"/>
      <c r="T99" s="223"/>
    </row>
    <row r="100" hidden="1" spans="1:20">
      <c r="A100" s="249"/>
      <c r="B100" s="250">
        <f>MAX($B$6:B99)+1</f>
        <v>75</v>
      </c>
      <c r="C100" s="251"/>
      <c r="D100" s="199" t="s">
        <v>182</v>
      </c>
      <c r="E100" s="199" t="s">
        <v>193</v>
      </c>
      <c r="F100" s="194" t="s">
        <v>43</v>
      </c>
      <c r="G100" s="194" t="s">
        <v>52</v>
      </c>
      <c r="H100" s="194" t="s">
        <v>596</v>
      </c>
      <c r="I100" s="199" t="s">
        <v>242</v>
      </c>
      <c r="J100" s="194" t="s">
        <v>597</v>
      </c>
      <c r="K100" s="193">
        <v>14.173</v>
      </c>
      <c r="L100" s="193">
        <v>16.448</v>
      </c>
      <c r="M100" s="202">
        <v>14.505</v>
      </c>
      <c r="N100" s="199" t="s">
        <v>342</v>
      </c>
      <c r="O100" s="202">
        <v>2110.87</v>
      </c>
      <c r="P100" s="202">
        <v>1601.17</v>
      </c>
      <c r="Q100" s="202">
        <f>P100/M100</f>
        <v>110.387452602551</v>
      </c>
      <c r="R100" s="199" t="s">
        <v>4846</v>
      </c>
      <c r="S100" s="194">
        <v>1569</v>
      </c>
      <c r="T100" s="223"/>
    </row>
    <row r="101" hidden="1" spans="1:20">
      <c r="A101" s="254"/>
      <c r="B101" s="255"/>
      <c r="C101" s="256"/>
      <c r="D101" s="253"/>
      <c r="E101" s="253"/>
      <c r="F101" s="194"/>
      <c r="G101" s="194"/>
      <c r="H101" s="194"/>
      <c r="I101" s="253"/>
      <c r="J101" s="194" t="s">
        <v>597</v>
      </c>
      <c r="K101" s="193">
        <v>16.448</v>
      </c>
      <c r="L101" s="193">
        <v>22.895</v>
      </c>
      <c r="M101" s="252"/>
      <c r="N101" s="253"/>
      <c r="O101" s="252"/>
      <c r="P101" s="252"/>
      <c r="Q101" s="252"/>
      <c r="R101" s="253"/>
      <c r="S101" s="194"/>
      <c r="T101" s="223"/>
    </row>
    <row r="102" hidden="1" spans="1:20">
      <c r="A102" s="257"/>
      <c r="B102" s="258"/>
      <c r="C102" s="259"/>
      <c r="D102" s="200"/>
      <c r="E102" s="200"/>
      <c r="F102" s="194"/>
      <c r="G102" s="194"/>
      <c r="H102" s="194"/>
      <c r="I102" s="200"/>
      <c r="J102" s="194" t="s">
        <v>597</v>
      </c>
      <c r="K102" s="193">
        <v>22.895</v>
      </c>
      <c r="L102" s="193">
        <v>28.678</v>
      </c>
      <c r="M102" s="203"/>
      <c r="N102" s="200"/>
      <c r="O102" s="203"/>
      <c r="P102" s="203"/>
      <c r="Q102" s="203"/>
      <c r="R102" s="200"/>
      <c r="S102" s="194"/>
      <c r="T102" s="223"/>
    </row>
    <row r="103" hidden="1" spans="1:20">
      <c r="A103" s="249"/>
      <c r="B103" s="250">
        <f>MAX($B$6:B102)+1</f>
        <v>76</v>
      </c>
      <c r="C103" s="251"/>
      <c r="D103" s="199" t="s">
        <v>186</v>
      </c>
      <c r="E103" s="199" t="s">
        <v>193</v>
      </c>
      <c r="F103" s="194" t="s">
        <v>43</v>
      </c>
      <c r="G103" s="194" t="s">
        <v>52</v>
      </c>
      <c r="H103" s="194" t="s">
        <v>599</v>
      </c>
      <c r="I103" s="199" t="s">
        <v>242</v>
      </c>
      <c r="J103" s="194" t="s">
        <v>600</v>
      </c>
      <c r="K103" s="193">
        <v>0</v>
      </c>
      <c r="L103" s="193">
        <v>1.234</v>
      </c>
      <c r="M103" s="202">
        <v>3.693</v>
      </c>
      <c r="N103" s="199" t="s">
        <v>245</v>
      </c>
      <c r="O103" s="202">
        <v>797.96</v>
      </c>
      <c r="P103" s="202">
        <v>601.04</v>
      </c>
      <c r="Q103" s="202">
        <f>P103/M103</f>
        <v>162.751150825887</v>
      </c>
      <c r="R103" s="199" t="s">
        <v>601</v>
      </c>
      <c r="S103" s="194">
        <v>589</v>
      </c>
      <c r="T103" s="223"/>
    </row>
    <row r="104" hidden="1" spans="1:20">
      <c r="A104" s="254"/>
      <c r="B104" s="255"/>
      <c r="C104" s="256"/>
      <c r="D104" s="253"/>
      <c r="E104" s="253"/>
      <c r="F104" s="194"/>
      <c r="G104" s="194"/>
      <c r="H104" s="194"/>
      <c r="I104" s="253"/>
      <c r="J104" s="194" t="s">
        <v>600</v>
      </c>
      <c r="K104" s="193">
        <v>1.234</v>
      </c>
      <c r="L104" s="193">
        <v>3.554</v>
      </c>
      <c r="M104" s="252"/>
      <c r="N104" s="253"/>
      <c r="O104" s="252"/>
      <c r="P104" s="252"/>
      <c r="Q104" s="252"/>
      <c r="R104" s="253"/>
      <c r="S104" s="194"/>
      <c r="T104" s="223"/>
    </row>
    <row r="105" hidden="1" spans="1:20">
      <c r="A105" s="257"/>
      <c r="B105" s="258"/>
      <c r="C105" s="259"/>
      <c r="D105" s="200"/>
      <c r="E105" s="200"/>
      <c r="F105" s="194"/>
      <c r="G105" s="194"/>
      <c r="H105" s="194"/>
      <c r="I105" s="200"/>
      <c r="J105" s="194" t="s">
        <v>600</v>
      </c>
      <c r="K105" s="193">
        <v>3.554</v>
      </c>
      <c r="L105" s="193">
        <v>3.693</v>
      </c>
      <c r="M105" s="203"/>
      <c r="N105" s="200"/>
      <c r="O105" s="203"/>
      <c r="P105" s="203"/>
      <c r="Q105" s="203"/>
      <c r="R105" s="200"/>
      <c r="S105" s="194"/>
      <c r="T105" s="223"/>
    </row>
    <row r="106" hidden="1" spans="1:20">
      <c r="A106" s="249"/>
      <c r="B106" s="250">
        <f>MAX($B$6:B105)+1</f>
        <v>77</v>
      </c>
      <c r="C106" s="251"/>
      <c r="D106" s="199" t="s">
        <v>186</v>
      </c>
      <c r="E106" s="199" t="s">
        <v>193</v>
      </c>
      <c r="F106" s="194" t="s">
        <v>43</v>
      </c>
      <c r="G106" s="194" t="s">
        <v>52</v>
      </c>
      <c r="H106" s="194" t="s">
        <v>602</v>
      </c>
      <c r="I106" s="199" t="s">
        <v>242</v>
      </c>
      <c r="J106" s="194" t="s">
        <v>603</v>
      </c>
      <c r="K106" s="193">
        <v>0</v>
      </c>
      <c r="L106" s="193">
        <v>0.445</v>
      </c>
      <c r="M106" s="202">
        <v>3.926</v>
      </c>
      <c r="N106" s="199" t="s">
        <v>245</v>
      </c>
      <c r="O106" s="202">
        <v>349.15</v>
      </c>
      <c r="P106" s="202">
        <v>253.62</v>
      </c>
      <c r="Q106" s="202">
        <f>P106/M106</f>
        <v>64.6001018848701</v>
      </c>
      <c r="R106" s="199" t="s">
        <v>4847</v>
      </c>
      <c r="S106" s="194">
        <v>249</v>
      </c>
      <c r="T106" s="223"/>
    </row>
    <row r="107" hidden="1" spans="1:20">
      <c r="A107" s="254"/>
      <c r="B107" s="255"/>
      <c r="C107" s="256"/>
      <c r="D107" s="253"/>
      <c r="E107" s="253"/>
      <c r="F107" s="194"/>
      <c r="G107" s="194"/>
      <c r="H107" s="194"/>
      <c r="I107" s="253"/>
      <c r="J107" s="194" t="s">
        <v>603</v>
      </c>
      <c r="K107" s="193">
        <v>0.445</v>
      </c>
      <c r="L107" s="193">
        <v>1.666</v>
      </c>
      <c r="M107" s="252"/>
      <c r="N107" s="253"/>
      <c r="O107" s="252"/>
      <c r="P107" s="252"/>
      <c r="Q107" s="252"/>
      <c r="R107" s="253"/>
      <c r="S107" s="194"/>
      <c r="T107" s="223"/>
    </row>
    <row r="108" hidden="1" spans="1:20">
      <c r="A108" s="254"/>
      <c r="B108" s="255"/>
      <c r="C108" s="256"/>
      <c r="D108" s="253"/>
      <c r="E108" s="253"/>
      <c r="F108" s="194"/>
      <c r="G108" s="194"/>
      <c r="H108" s="194"/>
      <c r="I108" s="253"/>
      <c r="J108" s="194" t="s">
        <v>603</v>
      </c>
      <c r="K108" s="193">
        <v>1.666</v>
      </c>
      <c r="L108" s="193">
        <v>2.471</v>
      </c>
      <c r="M108" s="252"/>
      <c r="N108" s="253"/>
      <c r="O108" s="252"/>
      <c r="P108" s="252"/>
      <c r="Q108" s="252"/>
      <c r="R108" s="253"/>
      <c r="S108" s="194"/>
      <c r="T108" s="223"/>
    </row>
    <row r="109" hidden="1" spans="1:20">
      <c r="A109" s="257"/>
      <c r="B109" s="258"/>
      <c r="C109" s="259"/>
      <c r="D109" s="200"/>
      <c r="E109" s="200"/>
      <c r="F109" s="194"/>
      <c r="G109" s="194"/>
      <c r="H109" s="194"/>
      <c r="I109" s="200"/>
      <c r="J109" s="194" t="s">
        <v>603</v>
      </c>
      <c r="K109" s="193">
        <v>2.471</v>
      </c>
      <c r="L109" s="193">
        <v>3.926</v>
      </c>
      <c r="M109" s="203"/>
      <c r="N109" s="200"/>
      <c r="O109" s="203"/>
      <c r="P109" s="203"/>
      <c r="Q109" s="203"/>
      <c r="R109" s="200"/>
      <c r="S109" s="194"/>
      <c r="T109" s="223"/>
    </row>
    <row r="110" hidden="1" spans="1:20">
      <c r="A110" s="249"/>
      <c r="B110" s="250">
        <f>MAX($B$6:B109)+1</f>
        <v>78</v>
      </c>
      <c r="C110" s="251"/>
      <c r="D110" s="199" t="s">
        <v>186</v>
      </c>
      <c r="E110" s="199" t="s">
        <v>193</v>
      </c>
      <c r="F110" s="194" t="s">
        <v>43</v>
      </c>
      <c r="G110" s="194" t="s">
        <v>52</v>
      </c>
      <c r="H110" s="194" t="s">
        <v>605</v>
      </c>
      <c r="I110" s="199" t="s">
        <v>242</v>
      </c>
      <c r="J110" s="194" t="s">
        <v>606</v>
      </c>
      <c r="K110" s="193">
        <v>0</v>
      </c>
      <c r="L110" s="193">
        <v>1.127</v>
      </c>
      <c r="M110" s="202">
        <v>3.674</v>
      </c>
      <c r="N110" s="199" t="s">
        <v>245</v>
      </c>
      <c r="O110" s="202">
        <v>230.25</v>
      </c>
      <c r="P110" s="202">
        <v>155.98</v>
      </c>
      <c r="Q110" s="202">
        <f>P110/M110</f>
        <v>42.4550898203593</v>
      </c>
      <c r="R110" s="199" t="s">
        <v>4848</v>
      </c>
      <c r="S110" s="194">
        <v>153</v>
      </c>
      <c r="T110" s="223"/>
    </row>
    <row r="111" hidden="1" spans="1:20">
      <c r="A111" s="254"/>
      <c r="B111" s="255"/>
      <c r="C111" s="256"/>
      <c r="D111" s="253"/>
      <c r="E111" s="253"/>
      <c r="F111" s="194"/>
      <c r="G111" s="194"/>
      <c r="H111" s="194"/>
      <c r="I111" s="253"/>
      <c r="J111" s="194" t="s">
        <v>606</v>
      </c>
      <c r="K111" s="193">
        <v>1.127</v>
      </c>
      <c r="L111" s="193">
        <v>1.396</v>
      </c>
      <c r="M111" s="252"/>
      <c r="N111" s="253"/>
      <c r="O111" s="252"/>
      <c r="P111" s="252"/>
      <c r="Q111" s="252"/>
      <c r="R111" s="253"/>
      <c r="S111" s="194"/>
      <c r="T111" s="223"/>
    </row>
    <row r="112" hidden="1" spans="1:20">
      <c r="A112" s="257"/>
      <c r="B112" s="258"/>
      <c r="C112" s="259"/>
      <c r="D112" s="200"/>
      <c r="E112" s="200"/>
      <c r="F112" s="194"/>
      <c r="G112" s="194"/>
      <c r="H112" s="194"/>
      <c r="I112" s="200"/>
      <c r="J112" s="194" t="s">
        <v>606</v>
      </c>
      <c r="K112" s="193">
        <v>1.396</v>
      </c>
      <c r="L112" s="193">
        <v>3.674</v>
      </c>
      <c r="M112" s="203"/>
      <c r="N112" s="200"/>
      <c r="O112" s="203"/>
      <c r="P112" s="203"/>
      <c r="Q112" s="203"/>
      <c r="R112" s="200"/>
      <c r="S112" s="194"/>
      <c r="T112" s="223"/>
    </row>
    <row r="113" hidden="1" spans="1:20">
      <c r="A113" s="249"/>
      <c r="B113" s="250">
        <f>MAX($B$6:B112)+1</f>
        <v>79</v>
      </c>
      <c r="C113" s="251"/>
      <c r="D113" s="199" t="s">
        <v>186</v>
      </c>
      <c r="E113" s="199" t="s">
        <v>193</v>
      </c>
      <c r="F113" s="194" t="s">
        <v>43</v>
      </c>
      <c r="G113" s="194" t="s">
        <v>52</v>
      </c>
      <c r="H113" s="194" t="s">
        <v>608</v>
      </c>
      <c r="I113" s="199" t="s">
        <v>242</v>
      </c>
      <c r="J113" s="194" t="s">
        <v>609</v>
      </c>
      <c r="K113" s="193">
        <v>0</v>
      </c>
      <c r="L113" s="193">
        <v>0.475</v>
      </c>
      <c r="M113" s="202">
        <v>5.099</v>
      </c>
      <c r="N113" s="199" t="s">
        <v>245</v>
      </c>
      <c r="O113" s="202">
        <v>464.5</v>
      </c>
      <c r="P113" s="202">
        <v>350.61</v>
      </c>
      <c r="Q113" s="202">
        <f>P113/M113</f>
        <v>68.7605412826044</v>
      </c>
      <c r="R113" s="199" t="s">
        <v>4849</v>
      </c>
      <c r="S113" s="194">
        <v>343</v>
      </c>
      <c r="T113" s="223"/>
    </row>
    <row r="114" hidden="1" spans="1:20">
      <c r="A114" s="254"/>
      <c r="B114" s="255"/>
      <c r="C114" s="256"/>
      <c r="D114" s="253"/>
      <c r="E114" s="253"/>
      <c r="F114" s="194"/>
      <c r="G114" s="194"/>
      <c r="H114" s="194"/>
      <c r="I114" s="253"/>
      <c r="J114" s="194" t="s">
        <v>609</v>
      </c>
      <c r="K114" s="193">
        <v>0.475</v>
      </c>
      <c r="L114" s="193">
        <v>3.766</v>
      </c>
      <c r="M114" s="252"/>
      <c r="N114" s="253"/>
      <c r="O114" s="252"/>
      <c r="P114" s="252"/>
      <c r="Q114" s="252"/>
      <c r="R114" s="253"/>
      <c r="S114" s="194"/>
      <c r="T114" s="223"/>
    </row>
    <row r="115" hidden="1" spans="1:20">
      <c r="A115" s="257"/>
      <c r="B115" s="258"/>
      <c r="C115" s="259"/>
      <c r="D115" s="200"/>
      <c r="E115" s="200"/>
      <c r="F115" s="194"/>
      <c r="G115" s="194"/>
      <c r="H115" s="194"/>
      <c r="I115" s="200"/>
      <c r="J115" s="194" t="s">
        <v>609</v>
      </c>
      <c r="K115" s="193">
        <v>3.766</v>
      </c>
      <c r="L115" s="193">
        <v>5.099</v>
      </c>
      <c r="M115" s="203"/>
      <c r="N115" s="200"/>
      <c r="O115" s="203"/>
      <c r="P115" s="203"/>
      <c r="Q115" s="203"/>
      <c r="R115" s="200"/>
      <c r="S115" s="194"/>
      <c r="T115" s="223"/>
    </row>
    <row r="116" hidden="1" spans="1:20">
      <c r="A116" s="249"/>
      <c r="B116" s="250">
        <f>MAX($B$6:B115)+1</f>
        <v>80</v>
      </c>
      <c r="C116" s="251"/>
      <c r="D116" s="199" t="s">
        <v>186</v>
      </c>
      <c r="E116" s="199" t="s">
        <v>193</v>
      </c>
      <c r="F116" s="194" t="s">
        <v>43</v>
      </c>
      <c r="G116" s="194" t="s">
        <v>52</v>
      </c>
      <c r="H116" s="194" t="s">
        <v>611</v>
      </c>
      <c r="I116" s="199" t="s">
        <v>242</v>
      </c>
      <c r="J116" s="194" t="s">
        <v>612</v>
      </c>
      <c r="K116" s="193">
        <v>0</v>
      </c>
      <c r="L116" s="193">
        <v>1.339</v>
      </c>
      <c r="M116" s="202">
        <v>2.543</v>
      </c>
      <c r="N116" s="199" t="s">
        <v>245</v>
      </c>
      <c r="O116" s="202">
        <v>218.16</v>
      </c>
      <c r="P116" s="202">
        <v>167.64</v>
      </c>
      <c r="Q116" s="202">
        <f>P116/M116</f>
        <v>65.9221392056626</v>
      </c>
      <c r="R116" s="199" t="s">
        <v>4850</v>
      </c>
      <c r="S116" s="194">
        <v>164</v>
      </c>
      <c r="T116" s="223"/>
    </row>
    <row r="117" hidden="1" spans="1:20">
      <c r="A117" s="257"/>
      <c r="B117" s="258"/>
      <c r="C117" s="259"/>
      <c r="D117" s="200"/>
      <c r="E117" s="200"/>
      <c r="F117" s="194"/>
      <c r="G117" s="194"/>
      <c r="H117" s="194"/>
      <c r="I117" s="200"/>
      <c r="J117" s="194" t="s">
        <v>612</v>
      </c>
      <c r="K117" s="193">
        <v>1.339</v>
      </c>
      <c r="L117" s="193">
        <v>2.543</v>
      </c>
      <c r="M117" s="203"/>
      <c r="N117" s="200"/>
      <c r="O117" s="203"/>
      <c r="P117" s="203"/>
      <c r="Q117" s="203"/>
      <c r="R117" s="200"/>
      <c r="S117" s="194"/>
      <c r="T117" s="223"/>
    </row>
    <row r="118" hidden="1" spans="1:20">
      <c r="A118" s="249"/>
      <c r="B118" s="250">
        <f>MAX($B$6:B117)+1</f>
        <v>81</v>
      </c>
      <c r="C118" s="251"/>
      <c r="D118" s="199" t="s">
        <v>186</v>
      </c>
      <c r="E118" s="199" t="s">
        <v>193</v>
      </c>
      <c r="F118" s="194" t="s">
        <v>43</v>
      </c>
      <c r="G118" s="194" t="s">
        <v>52</v>
      </c>
      <c r="H118" s="194" t="s">
        <v>614</v>
      </c>
      <c r="I118" s="199" t="s">
        <v>242</v>
      </c>
      <c r="J118" s="194" t="s">
        <v>615</v>
      </c>
      <c r="K118" s="193">
        <v>0</v>
      </c>
      <c r="L118" s="193">
        <v>0.971</v>
      </c>
      <c r="M118" s="202">
        <v>5.808</v>
      </c>
      <c r="N118" s="199" t="s">
        <v>245</v>
      </c>
      <c r="O118" s="202">
        <v>534</v>
      </c>
      <c r="P118" s="202">
        <v>417.32</v>
      </c>
      <c r="Q118" s="202">
        <f>P118/M118</f>
        <v>71.8526170798898</v>
      </c>
      <c r="R118" s="199" t="s">
        <v>616</v>
      </c>
      <c r="S118" s="194">
        <v>408</v>
      </c>
      <c r="T118" s="223"/>
    </row>
    <row r="119" hidden="1" spans="1:20">
      <c r="A119" s="254"/>
      <c r="B119" s="255"/>
      <c r="C119" s="256"/>
      <c r="D119" s="253"/>
      <c r="E119" s="253"/>
      <c r="F119" s="194"/>
      <c r="G119" s="194"/>
      <c r="H119" s="194"/>
      <c r="I119" s="253"/>
      <c r="J119" s="194" t="s">
        <v>615</v>
      </c>
      <c r="K119" s="193">
        <v>0.971</v>
      </c>
      <c r="L119" s="193">
        <v>4.473</v>
      </c>
      <c r="M119" s="252"/>
      <c r="N119" s="253"/>
      <c r="O119" s="252"/>
      <c r="P119" s="252"/>
      <c r="Q119" s="252"/>
      <c r="R119" s="253"/>
      <c r="S119" s="194"/>
      <c r="T119" s="223"/>
    </row>
    <row r="120" hidden="1" spans="1:20">
      <c r="A120" s="257"/>
      <c r="B120" s="258"/>
      <c r="C120" s="259"/>
      <c r="D120" s="200"/>
      <c r="E120" s="200"/>
      <c r="F120" s="194"/>
      <c r="G120" s="194"/>
      <c r="H120" s="194"/>
      <c r="I120" s="200"/>
      <c r="J120" s="194" t="s">
        <v>615</v>
      </c>
      <c r="K120" s="193">
        <v>4.473</v>
      </c>
      <c r="L120" s="193">
        <v>5.808</v>
      </c>
      <c r="M120" s="203"/>
      <c r="N120" s="200"/>
      <c r="O120" s="203"/>
      <c r="P120" s="203"/>
      <c r="Q120" s="203"/>
      <c r="R120" s="200"/>
      <c r="S120" s="194"/>
      <c r="T120" s="223"/>
    </row>
    <row r="121" hidden="1" spans="1:20">
      <c r="A121" s="243"/>
      <c r="B121" s="241">
        <f>MAX($B$6:B120)+1</f>
        <v>82</v>
      </c>
      <c r="C121" s="242"/>
      <c r="D121" s="115" t="s">
        <v>392</v>
      </c>
      <c r="E121" s="115" t="s">
        <v>193</v>
      </c>
      <c r="F121" s="125" t="s">
        <v>43</v>
      </c>
      <c r="G121" s="125" t="s">
        <v>48</v>
      </c>
      <c r="H121" s="115" t="s">
        <v>4824</v>
      </c>
      <c r="I121" s="223"/>
      <c r="J121" s="220" t="s">
        <v>617</v>
      </c>
      <c r="K121" s="227"/>
      <c r="L121" s="227"/>
      <c r="M121" s="227"/>
      <c r="N121" s="227"/>
      <c r="O121" s="227"/>
      <c r="P121" s="227"/>
      <c r="Q121" s="227"/>
      <c r="R121" s="228"/>
      <c r="S121" s="125">
        <v>151</v>
      </c>
      <c r="T121" s="223"/>
    </row>
    <row r="122" hidden="1" spans="1:20">
      <c r="A122" s="239"/>
      <c r="B122" s="126">
        <f>MAX($B$6:B121)+1</f>
        <v>83</v>
      </c>
      <c r="C122" s="191"/>
      <c r="D122" s="125" t="s">
        <v>4811</v>
      </c>
      <c r="E122" s="125" t="s">
        <v>193</v>
      </c>
      <c r="F122" s="115" t="s">
        <v>43</v>
      </c>
      <c r="G122" s="115" t="s">
        <v>48</v>
      </c>
      <c r="H122" s="115" t="s">
        <v>4812</v>
      </c>
      <c r="I122" s="125"/>
      <c r="J122" s="220" t="s">
        <v>4851</v>
      </c>
      <c r="K122" s="221"/>
      <c r="L122" s="221"/>
      <c r="M122" s="221"/>
      <c r="N122" s="221"/>
      <c r="O122" s="221"/>
      <c r="P122" s="221"/>
      <c r="Q122" s="221"/>
      <c r="R122" s="222"/>
      <c r="S122" s="125">
        <v>1135</v>
      </c>
      <c r="T122" s="223"/>
    </row>
    <row r="123" ht="24" hidden="1" spans="1:20">
      <c r="A123" s="239"/>
      <c r="B123" s="126">
        <f>MAX($B$6:B122)+1</f>
        <v>84</v>
      </c>
      <c r="C123" s="191"/>
      <c r="D123" s="125" t="s">
        <v>187</v>
      </c>
      <c r="E123" s="125" t="s">
        <v>193</v>
      </c>
      <c r="F123" s="125" t="s">
        <v>43</v>
      </c>
      <c r="G123" s="125" t="s">
        <v>48</v>
      </c>
      <c r="H123" s="125" t="s">
        <v>618</v>
      </c>
      <c r="I123" s="125" t="s">
        <v>192</v>
      </c>
      <c r="J123" s="125" t="s">
        <v>619</v>
      </c>
      <c r="K123" s="125" t="s">
        <v>620</v>
      </c>
      <c r="L123" s="125" t="s">
        <v>621</v>
      </c>
      <c r="M123" s="226">
        <v>9.92</v>
      </c>
      <c r="N123" s="125" t="s">
        <v>342</v>
      </c>
      <c r="O123" s="226">
        <v>1905.3296</v>
      </c>
      <c r="P123" s="226">
        <v>1544.5032</v>
      </c>
      <c r="Q123" s="226">
        <f t="shared" ref="Q123:Q143" si="2">P123/M123</f>
        <v>155.695887096774</v>
      </c>
      <c r="R123" s="125" t="s">
        <v>622</v>
      </c>
      <c r="S123" s="226">
        <v>1544.5032</v>
      </c>
      <c r="T123" s="225"/>
    </row>
    <row r="124" ht="36" hidden="1" spans="1:20">
      <c r="A124" s="239"/>
      <c r="B124" s="126">
        <f>MAX($B$6:B123)+1</f>
        <v>85</v>
      </c>
      <c r="C124" s="191"/>
      <c r="D124" s="125" t="s">
        <v>185</v>
      </c>
      <c r="E124" s="125" t="s">
        <v>193</v>
      </c>
      <c r="F124" s="125" t="s">
        <v>43</v>
      </c>
      <c r="G124" s="125" t="s">
        <v>48</v>
      </c>
      <c r="H124" s="125" t="s">
        <v>624</v>
      </c>
      <c r="I124" s="125" t="s">
        <v>623</v>
      </c>
      <c r="J124" s="125" t="s">
        <v>625</v>
      </c>
      <c r="K124" s="125" t="s">
        <v>401</v>
      </c>
      <c r="L124" s="260" t="s">
        <v>626</v>
      </c>
      <c r="M124" s="226">
        <v>1.432</v>
      </c>
      <c r="N124" s="125" t="s">
        <v>245</v>
      </c>
      <c r="O124" s="226">
        <v>35.2628</v>
      </c>
      <c r="P124" s="226">
        <v>18.8696</v>
      </c>
      <c r="Q124" s="226">
        <f t="shared" si="2"/>
        <v>13.177094972067</v>
      </c>
      <c r="R124" s="125" t="s">
        <v>627</v>
      </c>
      <c r="S124" s="226">
        <v>18.8696</v>
      </c>
      <c r="T124" s="225"/>
    </row>
    <row r="125" ht="36" hidden="1" spans="1:20">
      <c r="A125" s="239"/>
      <c r="B125" s="126">
        <f>MAX($B$6:B124)+1</f>
        <v>86</v>
      </c>
      <c r="C125" s="191"/>
      <c r="D125" s="125" t="s">
        <v>185</v>
      </c>
      <c r="E125" s="125" t="s">
        <v>193</v>
      </c>
      <c r="F125" s="125" t="s">
        <v>43</v>
      </c>
      <c r="G125" s="125" t="s">
        <v>48</v>
      </c>
      <c r="H125" s="125" t="s">
        <v>628</v>
      </c>
      <c r="I125" s="125" t="s">
        <v>623</v>
      </c>
      <c r="J125" s="125" t="s">
        <v>629</v>
      </c>
      <c r="K125" s="125" t="s">
        <v>630</v>
      </c>
      <c r="L125" s="260" t="s">
        <v>631</v>
      </c>
      <c r="M125" s="125">
        <v>2.98</v>
      </c>
      <c r="N125" s="125" t="s">
        <v>245</v>
      </c>
      <c r="O125" s="125">
        <v>209.2858</v>
      </c>
      <c r="P125" s="125">
        <v>181.5377</v>
      </c>
      <c r="Q125" s="125">
        <f t="shared" si="2"/>
        <v>60.9186912751678</v>
      </c>
      <c r="R125" s="125" t="s">
        <v>632</v>
      </c>
      <c r="S125" s="125">
        <v>181.5377</v>
      </c>
      <c r="T125" s="125"/>
    </row>
    <row r="126" ht="36" hidden="1" spans="1:20">
      <c r="A126" s="239"/>
      <c r="B126" s="126">
        <f>MAX($B$6:B125)+1</f>
        <v>87</v>
      </c>
      <c r="C126" s="191"/>
      <c r="D126" s="125" t="s">
        <v>185</v>
      </c>
      <c r="E126" s="125" t="s">
        <v>193</v>
      </c>
      <c r="F126" s="125" t="s">
        <v>43</v>
      </c>
      <c r="G126" s="125" t="s">
        <v>48</v>
      </c>
      <c r="H126" s="125" t="s">
        <v>633</v>
      </c>
      <c r="I126" s="125" t="s">
        <v>623</v>
      </c>
      <c r="J126" s="125" t="s">
        <v>634</v>
      </c>
      <c r="K126" s="125" t="s">
        <v>401</v>
      </c>
      <c r="L126" s="125" t="s">
        <v>635</v>
      </c>
      <c r="M126" s="125">
        <v>4.434</v>
      </c>
      <c r="N126" s="125" t="s">
        <v>245</v>
      </c>
      <c r="O126" s="125">
        <v>257.0428</v>
      </c>
      <c r="P126" s="125">
        <v>223.9605</v>
      </c>
      <c r="Q126" s="125">
        <f t="shared" si="2"/>
        <v>50.5098105548038</v>
      </c>
      <c r="R126" s="125" t="s">
        <v>636</v>
      </c>
      <c r="S126" s="125">
        <v>223.9605</v>
      </c>
      <c r="T126" s="225"/>
    </row>
    <row r="127" ht="36" hidden="1" spans="1:20">
      <c r="A127" s="239"/>
      <c r="B127" s="126">
        <f>MAX($B$6:B126)+1</f>
        <v>88</v>
      </c>
      <c r="C127" s="191"/>
      <c r="D127" s="125" t="s">
        <v>185</v>
      </c>
      <c r="E127" s="125" t="s">
        <v>193</v>
      </c>
      <c r="F127" s="125" t="s">
        <v>43</v>
      </c>
      <c r="G127" s="125" t="s">
        <v>48</v>
      </c>
      <c r="H127" s="125" t="s">
        <v>637</v>
      </c>
      <c r="I127" s="125" t="s">
        <v>623</v>
      </c>
      <c r="J127" s="125" t="s">
        <v>638</v>
      </c>
      <c r="K127" s="125" t="s">
        <v>401</v>
      </c>
      <c r="L127" s="260" t="s">
        <v>639</v>
      </c>
      <c r="M127" s="125">
        <v>1.959</v>
      </c>
      <c r="N127" s="125" t="s">
        <v>245</v>
      </c>
      <c r="O127" s="125">
        <v>80.8643</v>
      </c>
      <c r="P127" s="125">
        <v>54.5466</v>
      </c>
      <c r="Q127" s="125">
        <f t="shared" si="2"/>
        <v>27.8441041347626</v>
      </c>
      <c r="R127" s="125" t="s">
        <v>640</v>
      </c>
      <c r="S127" s="125">
        <v>54.5466</v>
      </c>
      <c r="T127" s="225"/>
    </row>
    <row r="128" ht="36" hidden="1" spans="1:20">
      <c r="A128" s="239"/>
      <c r="B128" s="126">
        <f>MAX($B$6:B127)+1</f>
        <v>89</v>
      </c>
      <c r="C128" s="191"/>
      <c r="D128" s="125" t="s">
        <v>185</v>
      </c>
      <c r="E128" s="125" t="s">
        <v>193</v>
      </c>
      <c r="F128" s="125" t="s">
        <v>43</v>
      </c>
      <c r="G128" s="125" t="s">
        <v>48</v>
      </c>
      <c r="H128" s="125" t="s">
        <v>641</v>
      </c>
      <c r="I128" s="125" t="s">
        <v>623</v>
      </c>
      <c r="J128" s="125" t="s">
        <v>642</v>
      </c>
      <c r="K128" s="125" t="s">
        <v>401</v>
      </c>
      <c r="L128" s="125" t="s">
        <v>643</v>
      </c>
      <c r="M128" s="125">
        <v>0.936</v>
      </c>
      <c r="N128" s="125" t="s">
        <v>245</v>
      </c>
      <c r="O128" s="125">
        <v>103.2861</v>
      </c>
      <c r="P128" s="125">
        <v>76.884</v>
      </c>
      <c r="Q128" s="125">
        <f t="shared" si="2"/>
        <v>82.1410256410256</v>
      </c>
      <c r="R128" s="125" t="s">
        <v>644</v>
      </c>
      <c r="S128" s="125">
        <v>76.884</v>
      </c>
      <c r="T128" s="225"/>
    </row>
    <row r="129" ht="36" hidden="1" spans="1:20">
      <c r="A129" s="239"/>
      <c r="B129" s="126">
        <f>MAX($B$6:B128)+1</f>
        <v>90</v>
      </c>
      <c r="C129" s="191"/>
      <c r="D129" s="125" t="s">
        <v>185</v>
      </c>
      <c r="E129" s="125" t="s">
        <v>193</v>
      </c>
      <c r="F129" s="125" t="s">
        <v>43</v>
      </c>
      <c r="G129" s="125" t="s">
        <v>48</v>
      </c>
      <c r="H129" s="125" t="s">
        <v>645</v>
      </c>
      <c r="I129" s="125" t="s">
        <v>623</v>
      </c>
      <c r="J129" s="125" t="s">
        <v>646</v>
      </c>
      <c r="K129" s="125" t="s">
        <v>401</v>
      </c>
      <c r="L129" s="125" t="s">
        <v>647</v>
      </c>
      <c r="M129" s="125">
        <v>3.347</v>
      </c>
      <c r="N129" s="125" t="s">
        <v>245</v>
      </c>
      <c r="O129" s="125">
        <v>347.2199</v>
      </c>
      <c r="P129" s="125">
        <v>274.8671</v>
      </c>
      <c r="Q129" s="125">
        <f t="shared" si="2"/>
        <v>82.1234239617568</v>
      </c>
      <c r="R129" s="125" t="s">
        <v>648</v>
      </c>
      <c r="S129" s="125">
        <v>274.8671</v>
      </c>
      <c r="T129" s="225"/>
    </row>
    <row r="130" ht="36" hidden="1" spans="1:20">
      <c r="A130" s="239"/>
      <c r="B130" s="126">
        <f>MAX($B$6:B129)+1</f>
        <v>91</v>
      </c>
      <c r="C130" s="191"/>
      <c r="D130" s="125" t="s">
        <v>185</v>
      </c>
      <c r="E130" s="125" t="s">
        <v>193</v>
      </c>
      <c r="F130" s="125" t="s">
        <v>43</v>
      </c>
      <c r="G130" s="125" t="s">
        <v>48</v>
      </c>
      <c r="H130" s="125" t="s">
        <v>649</v>
      </c>
      <c r="I130" s="125" t="s">
        <v>623</v>
      </c>
      <c r="J130" s="125" t="s">
        <v>650</v>
      </c>
      <c r="K130" s="125" t="s">
        <v>401</v>
      </c>
      <c r="L130" s="125" t="s">
        <v>651</v>
      </c>
      <c r="M130" s="125">
        <v>4.395</v>
      </c>
      <c r="N130" s="125" t="s">
        <v>245</v>
      </c>
      <c r="O130" s="125">
        <v>359.0834</v>
      </c>
      <c r="P130" s="125">
        <v>278.0775</v>
      </c>
      <c r="Q130" s="125">
        <f t="shared" si="2"/>
        <v>63.2713310580205</v>
      </c>
      <c r="R130" s="125" t="s">
        <v>652</v>
      </c>
      <c r="S130" s="125">
        <v>278.0775</v>
      </c>
      <c r="T130" s="225"/>
    </row>
    <row r="131" ht="36" hidden="1" spans="1:20">
      <c r="A131" s="239"/>
      <c r="B131" s="126">
        <f>MAX($B$6:B130)+1</f>
        <v>92</v>
      </c>
      <c r="C131" s="191"/>
      <c r="D131" s="125" t="s">
        <v>185</v>
      </c>
      <c r="E131" s="125" t="s">
        <v>193</v>
      </c>
      <c r="F131" s="125" t="s">
        <v>43</v>
      </c>
      <c r="G131" s="125" t="s">
        <v>48</v>
      </c>
      <c r="H131" s="125" t="s">
        <v>653</v>
      </c>
      <c r="I131" s="125" t="s">
        <v>623</v>
      </c>
      <c r="J131" s="125" t="s">
        <v>654</v>
      </c>
      <c r="K131" s="125" t="s">
        <v>401</v>
      </c>
      <c r="L131" s="125" t="s">
        <v>655</v>
      </c>
      <c r="M131" s="125">
        <v>3.443</v>
      </c>
      <c r="N131" s="125" t="s">
        <v>245</v>
      </c>
      <c r="O131" s="125">
        <v>255.7</v>
      </c>
      <c r="P131" s="125">
        <v>196.256</v>
      </c>
      <c r="Q131" s="125">
        <f t="shared" si="2"/>
        <v>57.0014522218995</v>
      </c>
      <c r="R131" s="125" t="s">
        <v>656</v>
      </c>
      <c r="S131" s="125">
        <v>196.256</v>
      </c>
      <c r="T131" s="225"/>
    </row>
    <row r="132" ht="36" hidden="1" spans="1:20">
      <c r="A132" s="239"/>
      <c r="B132" s="126">
        <f>MAX($B$6:B131)+1</f>
        <v>93</v>
      </c>
      <c r="C132" s="191"/>
      <c r="D132" s="125" t="s">
        <v>185</v>
      </c>
      <c r="E132" s="125" t="s">
        <v>193</v>
      </c>
      <c r="F132" s="125" t="s">
        <v>43</v>
      </c>
      <c r="G132" s="125" t="s">
        <v>48</v>
      </c>
      <c r="H132" s="125" t="s">
        <v>657</v>
      </c>
      <c r="I132" s="125" t="s">
        <v>623</v>
      </c>
      <c r="J132" s="125" t="s">
        <v>658</v>
      </c>
      <c r="K132" s="125" t="s">
        <v>401</v>
      </c>
      <c r="L132" s="260" t="s">
        <v>659</v>
      </c>
      <c r="M132" s="125">
        <v>4.16</v>
      </c>
      <c r="N132" s="125" t="s">
        <v>245</v>
      </c>
      <c r="O132" s="125">
        <v>292.319</v>
      </c>
      <c r="P132" s="125">
        <v>220.8678</v>
      </c>
      <c r="Q132" s="125">
        <f t="shared" si="2"/>
        <v>53.0932211538462</v>
      </c>
      <c r="R132" s="125" t="s">
        <v>660</v>
      </c>
      <c r="S132" s="125">
        <v>220.8678</v>
      </c>
      <c r="T132" s="225"/>
    </row>
    <row r="133" ht="36" hidden="1" spans="1:20">
      <c r="A133" s="239"/>
      <c r="B133" s="126">
        <f>MAX($B$6:B132)+1</f>
        <v>94</v>
      </c>
      <c r="C133" s="191"/>
      <c r="D133" s="125" t="s">
        <v>185</v>
      </c>
      <c r="E133" s="125" t="s">
        <v>193</v>
      </c>
      <c r="F133" s="125" t="s">
        <v>43</v>
      </c>
      <c r="G133" s="125" t="s">
        <v>48</v>
      </c>
      <c r="H133" s="125" t="s">
        <v>661</v>
      </c>
      <c r="I133" s="125" t="s">
        <v>623</v>
      </c>
      <c r="J133" s="125" t="s">
        <v>662</v>
      </c>
      <c r="K133" s="125" t="s">
        <v>401</v>
      </c>
      <c r="L133" s="260" t="s">
        <v>663</v>
      </c>
      <c r="M133" s="125">
        <v>1.647</v>
      </c>
      <c r="N133" s="125" t="s">
        <v>245</v>
      </c>
      <c r="O133" s="125">
        <v>120.5748</v>
      </c>
      <c r="P133" s="125">
        <v>90.7246</v>
      </c>
      <c r="Q133" s="125">
        <f t="shared" si="2"/>
        <v>55.0847601700061</v>
      </c>
      <c r="R133" s="125" t="s">
        <v>664</v>
      </c>
      <c r="S133" s="125">
        <v>90.7246</v>
      </c>
      <c r="T133" s="225"/>
    </row>
    <row r="134" ht="36" hidden="1" spans="1:20">
      <c r="A134" s="239"/>
      <c r="B134" s="126">
        <f>MAX($B$6:B133)+1</f>
        <v>95</v>
      </c>
      <c r="C134" s="191"/>
      <c r="D134" s="125" t="s">
        <v>185</v>
      </c>
      <c r="E134" s="125" t="s">
        <v>193</v>
      </c>
      <c r="F134" s="125" t="s">
        <v>43</v>
      </c>
      <c r="G134" s="125" t="s">
        <v>48</v>
      </c>
      <c r="H134" s="125" t="s">
        <v>665</v>
      </c>
      <c r="I134" s="125" t="s">
        <v>623</v>
      </c>
      <c r="J134" s="125" t="s">
        <v>666</v>
      </c>
      <c r="K134" s="125" t="s">
        <v>401</v>
      </c>
      <c r="L134" s="260" t="s">
        <v>667</v>
      </c>
      <c r="M134" s="125">
        <v>1.426</v>
      </c>
      <c r="N134" s="125" t="s">
        <v>245</v>
      </c>
      <c r="O134" s="125">
        <v>82.6503</v>
      </c>
      <c r="P134" s="125">
        <v>71.7901</v>
      </c>
      <c r="Q134" s="125">
        <f t="shared" si="2"/>
        <v>50.3436886395512</v>
      </c>
      <c r="R134" s="125" t="s">
        <v>668</v>
      </c>
      <c r="S134" s="125">
        <v>71.7901</v>
      </c>
      <c r="T134" s="225"/>
    </row>
    <row r="135" ht="36" hidden="1" spans="1:20">
      <c r="A135" s="239"/>
      <c r="B135" s="126">
        <f>MAX($B$6:B134)+1</f>
        <v>96</v>
      </c>
      <c r="C135" s="191"/>
      <c r="D135" s="125" t="s">
        <v>185</v>
      </c>
      <c r="E135" s="125" t="s">
        <v>193</v>
      </c>
      <c r="F135" s="125" t="s">
        <v>43</v>
      </c>
      <c r="G135" s="125" t="s">
        <v>48</v>
      </c>
      <c r="H135" s="125" t="s">
        <v>669</v>
      </c>
      <c r="I135" s="125" t="s">
        <v>623</v>
      </c>
      <c r="J135" s="125" t="s">
        <v>670</v>
      </c>
      <c r="K135" s="125" t="s">
        <v>401</v>
      </c>
      <c r="L135" s="260" t="s">
        <v>671</v>
      </c>
      <c r="M135" s="125">
        <v>1.841</v>
      </c>
      <c r="N135" s="125" t="s">
        <v>245</v>
      </c>
      <c r="O135" s="125">
        <v>78.8489</v>
      </c>
      <c r="P135" s="125">
        <v>53.7491</v>
      </c>
      <c r="Q135" s="125">
        <f t="shared" si="2"/>
        <v>29.1956002172732</v>
      </c>
      <c r="R135" s="125" t="s">
        <v>672</v>
      </c>
      <c r="S135" s="125">
        <v>53.7491</v>
      </c>
      <c r="T135" s="225"/>
    </row>
    <row r="136" ht="36" hidden="1" spans="1:20">
      <c r="A136" s="239"/>
      <c r="B136" s="126">
        <f>MAX($B$6:B135)+1</f>
        <v>97</v>
      </c>
      <c r="C136" s="191"/>
      <c r="D136" s="125" t="s">
        <v>185</v>
      </c>
      <c r="E136" s="125" t="s">
        <v>193</v>
      </c>
      <c r="F136" s="125" t="s">
        <v>43</v>
      </c>
      <c r="G136" s="125" t="s">
        <v>48</v>
      </c>
      <c r="H136" s="125" t="s">
        <v>673</v>
      </c>
      <c r="I136" s="125" t="s">
        <v>623</v>
      </c>
      <c r="J136" s="125" t="s">
        <v>674</v>
      </c>
      <c r="K136" s="125" t="s">
        <v>401</v>
      </c>
      <c r="L136" s="260" t="s">
        <v>474</v>
      </c>
      <c r="M136" s="125">
        <v>1.85</v>
      </c>
      <c r="N136" s="125" t="s">
        <v>245</v>
      </c>
      <c r="O136" s="125">
        <v>91.1225</v>
      </c>
      <c r="P136" s="125">
        <v>64.2005</v>
      </c>
      <c r="Q136" s="125">
        <f t="shared" si="2"/>
        <v>34.702972972973</v>
      </c>
      <c r="R136" s="125" t="s">
        <v>675</v>
      </c>
      <c r="S136" s="125">
        <v>64.2005</v>
      </c>
      <c r="T136" s="225"/>
    </row>
    <row r="137" ht="36" hidden="1" spans="1:20">
      <c r="A137" s="239"/>
      <c r="B137" s="126">
        <f>MAX($B$6:B136)+1</f>
        <v>98</v>
      </c>
      <c r="C137" s="191"/>
      <c r="D137" s="125" t="s">
        <v>185</v>
      </c>
      <c r="E137" s="125" t="s">
        <v>193</v>
      </c>
      <c r="F137" s="125" t="s">
        <v>43</v>
      </c>
      <c r="G137" s="125" t="s">
        <v>48</v>
      </c>
      <c r="H137" s="125" t="s">
        <v>676</v>
      </c>
      <c r="I137" s="125" t="s">
        <v>623</v>
      </c>
      <c r="J137" s="125" t="s">
        <v>677</v>
      </c>
      <c r="K137" s="125" t="s">
        <v>401</v>
      </c>
      <c r="L137" s="260" t="s">
        <v>678</v>
      </c>
      <c r="M137" s="125">
        <v>4.292</v>
      </c>
      <c r="N137" s="125" t="s">
        <v>245</v>
      </c>
      <c r="O137" s="125">
        <v>269.3938</v>
      </c>
      <c r="P137" s="125">
        <v>201.3381</v>
      </c>
      <c r="Q137" s="125">
        <f t="shared" si="2"/>
        <v>46.9100885368127</v>
      </c>
      <c r="R137" s="125" t="s">
        <v>679</v>
      </c>
      <c r="S137" s="125">
        <v>201.3381</v>
      </c>
      <c r="T137" s="225"/>
    </row>
    <row r="138" ht="36" hidden="1" spans="1:20">
      <c r="A138" s="239"/>
      <c r="B138" s="126">
        <f>MAX($B$6:B137)+1</f>
        <v>99</v>
      </c>
      <c r="C138" s="191"/>
      <c r="D138" s="125" t="s">
        <v>185</v>
      </c>
      <c r="E138" s="125" t="s">
        <v>193</v>
      </c>
      <c r="F138" s="125" t="s">
        <v>43</v>
      </c>
      <c r="G138" s="125" t="s">
        <v>48</v>
      </c>
      <c r="H138" s="125" t="s">
        <v>680</v>
      </c>
      <c r="I138" s="125" t="s">
        <v>623</v>
      </c>
      <c r="J138" s="125" t="s">
        <v>681</v>
      </c>
      <c r="K138" s="125" t="s">
        <v>401</v>
      </c>
      <c r="L138" s="260" t="s">
        <v>682</v>
      </c>
      <c r="M138" s="125">
        <v>2.393</v>
      </c>
      <c r="N138" s="125" t="s">
        <v>245</v>
      </c>
      <c r="O138" s="125">
        <v>138.2969</v>
      </c>
      <c r="P138" s="125">
        <v>119.8232</v>
      </c>
      <c r="Q138" s="125">
        <f t="shared" si="2"/>
        <v>50.0723777684914</v>
      </c>
      <c r="R138" s="125" t="s">
        <v>683</v>
      </c>
      <c r="S138" s="125">
        <v>119.8232</v>
      </c>
      <c r="T138" s="225"/>
    </row>
    <row r="139" ht="72" hidden="1" spans="1:20">
      <c r="A139" s="239"/>
      <c r="B139" s="126">
        <f>MAX($B$6:B138)+1</f>
        <v>100</v>
      </c>
      <c r="C139" s="191"/>
      <c r="D139" s="125" t="s">
        <v>186</v>
      </c>
      <c r="E139" s="125" t="s">
        <v>193</v>
      </c>
      <c r="F139" s="125" t="s">
        <v>43</v>
      </c>
      <c r="G139" s="125" t="s">
        <v>48</v>
      </c>
      <c r="H139" s="125" t="s">
        <v>685</v>
      </c>
      <c r="I139" s="125" t="s">
        <v>684</v>
      </c>
      <c r="J139" s="125" t="s">
        <v>686</v>
      </c>
      <c r="K139" s="125" t="s">
        <v>401</v>
      </c>
      <c r="L139" s="260" t="s">
        <v>687</v>
      </c>
      <c r="M139" s="125">
        <v>5.098</v>
      </c>
      <c r="N139" s="125" t="s">
        <v>245</v>
      </c>
      <c r="O139" s="261">
        <v>317.012</v>
      </c>
      <c r="P139" s="214">
        <v>260.8626</v>
      </c>
      <c r="Q139" s="214">
        <f t="shared" si="2"/>
        <v>51.1695959199686</v>
      </c>
      <c r="R139" s="214" t="s">
        <v>688</v>
      </c>
      <c r="S139" s="214">
        <v>260.8626</v>
      </c>
      <c r="T139" s="125"/>
    </row>
    <row r="140" ht="96" hidden="1" spans="1:20">
      <c r="A140" s="239"/>
      <c r="B140" s="126">
        <f>MAX($B$6:B139)+1</f>
        <v>101</v>
      </c>
      <c r="C140" s="191"/>
      <c r="D140" s="125" t="s">
        <v>186</v>
      </c>
      <c r="E140" s="125" t="s">
        <v>193</v>
      </c>
      <c r="F140" s="125" t="s">
        <v>43</v>
      </c>
      <c r="G140" s="125" t="s">
        <v>48</v>
      </c>
      <c r="H140" s="125" t="s">
        <v>689</v>
      </c>
      <c r="I140" s="125" t="s">
        <v>684</v>
      </c>
      <c r="J140" s="125" t="s">
        <v>690</v>
      </c>
      <c r="K140" s="125" t="s">
        <v>401</v>
      </c>
      <c r="L140" s="260" t="s">
        <v>691</v>
      </c>
      <c r="M140" s="125">
        <v>8.055</v>
      </c>
      <c r="N140" s="125" t="s">
        <v>245</v>
      </c>
      <c r="O140" s="262">
        <v>453.8463</v>
      </c>
      <c r="P140" s="262">
        <v>373.4544</v>
      </c>
      <c r="Q140" s="262">
        <f t="shared" si="2"/>
        <v>46.3630540037244</v>
      </c>
      <c r="R140" s="214" t="s">
        <v>692</v>
      </c>
      <c r="S140" s="262">
        <v>373.4544</v>
      </c>
      <c r="T140" s="225"/>
    </row>
    <row r="141" ht="84" hidden="1" spans="1:20">
      <c r="A141" s="239"/>
      <c r="B141" s="126">
        <f>MAX($B$6:B140)+1</f>
        <v>102</v>
      </c>
      <c r="C141" s="191"/>
      <c r="D141" s="125" t="s">
        <v>186</v>
      </c>
      <c r="E141" s="125" t="s">
        <v>193</v>
      </c>
      <c r="F141" s="125" t="s">
        <v>43</v>
      </c>
      <c r="G141" s="125" t="s">
        <v>48</v>
      </c>
      <c r="H141" s="125" t="s">
        <v>693</v>
      </c>
      <c r="I141" s="125" t="s">
        <v>684</v>
      </c>
      <c r="J141" s="125" t="s">
        <v>694</v>
      </c>
      <c r="K141" s="125" t="s">
        <v>401</v>
      </c>
      <c r="L141" s="260" t="s">
        <v>695</v>
      </c>
      <c r="M141" s="125">
        <v>8.297</v>
      </c>
      <c r="N141" s="125" t="s">
        <v>245</v>
      </c>
      <c r="O141" s="262">
        <v>512.9904</v>
      </c>
      <c r="P141" s="262">
        <v>426.8494</v>
      </c>
      <c r="Q141" s="262">
        <f t="shared" si="2"/>
        <v>51.4462335784018</v>
      </c>
      <c r="R141" s="214" t="s">
        <v>696</v>
      </c>
      <c r="S141" s="262">
        <v>426.8494</v>
      </c>
      <c r="T141" s="125"/>
    </row>
    <row r="142" ht="108" hidden="1" spans="1:20">
      <c r="A142" s="239"/>
      <c r="B142" s="126">
        <f>MAX($B$6:B141)+1</f>
        <v>103</v>
      </c>
      <c r="C142" s="191"/>
      <c r="D142" s="125" t="s">
        <v>186</v>
      </c>
      <c r="E142" s="125" t="s">
        <v>193</v>
      </c>
      <c r="F142" s="125" t="s">
        <v>43</v>
      </c>
      <c r="G142" s="125" t="s">
        <v>48</v>
      </c>
      <c r="H142" s="125" t="s">
        <v>697</v>
      </c>
      <c r="I142" s="125" t="s">
        <v>684</v>
      </c>
      <c r="J142" s="125" t="s">
        <v>698</v>
      </c>
      <c r="K142" s="125" t="s">
        <v>401</v>
      </c>
      <c r="L142" s="260" t="s">
        <v>699</v>
      </c>
      <c r="M142" s="125">
        <v>8.383</v>
      </c>
      <c r="N142" s="125" t="s">
        <v>245</v>
      </c>
      <c r="O142" s="262">
        <v>501.3831</v>
      </c>
      <c r="P142" s="262">
        <v>424.751</v>
      </c>
      <c r="Q142" s="262">
        <f t="shared" si="2"/>
        <v>50.6681378981272</v>
      </c>
      <c r="R142" s="214" t="s">
        <v>700</v>
      </c>
      <c r="S142" s="262">
        <v>424.751</v>
      </c>
      <c r="T142" s="225"/>
    </row>
    <row r="143" ht="24" hidden="1" spans="1:20">
      <c r="A143" s="239"/>
      <c r="B143" s="126">
        <f>MAX($B$6:B142)+1</f>
        <v>104</v>
      </c>
      <c r="C143" s="191"/>
      <c r="D143" s="125" t="s">
        <v>183</v>
      </c>
      <c r="E143" s="125" t="s">
        <v>193</v>
      </c>
      <c r="F143" s="125" t="s">
        <v>43</v>
      </c>
      <c r="G143" s="125" t="s">
        <v>48</v>
      </c>
      <c r="H143" s="125" t="s">
        <v>723</v>
      </c>
      <c r="I143" s="125" t="s">
        <v>722</v>
      </c>
      <c r="J143" s="125" t="s">
        <v>724</v>
      </c>
      <c r="K143" s="125" t="s">
        <v>401</v>
      </c>
      <c r="L143" s="260" t="s">
        <v>725</v>
      </c>
      <c r="M143" s="125">
        <v>3.739</v>
      </c>
      <c r="N143" s="125" t="s">
        <v>342</v>
      </c>
      <c r="O143" s="262">
        <v>3677.4812</v>
      </c>
      <c r="P143" s="262">
        <v>2186.4292</v>
      </c>
      <c r="Q143" s="262">
        <f t="shared" si="2"/>
        <v>584.763091735758</v>
      </c>
      <c r="R143" s="214" t="s">
        <v>726</v>
      </c>
      <c r="S143" s="262">
        <v>1659.087</v>
      </c>
      <c r="T143" s="223" t="s">
        <v>4852</v>
      </c>
    </row>
    <row r="144" hidden="1" spans="1:20">
      <c r="A144" s="239"/>
      <c r="B144" s="126">
        <f>MAX($B$6:B143)+1</f>
        <v>105</v>
      </c>
      <c r="C144" s="191"/>
      <c r="D144" s="125" t="s">
        <v>4811</v>
      </c>
      <c r="E144" s="125" t="s">
        <v>193</v>
      </c>
      <c r="F144" s="115" t="s">
        <v>55</v>
      </c>
      <c r="G144" s="115" t="s">
        <v>56</v>
      </c>
      <c r="H144" s="115" t="s">
        <v>4812</v>
      </c>
      <c r="I144" s="125"/>
      <c r="J144" s="220" t="s">
        <v>4853</v>
      </c>
      <c r="K144" s="221"/>
      <c r="L144" s="221"/>
      <c r="M144" s="221"/>
      <c r="N144" s="221"/>
      <c r="O144" s="221"/>
      <c r="P144" s="221"/>
      <c r="Q144" s="221"/>
      <c r="R144" s="222"/>
      <c r="S144" s="125">
        <v>284</v>
      </c>
      <c r="T144" s="223"/>
    </row>
    <row r="145" hidden="1" spans="1:20">
      <c r="A145" s="239"/>
      <c r="B145" s="126">
        <f>MAX($B$6:B144)+1</f>
        <v>106</v>
      </c>
      <c r="C145" s="191"/>
      <c r="D145" s="125" t="s">
        <v>4811</v>
      </c>
      <c r="E145" s="125" t="s">
        <v>193</v>
      </c>
      <c r="F145" s="194" t="s">
        <v>55</v>
      </c>
      <c r="G145" s="194" t="s">
        <v>57</v>
      </c>
      <c r="H145" s="115" t="s">
        <v>4812</v>
      </c>
      <c r="I145" s="125"/>
      <c r="J145" s="220" t="s">
        <v>4854</v>
      </c>
      <c r="K145" s="221"/>
      <c r="L145" s="221"/>
      <c r="M145" s="221"/>
      <c r="N145" s="221"/>
      <c r="O145" s="221"/>
      <c r="P145" s="221"/>
      <c r="Q145" s="221"/>
      <c r="R145" s="222"/>
      <c r="S145" s="125">
        <v>1408</v>
      </c>
      <c r="T145" s="225"/>
    </row>
    <row r="146" ht="48" hidden="1" spans="1:20">
      <c r="A146" s="239"/>
      <c r="B146" s="126">
        <f>MAX($B$6:B145)+1</f>
        <v>107</v>
      </c>
      <c r="C146" s="191"/>
      <c r="D146" s="125" t="s">
        <v>392</v>
      </c>
      <c r="E146" s="125" t="s">
        <v>193</v>
      </c>
      <c r="F146" s="194" t="s">
        <v>55</v>
      </c>
      <c r="G146" s="194" t="s">
        <v>57</v>
      </c>
      <c r="H146" s="115" t="s">
        <v>4824</v>
      </c>
      <c r="I146" s="125"/>
      <c r="J146" s="220" t="s">
        <v>727</v>
      </c>
      <c r="K146" s="221"/>
      <c r="L146" s="221"/>
      <c r="M146" s="221"/>
      <c r="N146" s="221"/>
      <c r="O146" s="221"/>
      <c r="P146" s="221"/>
      <c r="Q146" s="221"/>
      <c r="R146" s="222"/>
      <c r="S146" s="125">
        <v>147</v>
      </c>
      <c r="T146" s="225" t="s">
        <v>4855</v>
      </c>
    </row>
    <row r="147" hidden="1" spans="1:20">
      <c r="A147" s="204"/>
      <c r="B147" s="250">
        <f>MAX($B$6:B146)+1</f>
        <v>108</v>
      </c>
      <c r="C147" s="251"/>
      <c r="D147" s="199" t="s">
        <v>182</v>
      </c>
      <c r="E147" s="199" t="s">
        <v>193</v>
      </c>
      <c r="F147" s="194" t="s">
        <v>55</v>
      </c>
      <c r="G147" s="194" t="s">
        <v>57</v>
      </c>
      <c r="H147" s="194" t="s">
        <v>728</v>
      </c>
      <c r="I147" s="199" t="s">
        <v>406</v>
      </c>
      <c r="J147" s="194" t="s">
        <v>729</v>
      </c>
      <c r="K147" s="193">
        <v>21.216</v>
      </c>
      <c r="L147" s="193">
        <v>26.569</v>
      </c>
      <c r="M147" s="202">
        <v>6.284</v>
      </c>
      <c r="N147" s="199" t="s">
        <v>342</v>
      </c>
      <c r="O147" s="202">
        <v>515.77</v>
      </c>
      <c r="P147" s="202">
        <v>446.89</v>
      </c>
      <c r="Q147" s="202">
        <f>P147/M147</f>
        <v>71.1155315085932</v>
      </c>
      <c r="R147" s="199" t="s">
        <v>730</v>
      </c>
      <c r="S147" s="193">
        <v>447</v>
      </c>
      <c r="T147" s="194"/>
    </row>
    <row r="148" hidden="1" spans="1:20">
      <c r="A148" s="263"/>
      <c r="B148" s="258"/>
      <c r="C148" s="259"/>
      <c r="D148" s="200"/>
      <c r="E148" s="200"/>
      <c r="F148" s="194"/>
      <c r="G148" s="194"/>
      <c r="H148" s="194"/>
      <c r="I148" s="200"/>
      <c r="J148" s="194" t="s">
        <v>729</v>
      </c>
      <c r="K148" s="193">
        <v>26.569</v>
      </c>
      <c r="L148" s="193">
        <v>27.5</v>
      </c>
      <c r="M148" s="203"/>
      <c r="N148" s="200"/>
      <c r="O148" s="203"/>
      <c r="P148" s="203"/>
      <c r="Q148" s="203"/>
      <c r="R148" s="200"/>
      <c r="S148" s="194"/>
      <c r="T148" s="194"/>
    </row>
    <row r="149" hidden="1" spans="1:20">
      <c r="A149" s="204"/>
      <c r="B149" s="250">
        <f>MAX($B$6:B148)+1</f>
        <v>109</v>
      </c>
      <c r="C149" s="251"/>
      <c r="D149" s="199" t="s">
        <v>182</v>
      </c>
      <c r="E149" s="199" t="s">
        <v>193</v>
      </c>
      <c r="F149" s="194" t="s">
        <v>55</v>
      </c>
      <c r="G149" s="194" t="s">
        <v>57</v>
      </c>
      <c r="H149" s="194" t="s">
        <v>731</v>
      </c>
      <c r="I149" s="199" t="s">
        <v>406</v>
      </c>
      <c r="J149" s="194" t="s">
        <v>732</v>
      </c>
      <c r="K149" s="193">
        <v>0</v>
      </c>
      <c r="L149" s="193">
        <v>3</v>
      </c>
      <c r="M149" s="202">
        <v>4.518</v>
      </c>
      <c r="N149" s="199" t="s">
        <v>342</v>
      </c>
      <c r="O149" s="202">
        <v>2091.06</v>
      </c>
      <c r="P149" s="202">
        <v>1594.43</v>
      </c>
      <c r="Q149" s="202">
        <f>P149/M149</f>
        <v>352.906153165117</v>
      </c>
      <c r="R149" s="199" t="s">
        <v>733</v>
      </c>
      <c r="S149" s="193">
        <v>655</v>
      </c>
      <c r="T149" s="264" t="s">
        <v>4856</v>
      </c>
    </row>
    <row r="150" hidden="1" spans="1:20">
      <c r="A150" s="265"/>
      <c r="B150" s="255"/>
      <c r="C150" s="256"/>
      <c r="D150" s="253"/>
      <c r="E150" s="253"/>
      <c r="F150" s="194"/>
      <c r="G150" s="194"/>
      <c r="H150" s="194"/>
      <c r="I150" s="253"/>
      <c r="J150" s="194" t="s">
        <v>732</v>
      </c>
      <c r="K150" s="193">
        <v>3</v>
      </c>
      <c r="L150" s="193">
        <v>4.132</v>
      </c>
      <c r="M150" s="252"/>
      <c r="N150" s="253"/>
      <c r="O150" s="252"/>
      <c r="P150" s="252"/>
      <c r="Q150" s="252"/>
      <c r="R150" s="253"/>
      <c r="S150" s="194"/>
      <c r="T150" s="264"/>
    </row>
    <row r="151" hidden="1" spans="1:20">
      <c r="A151" s="263"/>
      <c r="B151" s="258"/>
      <c r="C151" s="259"/>
      <c r="D151" s="200"/>
      <c r="E151" s="200"/>
      <c r="F151" s="194"/>
      <c r="G151" s="194"/>
      <c r="H151" s="194"/>
      <c r="I151" s="200"/>
      <c r="J151" s="194" t="s">
        <v>732</v>
      </c>
      <c r="K151" s="193">
        <v>4.132</v>
      </c>
      <c r="L151" s="193">
        <v>4.518</v>
      </c>
      <c r="M151" s="203"/>
      <c r="N151" s="200"/>
      <c r="O151" s="203"/>
      <c r="P151" s="203"/>
      <c r="Q151" s="203"/>
      <c r="R151" s="200"/>
      <c r="S151" s="194"/>
      <c r="T151" s="264"/>
    </row>
    <row r="152" ht="24" hidden="1" spans="1:20">
      <c r="A152" s="201"/>
      <c r="B152" s="126">
        <f>MAX($B$6:B151)+1</f>
        <v>110</v>
      </c>
      <c r="C152" s="191"/>
      <c r="D152" s="194" t="s">
        <v>182</v>
      </c>
      <c r="E152" s="194" t="s">
        <v>193</v>
      </c>
      <c r="F152" s="194" t="s">
        <v>55</v>
      </c>
      <c r="G152" s="194" t="s">
        <v>57</v>
      </c>
      <c r="H152" s="194" t="s">
        <v>734</v>
      </c>
      <c r="I152" s="194" t="s">
        <v>406</v>
      </c>
      <c r="J152" s="194" t="s">
        <v>735</v>
      </c>
      <c r="K152" s="193">
        <v>28.8</v>
      </c>
      <c r="L152" s="193">
        <v>31.315</v>
      </c>
      <c r="M152" s="193">
        <v>2.515</v>
      </c>
      <c r="N152" s="194" t="s">
        <v>342</v>
      </c>
      <c r="O152" s="193">
        <v>1874.45</v>
      </c>
      <c r="P152" s="193">
        <v>1530.51</v>
      </c>
      <c r="Q152" s="193">
        <f>P152/M152</f>
        <v>608.55268389662</v>
      </c>
      <c r="R152" s="194" t="s">
        <v>736</v>
      </c>
      <c r="S152" s="193">
        <v>365</v>
      </c>
      <c r="T152" s="264" t="s">
        <v>4857</v>
      </c>
    </row>
    <row r="153" hidden="1" spans="1:20">
      <c r="A153" s="204"/>
      <c r="B153" s="250">
        <f>MAX($B$6:B152)+1</f>
        <v>111</v>
      </c>
      <c r="C153" s="251"/>
      <c r="D153" s="199" t="s">
        <v>182</v>
      </c>
      <c r="E153" s="199" t="s">
        <v>193</v>
      </c>
      <c r="F153" s="194" t="s">
        <v>55</v>
      </c>
      <c r="G153" s="194" t="s">
        <v>57</v>
      </c>
      <c r="H153" s="194" t="s">
        <v>737</v>
      </c>
      <c r="I153" s="199" t="s">
        <v>406</v>
      </c>
      <c r="J153" s="194" t="s">
        <v>738</v>
      </c>
      <c r="K153" s="193">
        <v>0</v>
      </c>
      <c r="L153" s="193">
        <v>1.345</v>
      </c>
      <c r="M153" s="202">
        <v>5.308</v>
      </c>
      <c r="N153" s="199" t="s">
        <v>342</v>
      </c>
      <c r="O153" s="202">
        <v>1669.63</v>
      </c>
      <c r="P153" s="202">
        <v>1110.18</v>
      </c>
      <c r="Q153" s="202">
        <f>P153/M153</f>
        <v>209.152223059533</v>
      </c>
      <c r="R153" s="199" t="s">
        <v>739</v>
      </c>
      <c r="S153" s="193">
        <v>770</v>
      </c>
      <c r="T153" s="194" t="s">
        <v>1594</v>
      </c>
    </row>
    <row r="154" hidden="1" spans="1:20">
      <c r="A154" s="265"/>
      <c r="B154" s="255"/>
      <c r="C154" s="256"/>
      <c r="D154" s="253"/>
      <c r="E154" s="253"/>
      <c r="F154" s="194"/>
      <c r="G154" s="194"/>
      <c r="H154" s="194"/>
      <c r="I154" s="253"/>
      <c r="J154" s="194" t="s">
        <v>738</v>
      </c>
      <c r="K154" s="193">
        <v>3.8</v>
      </c>
      <c r="L154" s="193">
        <v>6.952</v>
      </c>
      <c r="M154" s="252"/>
      <c r="N154" s="253"/>
      <c r="O154" s="252"/>
      <c r="P154" s="252"/>
      <c r="Q154" s="252"/>
      <c r="R154" s="253"/>
      <c r="S154" s="194"/>
      <c r="T154" s="194"/>
    </row>
    <row r="155" hidden="1" spans="1:20">
      <c r="A155" s="265"/>
      <c r="B155" s="255"/>
      <c r="C155" s="256"/>
      <c r="D155" s="253"/>
      <c r="E155" s="253"/>
      <c r="F155" s="194"/>
      <c r="G155" s="194"/>
      <c r="H155" s="194"/>
      <c r="I155" s="253"/>
      <c r="J155" s="194" t="s">
        <v>738</v>
      </c>
      <c r="K155" s="193">
        <v>6.952</v>
      </c>
      <c r="L155" s="193">
        <v>7.249</v>
      </c>
      <c r="M155" s="252"/>
      <c r="N155" s="253"/>
      <c r="O155" s="252"/>
      <c r="P155" s="252"/>
      <c r="Q155" s="252"/>
      <c r="R155" s="253"/>
      <c r="S155" s="194"/>
      <c r="T155" s="194"/>
    </row>
    <row r="156" hidden="1" spans="1:20">
      <c r="A156" s="263"/>
      <c r="B156" s="258"/>
      <c r="C156" s="259"/>
      <c r="D156" s="200"/>
      <c r="E156" s="200"/>
      <c r="F156" s="194"/>
      <c r="G156" s="194"/>
      <c r="H156" s="194"/>
      <c r="I156" s="200"/>
      <c r="J156" s="194" t="s">
        <v>738</v>
      </c>
      <c r="K156" s="193">
        <v>7.249</v>
      </c>
      <c r="L156" s="193">
        <v>7.763</v>
      </c>
      <c r="M156" s="203"/>
      <c r="N156" s="200"/>
      <c r="O156" s="203"/>
      <c r="P156" s="203"/>
      <c r="Q156" s="203"/>
      <c r="R156" s="200"/>
      <c r="S156" s="194"/>
      <c r="T156" s="194"/>
    </row>
    <row r="157" hidden="1" spans="1:20">
      <c r="A157" s="204"/>
      <c r="B157" s="250">
        <f>MAX($B$6:B156)+1</f>
        <v>112</v>
      </c>
      <c r="C157" s="251"/>
      <c r="D157" s="199" t="s">
        <v>182</v>
      </c>
      <c r="E157" s="199" t="s">
        <v>193</v>
      </c>
      <c r="F157" s="194" t="s">
        <v>55</v>
      </c>
      <c r="G157" s="194" t="s">
        <v>57</v>
      </c>
      <c r="H157" s="194" t="s">
        <v>740</v>
      </c>
      <c r="I157" s="199" t="s">
        <v>406</v>
      </c>
      <c r="J157" s="194" t="s">
        <v>729</v>
      </c>
      <c r="K157" s="193">
        <v>10.832</v>
      </c>
      <c r="L157" s="193">
        <v>17.714</v>
      </c>
      <c r="M157" s="202">
        <v>7.163</v>
      </c>
      <c r="N157" s="199" t="s">
        <v>342</v>
      </c>
      <c r="O157" s="202">
        <v>1283.27</v>
      </c>
      <c r="P157" s="202">
        <v>1119.72</v>
      </c>
      <c r="Q157" s="202">
        <f>P157/M157</f>
        <v>156.31997766299</v>
      </c>
      <c r="R157" s="199" t="s">
        <v>741</v>
      </c>
      <c r="S157" s="193">
        <v>1039</v>
      </c>
      <c r="T157" s="194" t="s">
        <v>1594</v>
      </c>
    </row>
    <row r="158" hidden="1" spans="1:20">
      <c r="A158" s="263"/>
      <c r="B158" s="258"/>
      <c r="C158" s="259"/>
      <c r="D158" s="200"/>
      <c r="E158" s="200"/>
      <c r="F158" s="194"/>
      <c r="G158" s="194"/>
      <c r="H158" s="194"/>
      <c r="I158" s="200"/>
      <c r="J158" s="194" t="s">
        <v>729</v>
      </c>
      <c r="K158" s="193">
        <v>17.714</v>
      </c>
      <c r="L158" s="193">
        <v>17.995</v>
      </c>
      <c r="M158" s="203"/>
      <c r="N158" s="200"/>
      <c r="O158" s="203"/>
      <c r="P158" s="203"/>
      <c r="Q158" s="203"/>
      <c r="R158" s="200"/>
      <c r="S158" s="194"/>
      <c r="T158" s="194"/>
    </row>
    <row r="159" hidden="1" spans="1:20">
      <c r="A159" s="204"/>
      <c r="B159" s="250">
        <f>MAX($B$6:B158)+1</f>
        <v>113</v>
      </c>
      <c r="C159" s="251"/>
      <c r="D159" s="199" t="s">
        <v>184</v>
      </c>
      <c r="E159" s="199" t="s">
        <v>193</v>
      </c>
      <c r="F159" s="194" t="s">
        <v>55</v>
      </c>
      <c r="G159" s="194" t="s">
        <v>57</v>
      </c>
      <c r="H159" s="194" t="s">
        <v>743</v>
      </c>
      <c r="I159" s="199" t="s">
        <v>742</v>
      </c>
      <c r="J159" s="194" t="s">
        <v>744</v>
      </c>
      <c r="K159" s="193">
        <v>0</v>
      </c>
      <c r="L159" s="193">
        <v>0.13</v>
      </c>
      <c r="M159" s="202">
        <v>1.652</v>
      </c>
      <c r="N159" s="199" t="s">
        <v>245</v>
      </c>
      <c r="O159" s="202">
        <v>234.52</v>
      </c>
      <c r="P159" s="202">
        <v>172.21</v>
      </c>
      <c r="Q159" s="202">
        <f>P159/M159</f>
        <v>104.243341404358</v>
      </c>
      <c r="R159" s="199" t="s">
        <v>745</v>
      </c>
      <c r="S159" s="193">
        <v>107</v>
      </c>
      <c r="T159" s="194" t="s">
        <v>1594</v>
      </c>
    </row>
    <row r="160" hidden="1" spans="1:20">
      <c r="A160" s="263"/>
      <c r="B160" s="258"/>
      <c r="C160" s="259"/>
      <c r="D160" s="200"/>
      <c r="E160" s="200"/>
      <c r="F160" s="194"/>
      <c r="G160" s="194"/>
      <c r="H160" s="194"/>
      <c r="I160" s="200"/>
      <c r="J160" s="194" t="s">
        <v>744</v>
      </c>
      <c r="K160" s="193">
        <v>0.717</v>
      </c>
      <c r="L160" s="193">
        <v>2.239</v>
      </c>
      <c r="M160" s="203"/>
      <c r="N160" s="200"/>
      <c r="O160" s="203"/>
      <c r="P160" s="203"/>
      <c r="Q160" s="203"/>
      <c r="R160" s="200"/>
      <c r="S160" s="194"/>
      <c r="T160" s="194"/>
    </row>
    <row r="161" hidden="1" spans="1:20">
      <c r="A161" s="204"/>
      <c r="B161" s="250">
        <f>MAX($B$6:B160)+1</f>
        <v>114</v>
      </c>
      <c r="C161" s="251"/>
      <c r="D161" s="199" t="s">
        <v>184</v>
      </c>
      <c r="E161" s="199" t="s">
        <v>193</v>
      </c>
      <c r="F161" s="194" t="s">
        <v>55</v>
      </c>
      <c r="G161" s="194" t="s">
        <v>57</v>
      </c>
      <c r="H161" s="194" t="s">
        <v>746</v>
      </c>
      <c r="I161" s="199" t="s">
        <v>742</v>
      </c>
      <c r="J161" s="194" t="s">
        <v>747</v>
      </c>
      <c r="K161" s="193">
        <v>1.8</v>
      </c>
      <c r="L161" s="193">
        <v>2.806</v>
      </c>
      <c r="M161" s="202">
        <v>1.86</v>
      </c>
      <c r="N161" s="199" t="s">
        <v>245</v>
      </c>
      <c r="O161" s="202">
        <v>231.58</v>
      </c>
      <c r="P161" s="202">
        <v>200.77</v>
      </c>
      <c r="Q161" s="202">
        <f>P161/M161</f>
        <v>107.940860215054</v>
      </c>
      <c r="R161" s="199" t="s">
        <v>748</v>
      </c>
      <c r="S161" s="193">
        <v>121</v>
      </c>
      <c r="T161" s="194" t="s">
        <v>1594</v>
      </c>
    </row>
    <row r="162" hidden="1" spans="1:20">
      <c r="A162" s="263"/>
      <c r="B162" s="258"/>
      <c r="C162" s="259"/>
      <c r="D162" s="200"/>
      <c r="E162" s="200"/>
      <c r="F162" s="194"/>
      <c r="G162" s="194"/>
      <c r="H162" s="194"/>
      <c r="I162" s="200"/>
      <c r="J162" s="194" t="s">
        <v>747</v>
      </c>
      <c r="K162" s="193">
        <v>2.806</v>
      </c>
      <c r="L162" s="193">
        <v>3.66</v>
      </c>
      <c r="M162" s="203"/>
      <c r="N162" s="200"/>
      <c r="O162" s="203"/>
      <c r="P162" s="203"/>
      <c r="Q162" s="203"/>
      <c r="R162" s="200"/>
      <c r="S162" s="194"/>
      <c r="T162" s="194"/>
    </row>
    <row r="163" hidden="1" spans="1:20">
      <c r="A163" s="204"/>
      <c r="B163" s="250">
        <f>MAX($B$6:B162)+1</f>
        <v>115</v>
      </c>
      <c r="C163" s="251"/>
      <c r="D163" s="199" t="s">
        <v>182</v>
      </c>
      <c r="E163" s="199" t="s">
        <v>193</v>
      </c>
      <c r="F163" s="194" t="s">
        <v>55</v>
      </c>
      <c r="G163" s="194" t="s">
        <v>57</v>
      </c>
      <c r="H163" s="194" t="s">
        <v>749</v>
      </c>
      <c r="I163" s="199" t="s">
        <v>406</v>
      </c>
      <c r="J163" s="194" t="s">
        <v>750</v>
      </c>
      <c r="K163" s="193">
        <v>0</v>
      </c>
      <c r="L163" s="193">
        <v>5.406</v>
      </c>
      <c r="M163" s="202">
        <v>8.675</v>
      </c>
      <c r="N163" s="199" t="s">
        <v>342</v>
      </c>
      <c r="O163" s="202">
        <v>3383.64</v>
      </c>
      <c r="P163" s="202">
        <v>2019.57</v>
      </c>
      <c r="Q163" s="202">
        <f>P163/M163</f>
        <v>232.803458213256</v>
      </c>
      <c r="R163" s="199" t="s">
        <v>751</v>
      </c>
      <c r="S163" s="193">
        <v>1258</v>
      </c>
      <c r="T163" s="194"/>
    </row>
    <row r="164" hidden="1" spans="1:20">
      <c r="A164" s="263"/>
      <c r="B164" s="258"/>
      <c r="C164" s="259"/>
      <c r="D164" s="200"/>
      <c r="E164" s="200"/>
      <c r="F164" s="194"/>
      <c r="G164" s="194"/>
      <c r="H164" s="194"/>
      <c r="I164" s="200"/>
      <c r="J164" s="194" t="s">
        <v>750</v>
      </c>
      <c r="K164" s="193">
        <v>24.358</v>
      </c>
      <c r="L164" s="193">
        <v>27.627</v>
      </c>
      <c r="M164" s="203"/>
      <c r="N164" s="200"/>
      <c r="O164" s="203"/>
      <c r="P164" s="203"/>
      <c r="Q164" s="203"/>
      <c r="R164" s="200"/>
      <c r="S164" s="194"/>
      <c r="T164" s="194"/>
    </row>
    <row r="165" hidden="1" spans="1:20">
      <c r="A165" s="204"/>
      <c r="B165" s="250">
        <f>MAX($B$6:B164)+1</f>
        <v>116</v>
      </c>
      <c r="C165" s="251"/>
      <c r="D165" s="199" t="s">
        <v>182</v>
      </c>
      <c r="E165" s="199" t="s">
        <v>193</v>
      </c>
      <c r="F165" s="194" t="s">
        <v>55</v>
      </c>
      <c r="G165" s="194" t="s">
        <v>57</v>
      </c>
      <c r="H165" s="194" t="s">
        <v>752</v>
      </c>
      <c r="I165" s="199" t="s">
        <v>406</v>
      </c>
      <c r="J165" s="194" t="s">
        <v>753</v>
      </c>
      <c r="K165" s="193">
        <v>16.139</v>
      </c>
      <c r="L165" s="193">
        <v>18.702</v>
      </c>
      <c r="M165" s="202">
        <v>6.1</v>
      </c>
      <c r="N165" s="199" t="s">
        <v>342</v>
      </c>
      <c r="O165" s="202">
        <v>1755.57</v>
      </c>
      <c r="P165" s="202">
        <v>1310.43</v>
      </c>
      <c r="Q165" s="202">
        <f>P165/M165</f>
        <v>214.824590163934</v>
      </c>
      <c r="R165" s="199" t="s">
        <v>754</v>
      </c>
      <c r="S165" s="193">
        <v>885</v>
      </c>
      <c r="T165" s="194" t="s">
        <v>1594</v>
      </c>
    </row>
    <row r="166" hidden="1" spans="1:20">
      <c r="A166" s="265"/>
      <c r="B166" s="255"/>
      <c r="C166" s="256"/>
      <c r="D166" s="253"/>
      <c r="E166" s="253"/>
      <c r="F166" s="194"/>
      <c r="G166" s="194"/>
      <c r="H166" s="194"/>
      <c r="I166" s="253"/>
      <c r="J166" s="194" t="s">
        <v>753</v>
      </c>
      <c r="K166" s="193">
        <v>18.702</v>
      </c>
      <c r="L166" s="193">
        <v>21.213</v>
      </c>
      <c r="M166" s="252"/>
      <c r="N166" s="253"/>
      <c r="O166" s="252"/>
      <c r="P166" s="252"/>
      <c r="Q166" s="252"/>
      <c r="R166" s="253"/>
      <c r="S166" s="194"/>
      <c r="T166" s="194"/>
    </row>
    <row r="167" hidden="1" spans="1:20">
      <c r="A167" s="265"/>
      <c r="B167" s="255"/>
      <c r="C167" s="256"/>
      <c r="D167" s="253"/>
      <c r="E167" s="253"/>
      <c r="F167" s="194"/>
      <c r="G167" s="194"/>
      <c r="H167" s="194"/>
      <c r="I167" s="253"/>
      <c r="J167" s="194" t="s">
        <v>753</v>
      </c>
      <c r="K167" s="193">
        <v>21.213</v>
      </c>
      <c r="L167" s="193">
        <v>21.585</v>
      </c>
      <c r="M167" s="252"/>
      <c r="N167" s="253"/>
      <c r="O167" s="252"/>
      <c r="P167" s="252"/>
      <c r="Q167" s="252"/>
      <c r="R167" s="253"/>
      <c r="S167" s="194"/>
      <c r="T167" s="194"/>
    </row>
    <row r="168" hidden="1" spans="1:20">
      <c r="A168" s="263"/>
      <c r="B168" s="258"/>
      <c r="C168" s="259"/>
      <c r="D168" s="200"/>
      <c r="E168" s="200"/>
      <c r="F168" s="194"/>
      <c r="G168" s="194"/>
      <c r="H168" s="194"/>
      <c r="I168" s="200"/>
      <c r="J168" s="194" t="s">
        <v>753</v>
      </c>
      <c r="K168" s="193">
        <v>21.585</v>
      </c>
      <c r="L168" s="193">
        <v>22.239</v>
      </c>
      <c r="M168" s="203"/>
      <c r="N168" s="200"/>
      <c r="O168" s="203"/>
      <c r="P168" s="203"/>
      <c r="Q168" s="203"/>
      <c r="R168" s="200"/>
      <c r="S168" s="194"/>
      <c r="T168" s="194"/>
    </row>
    <row r="169" hidden="1" spans="1:20">
      <c r="A169" s="204"/>
      <c r="B169" s="250">
        <f>MAX($B$6:B168)+1</f>
        <v>117</v>
      </c>
      <c r="C169" s="251"/>
      <c r="D169" s="199" t="s">
        <v>186</v>
      </c>
      <c r="E169" s="199" t="s">
        <v>193</v>
      </c>
      <c r="F169" s="194" t="s">
        <v>55</v>
      </c>
      <c r="G169" s="194" t="s">
        <v>57</v>
      </c>
      <c r="H169" s="194" t="s">
        <v>755</v>
      </c>
      <c r="I169" s="199" t="s">
        <v>242</v>
      </c>
      <c r="J169" s="194" t="s">
        <v>756</v>
      </c>
      <c r="K169" s="193">
        <v>0.125</v>
      </c>
      <c r="L169" s="193">
        <v>0.345</v>
      </c>
      <c r="M169" s="202">
        <v>1.25</v>
      </c>
      <c r="N169" s="199" t="s">
        <v>245</v>
      </c>
      <c r="O169" s="202">
        <v>136.094</v>
      </c>
      <c r="P169" s="202">
        <v>118.005</v>
      </c>
      <c r="Q169" s="202">
        <f>P169/M169</f>
        <v>94.404</v>
      </c>
      <c r="R169" s="199" t="s">
        <v>757</v>
      </c>
      <c r="S169" s="193">
        <v>81</v>
      </c>
      <c r="T169" s="194" t="s">
        <v>1594</v>
      </c>
    </row>
    <row r="170" hidden="1" spans="1:20">
      <c r="A170" s="265"/>
      <c r="B170" s="255"/>
      <c r="C170" s="256"/>
      <c r="D170" s="253"/>
      <c r="E170" s="253"/>
      <c r="F170" s="194"/>
      <c r="G170" s="194"/>
      <c r="H170" s="194"/>
      <c r="I170" s="253"/>
      <c r="J170" s="194" t="s">
        <v>758</v>
      </c>
      <c r="K170" s="193">
        <v>0</v>
      </c>
      <c r="L170" s="193">
        <v>0.38</v>
      </c>
      <c r="M170" s="252"/>
      <c r="N170" s="253"/>
      <c r="O170" s="252"/>
      <c r="P170" s="252"/>
      <c r="Q170" s="252"/>
      <c r="R170" s="253"/>
      <c r="S170" s="194"/>
      <c r="T170" s="194"/>
    </row>
    <row r="171" hidden="1" spans="1:20">
      <c r="A171" s="263"/>
      <c r="B171" s="258"/>
      <c r="C171" s="259"/>
      <c r="D171" s="200"/>
      <c r="E171" s="200"/>
      <c r="F171" s="194"/>
      <c r="G171" s="194"/>
      <c r="H171" s="194"/>
      <c r="I171" s="200"/>
      <c r="J171" s="194" t="s">
        <v>759</v>
      </c>
      <c r="K171" s="193">
        <v>0</v>
      </c>
      <c r="L171" s="193">
        <v>0.65</v>
      </c>
      <c r="M171" s="203"/>
      <c r="N171" s="200"/>
      <c r="O171" s="203"/>
      <c r="P171" s="203"/>
      <c r="Q171" s="203"/>
      <c r="R171" s="200"/>
      <c r="S171" s="194"/>
      <c r="T171" s="194"/>
    </row>
    <row r="172" hidden="1" spans="1:20">
      <c r="A172" s="266"/>
      <c r="B172" s="250">
        <f>MAX($B$6:B171)+1</f>
        <v>118</v>
      </c>
      <c r="C172" s="251"/>
      <c r="D172" s="250" t="s">
        <v>182</v>
      </c>
      <c r="E172" s="250" t="s">
        <v>193</v>
      </c>
      <c r="F172" s="126" t="s">
        <v>55</v>
      </c>
      <c r="G172" s="126" t="s">
        <v>57</v>
      </c>
      <c r="H172" s="126" t="s">
        <v>760</v>
      </c>
      <c r="I172" s="250" t="s">
        <v>406</v>
      </c>
      <c r="J172" s="194" t="s">
        <v>761</v>
      </c>
      <c r="K172" s="193">
        <v>27.953</v>
      </c>
      <c r="L172" s="193">
        <v>30.953</v>
      </c>
      <c r="M172" s="202">
        <v>5.6</v>
      </c>
      <c r="N172" s="199" t="s">
        <v>342</v>
      </c>
      <c r="O172" s="202">
        <v>9292.29</v>
      </c>
      <c r="P172" s="202">
        <v>5522.66</v>
      </c>
      <c r="Q172" s="202">
        <f>P172/M172</f>
        <v>986.189285714286</v>
      </c>
      <c r="R172" s="199" t="s">
        <v>762</v>
      </c>
      <c r="S172" s="193">
        <v>812</v>
      </c>
      <c r="T172" s="194" t="s">
        <v>4858</v>
      </c>
    </row>
    <row r="173" hidden="1" spans="1:20">
      <c r="A173" s="267"/>
      <c r="B173" s="258"/>
      <c r="C173" s="259"/>
      <c r="D173" s="258"/>
      <c r="E173" s="258"/>
      <c r="F173" s="126"/>
      <c r="G173" s="126"/>
      <c r="H173" s="126"/>
      <c r="I173" s="258"/>
      <c r="J173" s="126" t="s">
        <v>761</v>
      </c>
      <c r="K173" s="195">
        <v>38.697</v>
      </c>
      <c r="L173" s="195">
        <v>41.297</v>
      </c>
      <c r="M173" s="203"/>
      <c r="N173" s="200"/>
      <c r="O173" s="203"/>
      <c r="P173" s="203"/>
      <c r="Q173" s="203"/>
      <c r="R173" s="200"/>
      <c r="S173" s="193"/>
      <c r="T173" s="194"/>
    </row>
    <row r="174" ht="24" hidden="1" spans="1:20">
      <c r="A174" s="201"/>
      <c r="B174" s="126">
        <f>MAX($B$6:B173)+1</f>
        <v>119</v>
      </c>
      <c r="C174" s="191"/>
      <c r="D174" s="194" t="s">
        <v>186</v>
      </c>
      <c r="E174" s="194" t="s">
        <v>193</v>
      </c>
      <c r="F174" s="194" t="s">
        <v>55</v>
      </c>
      <c r="G174" s="194" t="s">
        <v>59</v>
      </c>
      <c r="H174" s="194" t="s">
        <v>779</v>
      </c>
      <c r="I174" s="194" t="s">
        <v>186</v>
      </c>
      <c r="J174" s="194" t="s">
        <v>780</v>
      </c>
      <c r="K174" s="195">
        <v>0</v>
      </c>
      <c r="L174" s="195">
        <v>1.343</v>
      </c>
      <c r="M174" s="193">
        <v>1.343</v>
      </c>
      <c r="N174" s="194" t="s">
        <v>245</v>
      </c>
      <c r="O174" s="268">
        <v>209.014</v>
      </c>
      <c r="P174" s="268">
        <v>182.978</v>
      </c>
      <c r="Q174" s="268">
        <f>P174/M174</f>
        <v>136.245718540581</v>
      </c>
      <c r="R174" s="194" t="s">
        <v>781</v>
      </c>
      <c r="S174" s="193">
        <v>165</v>
      </c>
      <c r="T174" s="115"/>
    </row>
    <row r="175" ht="24" hidden="1" spans="1:20">
      <c r="A175" s="201"/>
      <c r="B175" s="126">
        <f>MAX($B$6:B174)+1</f>
        <v>120</v>
      </c>
      <c r="C175" s="191"/>
      <c r="D175" s="194" t="s">
        <v>182</v>
      </c>
      <c r="E175" s="194" t="s">
        <v>193</v>
      </c>
      <c r="F175" s="194" t="s">
        <v>55</v>
      </c>
      <c r="G175" s="194" t="s">
        <v>59</v>
      </c>
      <c r="H175" s="194" t="s">
        <v>782</v>
      </c>
      <c r="I175" s="194" t="s">
        <v>182</v>
      </c>
      <c r="J175" s="194" t="s">
        <v>783</v>
      </c>
      <c r="K175" s="195">
        <v>4.08</v>
      </c>
      <c r="L175" s="195">
        <v>9.925</v>
      </c>
      <c r="M175" s="193">
        <v>5.845</v>
      </c>
      <c r="N175" s="194" t="s">
        <v>342</v>
      </c>
      <c r="O175" s="268">
        <v>892.299</v>
      </c>
      <c r="P175" s="268">
        <v>773.583</v>
      </c>
      <c r="Q175" s="268">
        <f>P175/M175</f>
        <v>132.349529512404</v>
      </c>
      <c r="R175" s="194" t="s">
        <v>784</v>
      </c>
      <c r="S175" s="193">
        <v>755</v>
      </c>
      <c r="T175" s="115"/>
    </row>
    <row r="176" ht="24" hidden="1" spans="1:20">
      <c r="A176" s="201"/>
      <c r="B176" s="126">
        <f>MAX($B$6:B175)+1</f>
        <v>121</v>
      </c>
      <c r="C176" s="191"/>
      <c r="D176" s="194" t="s">
        <v>186</v>
      </c>
      <c r="E176" s="194" t="s">
        <v>193</v>
      </c>
      <c r="F176" s="194" t="s">
        <v>55</v>
      </c>
      <c r="G176" s="194" t="s">
        <v>59</v>
      </c>
      <c r="H176" s="194" t="s">
        <v>785</v>
      </c>
      <c r="I176" s="194" t="s">
        <v>186</v>
      </c>
      <c r="J176" s="194" t="s">
        <v>786</v>
      </c>
      <c r="K176" s="195">
        <v>0</v>
      </c>
      <c r="L176" s="195">
        <v>4</v>
      </c>
      <c r="M176" s="195">
        <v>4</v>
      </c>
      <c r="N176" s="194" t="s">
        <v>245</v>
      </c>
      <c r="O176" s="268">
        <v>302.59</v>
      </c>
      <c r="P176" s="268">
        <v>262.641</v>
      </c>
      <c r="Q176" s="268">
        <f>P176/M176</f>
        <v>65.66025</v>
      </c>
      <c r="R176" s="194" t="s">
        <v>787</v>
      </c>
      <c r="S176" s="193">
        <v>250</v>
      </c>
      <c r="T176" s="223"/>
    </row>
    <row r="177" hidden="1" spans="1:20">
      <c r="A177" s="204"/>
      <c r="B177" s="250">
        <f>MAX($B$6:B176)+1</f>
        <v>122</v>
      </c>
      <c r="C177" s="251"/>
      <c r="D177" s="199" t="s">
        <v>186</v>
      </c>
      <c r="E177" s="199" t="s">
        <v>193</v>
      </c>
      <c r="F177" s="194" t="s">
        <v>55</v>
      </c>
      <c r="G177" s="194" t="s">
        <v>59</v>
      </c>
      <c r="H177" s="194" t="s">
        <v>788</v>
      </c>
      <c r="I177" s="199" t="s">
        <v>186</v>
      </c>
      <c r="J177" s="194" t="s">
        <v>789</v>
      </c>
      <c r="K177" s="195">
        <v>0</v>
      </c>
      <c r="L177" s="195">
        <v>0.993</v>
      </c>
      <c r="M177" s="202">
        <v>1.796</v>
      </c>
      <c r="N177" s="199" t="s">
        <v>245</v>
      </c>
      <c r="O177" s="261">
        <v>285.64</v>
      </c>
      <c r="P177" s="261">
        <v>246.042</v>
      </c>
      <c r="Q177" s="261">
        <f>P177/M177</f>
        <v>136.994432071269</v>
      </c>
      <c r="R177" s="199" t="s">
        <v>790</v>
      </c>
      <c r="S177" s="193">
        <v>220</v>
      </c>
      <c r="T177" s="269"/>
    </row>
    <row r="178" hidden="1" spans="1:20">
      <c r="A178" s="263"/>
      <c r="B178" s="258"/>
      <c r="C178" s="259"/>
      <c r="D178" s="200"/>
      <c r="E178" s="200"/>
      <c r="F178" s="194"/>
      <c r="G178" s="194"/>
      <c r="H178" s="194"/>
      <c r="I178" s="200"/>
      <c r="J178" s="194" t="s">
        <v>791</v>
      </c>
      <c r="K178" s="195">
        <v>1.3</v>
      </c>
      <c r="L178" s="195">
        <v>2.103</v>
      </c>
      <c r="M178" s="203"/>
      <c r="N178" s="200"/>
      <c r="O178" s="270"/>
      <c r="P178" s="270"/>
      <c r="Q178" s="270"/>
      <c r="R178" s="200"/>
      <c r="S178" s="193"/>
      <c r="T178" s="271"/>
    </row>
    <row r="179" ht="24" hidden="1" spans="1:20">
      <c r="A179" s="201"/>
      <c r="B179" s="126">
        <f>MAX($B$6:B178)+1</f>
        <v>123</v>
      </c>
      <c r="C179" s="191"/>
      <c r="D179" s="194" t="s">
        <v>186</v>
      </c>
      <c r="E179" s="194" t="s">
        <v>193</v>
      </c>
      <c r="F179" s="194" t="s">
        <v>55</v>
      </c>
      <c r="G179" s="194" t="s">
        <v>59</v>
      </c>
      <c r="H179" s="194" t="s">
        <v>792</v>
      </c>
      <c r="I179" s="194" t="s">
        <v>186</v>
      </c>
      <c r="J179" s="194" t="s">
        <v>793</v>
      </c>
      <c r="K179" s="195">
        <v>0</v>
      </c>
      <c r="L179" s="195">
        <v>1.336</v>
      </c>
      <c r="M179" s="193">
        <v>1.336</v>
      </c>
      <c r="N179" s="194" t="s">
        <v>245</v>
      </c>
      <c r="O179" s="268">
        <v>137.318</v>
      </c>
      <c r="P179" s="268">
        <v>119.798</v>
      </c>
      <c r="Q179" s="268">
        <f t="shared" ref="Q179:Q192" si="3">P179/M179</f>
        <v>89.6691616766467</v>
      </c>
      <c r="R179" s="194" t="s">
        <v>794</v>
      </c>
      <c r="S179" s="193">
        <v>110</v>
      </c>
      <c r="T179" s="115"/>
    </row>
    <row r="180" ht="24" hidden="1" spans="1:20">
      <c r="A180" s="201"/>
      <c r="B180" s="126">
        <f>MAX($B$6:B179)+1</f>
        <v>124</v>
      </c>
      <c r="C180" s="191"/>
      <c r="D180" s="194" t="s">
        <v>186</v>
      </c>
      <c r="E180" s="194" t="s">
        <v>193</v>
      </c>
      <c r="F180" s="194" t="s">
        <v>55</v>
      </c>
      <c r="G180" s="194" t="s">
        <v>59</v>
      </c>
      <c r="H180" s="194" t="s">
        <v>795</v>
      </c>
      <c r="I180" s="194" t="s">
        <v>186</v>
      </c>
      <c r="J180" s="194" t="s">
        <v>796</v>
      </c>
      <c r="K180" s="195">
        <v>0.242</v>
      </c>
      <c r="L180" s="195">
        <v>1.513</v>
      </c>
      <c r="M180" s="193">
        <v>1.271</v>
      </c>
      <c r="N180" s="194" t="s">
        <v>245</v>
      </c>
      <c r="O180" s="268">
        <v>116.706</v>
      </c>
      <c r="P180" s="268">
        <v>101.942</v>
      </c>
      <c r="Q180" s="268">
        <f t="shared" si="3"/>
        <v>80.2061369000787</v>
      </c>
      <c r="R180" s="194" t="s">
        <v>797</v>
      </c>
      <c r="S180" s="193">
        <v>95</v>
      </c>
      <c r="T180" s="115"/>
    </row>
    <row r="181" ht="24" hidden="1" spans="1:20">
      <c r="A181" s="201"/>
      <c r="B181" s="126">
        <f>MAX($B$6:B180)+1</f>
        <v>125</v>
      </c>
      <c r="C181" s="191"/>
      <c r="D181" s="194" t="s">
        <v>186</v>
      </c>
      <c r="E181" s="194" t="s">
        <v>193</v>
      </c>
      <c r="F181" s="194" t="s">
        <v>55</v>
      </c>
      <c r="G181" s="194" t="s">
        <v>59</v>
      </c>
      <c r="H181" s="194" t="s">
        <v>798</v>
      </c>
      <c r="I181" s="194" t="s">
        <v>186</v>
      </c>
      <c r="J181" s="194" t="s">
        <v>799</v>
      </c>
      <c r="K181" s="195">
        <v>0.993</v>
      </c>
      <c r="L181" s="195">
        <v>1.842</v>
      </c>
      <c r="M181" s="193">
        <v>0.849</v>
      </c>
      <c r="N181" s="194" t="s">
        <v>245</v>
      </c>
      <c r="O181" s="268">
        <v>47.82</v>
      </c>
      <c r="P181" s="268">
        <v>40.72</v>
      </c>
      <c r="Q181" s="268">
        <f t="shared" si="3"/>
        <v>47.962308598351</v>
      </c>
      <c r="R181" s="194" t="s">
        <v>800</v>
      </c>
      <c r="S181" s="193">
        <v>35</v>
      </c>
      <c r="T181" s="115"/>
    </row>
    <row r="182" ht="24" hidden="1" spans="1:20">
      <c r="A182" s="201"/>
      <c r="B182" s="126">
        <f>MAX($B$6:B181)+1</f>
        <v>126</v>
      </c>
      <c r="C182" s="191"/>
      <c r="D182" s="194" t="s">
        <v>186</v>
      </c>
      <c r="E182" s="194" t="s">
        <v>193</v>
      </c>
      <c r="F182" s="194" t="s">
        <v>55</v>
      </c>
      <c r="G182" s="194" t="s">
        <v>59</v>
      </c>
      <c r="H182" s="194" t="s">
        <v>801</v>
      </c>
      <c r="I182" s="194" t="s">
        <v>186</v>
      </c>
      <c r="J182" s="194" t="s">
        <v>802</v>
      </c>
      <c r="K182" s="195">
        <v>0</v>
      </c>
      <c r="L182" s="195">
        <v>1.472</v>
      </c>
      <c r="M182" s="193">
        <v>1.472</v>
      </c>
      <c r="N182" s="194" t="s">
        <v>245</v>
      </c>
      <c r="O182" s="268">
        <v>159.231</v>
      </c>
      <c r="P182" s="268">
        <v>139.208</v>
      </c>
      <c r="Q182" s="268">
        <f t="shared" si="3"/>
        <v>94.570652173913</v>
      </c>
      <c r="R182" s="194" t="s">
        <v>803</v>
      </c>
      <c r="S182" s="193">
        <v>125</v>
      </c>
      <c r="T182" s="115"/>
    </row>
    <row r="183" ht="24" hidden="1" spans="1:20">
      <c r="A183" s="201"/>
      <c r="B183" s="126">
        <f>MAX($B$6:B182)+1</f>
        <v>127</v>
      </c>
      <c r="C183" s="191"/>
      <c r="D183" s="194" t="s">
        <v>184</v>
      </c>
      <c r="E183" s="194" t="s">
        <v>193</v>
      </c>
      <c r="F183" s="194" t="s">
        <v>55</v>
      </c>
      <c r="G183" s="194" t="s">
        <v>59</v>
      </c>
      <c r="H183" s="194" t="s">
        <v>804</v>
      </c>
      <c r="I183" s="194" t="s">
        <v>702</v>
      </c>
      <c r="J183" s="194" t="s">
        <v>805</v>
      </c>
      <c r="K183" s="195">
        <v>0</v>
      </c>
      <c r="L183" s="195">
        <v>2.961</v>
      </c>
      <c r="M183" s="193">
        <v>2.961</v>
      </c>
      <c r="N183" s="194" t="s">
        <v>245</v>
      </c>
      <c r="O183" s="268">
        <v>162.284</v>
      </c>
      <c r="P183" s="268">
        <v>140.744</v>
      </c>
      <c r="Q183" s="268">
        <f t="shared" si="3"/>
        <v>47.532590341101</v>
      </c>
      <c r="R183" s="194" t="s">
        <v>806</v>
      </c>
      <c r="S183" s="193">
        <v>135</v>
      </c>
      <c r="T183" s="115"/>
    </row>
    <row r="184" ht="24" hidden="1" spans="1:20">
      <c r="A184" s="201"/>
      <c r="B184" s="126">
        <f>MAX($B$6:B183)+1</f>
        <v>128</v>
      </c>
      <c r="C184" s="191"/>
      <c r="D184" s="194" t="s">
        <v>182</v>
      </c>
      <c r="E184" s="194" t="s">
        <v>193</v>
      </c>
      <c r="F184" s="194" t="s">
        <v>55</v>
      </c>
      <c r="G184" s="194" t="s">
        <v>59</v>
      </c>
      <c r="H184" s="194" t="s">
        <v>807</v>
      </c>
      <c r="I184" s="194" t="s">
        <v>182</v>
      </c>
      <c r="J184" s="194" t="s">
        <v>808</v>
      </c>
      <c r="K184" s="195">
        <v>7.682</v>
      </c>
      <c r="L184" s="195">
        <v>14.434</v>
      </c>
      <c r="M184" s="193">
        <v>7.752</v>
      </c>
      <c r="N184" s="194" t="s">
        <v>342</v>
      </c>
      <c r="O184" s="268">
        <v>726.077</v>
      </c>
      <c r="P184" s="268">
        <v>620.149</v>
      </c>
      <c r="Q184" s="268">
        <f t="shared" si="3"/>
        <v>79.9985810113519</v>
      </c>
      <c r="R184" s="194" t="s">
        <v>809</v>
      </c>
      <c r="S184" s="193">
        <v>605</v>
      </c>
      <c r="T184" s="115"/>
    </row>
    <row r="185" ht="24" hidden="1" spans="1:20">
      <c r="A185" s="201"/>
      <c r="B185" s="126">
        <f>MAX($B$6:B184)+1</f>
        <v>129</v>
      </c>
      <c r="C185" s="191"/>
      <c r="D185" s="194" t="s">
        <v>186</v>
      </c>
      <c r="E185" s="194" t="s">
        <v>193</v>
      </c>
      <c r="F185" s="194" t="s">
        <v>55</v>
      </c>
      <c r="G185" s="194" t="s">
        <v>59</v>
      </c>
      <c r="H185" s="194" t="s">
        <v>810</v>
      </c>
      <c r="I185" s="194" t="s">
        <v>186</v>
      </c>
      <c r="J185" s="194" t="s">
        <v>811</v>
      </c>
      <c r="K185" s="195">
        <v>0</v>
      </c>
      <c r="L185" s="195">
        <v>3.593</v>
      </c>
      <c r="M185" s="193">
        <v>3.593</v>
      </c>
      <c r="N185" s="194" t="s">
        <v>245</v>
      </c>
      <c r="O185" s="268">
        <v>341.016</v>
      </c>
      <c r="P185" s="268">
        <v>296.975</v>
      </c>
      <c r="Q185" s="268">
        <f t="shared" si="3"/>
        <v>82.6537712218202</v>
      </c>
      <c r="R185" s="194" t="s">
        <v>812</v>
      </c>
      <c r="S185" s="193">
        <v>280</v>
      </c>
      <c r="T185" s="115"/>
    </row>
    <row r="186" ht="24" hidden="1" spans="1:20">
      <c r="A186" s="201"/>
      <c r="B186" s="126">
        <f>MAX($B$6:B185)+1</f>
        <v>130</v>
      </c>
      <c r="C186" s="191"/>
      <c r="D186" s="194" t="s">
        <v>186</v>
      </c>
      <c r="E186" s="194" t="s">
        <v>193</v>
      </c>
      <c r="F186" s="194" t="s">
        <v>55</v>
      </c>
      <c r="G186" s="194" t="s">
        <v>59</v>
      </c>
      <c r="H186" s="194" t="s">
        <v>813</v>
      </c>
      <c r="I186" s="194" t="s">
        <v>186</v>
      </c>
      <c r="J186" s="194" t="s">
        <v>814</v>
      </c>
      <c r="K186" s="195">
        <v>0</v>
      </c>
      <c r="L186" s="195">
        <v>0.751</v>
      </c>
      <c r="M186" s="193">
        <v>0.751</v>
      </c>
      <c r="N186" s="194" t="s">
        <v>245</v>
      </c>
      <c r="O186" s="268">
        <v>66.727</v>
      </c>
      <c r="P186" s="268">
        <v>58.115</v>
      </c>
      <c r="Q186" s="268">
        <f t="shared" si="3"/>
        <v>77.3834886817577</v>
      </c>
      <c r="R186" s="194" t="s">
        <v>815</v>
      </c>
      <c r="S186" s="193">
        <v>55</v>
      </c>
      <c r="T186" s="115"/>
    </row>
    <row r="187" ht="24" hidden="1" spans="1:20">
      <c r="A187" s="201"/>
      <c r="B187" s="126">
        <f>MAX($B$6:B186)+1</f>
        <v>131</v>
      </c>
      <c r="C187" s="191"/>
      <c r="D187" s="194" t="s">
        <v>186</v>
      </c>
      <c r="E187" s="194" t="s">
        <v>193</v>
      </c>
      <c r="F187" s="194" t="s">
        <v>55</v>
      </c>
      <c r="G187" s="194" t="s">
        <v>59</v>
      </c>
      <c r="H187" s="194" t="s">
        <v>816</v>
      </c>
      <c r="I187" s="194" t="s">
        <v>186</v>
      </c>
      <c r="J187" s="194" t="s">
        <v>817</v>
      </c>
      <c r="K187" s="195">
        <v>0</v>
      </c>
      <c r="L187" s="195">
        <v>2.03</v>
      </c>
      <c r="M187" s="193">
        <v>2.03</v>
      </c>
      <c r="N187" s="194" t="s">
        <v>245</v>
      </c>
      <c r="O187" s="268">
        <v>269.048</v>
      </c>
      <c r="P187" s="268">
        <v>231.474</v>
      </c>
      <c r="Q187" s="268">
        <f t="shared" si="3"/>
        <v>114.026600985222</v>
      </c>
      <c r="R187" s="194" t="s">
        <v>818</v>
      </c>
      <c r="S187" s="193">
        <v>210</v>
      </c>
      <c r="T187" s="115"/>
    </row>
    <row r="188" ht="24" hidden="1" spans="1:20">
      <c r="A188" s="201"/>
      <c r="B188" s="126">
        <f>MAX($B$6:B187)+1</f>
        <v>132</v>
      </c>
      <c r="C188" s="191"/>
      <c r="D188" s="194" t="s">
        <v>186</v>
      </c>
      <c r="E188" s="194" t="s">
        <v>193</v>
      </c>
      <c r="F188" s="194" t="s">
        <v>55</v>
      </c>
      <c r="G188" s="194" t="s">
        <v>59</v>
      </c>
      <c r="H188" s="194" t="s">
        <v>819</v>
      </c>
      <c r="I188" s="194" t="s">
        <v>186</v>
      </c>
      <c r="J188" s="194" t="s">
        <v>820</v>
      </c>
      <c r="K188" s="195">
        <v>0</v>
      </c>
      <c r="L188" s="195">
        <v>1.062</v>
      </c>
      <c r="M188" s="193">
        <v>1.062</v>
      </c>
      <c r="N188" s="194" t="s">
        <v>245</v>
      </c>
      <c r="O188" s="268">
        <v>96.75</v>
      </c>
      <c r="P188" s="268">
        <v>83.15</v>
      </c>
      <c r="Q188" s="268">
        <f t="shared" si="3"/>
        <v>78.2956685499058</v>
      </c>
      <c r="R188" s="194" t="s">
        <v>821</v>
      </c>
      <c r="S188" s="193">
        <v>80</v>
      </c>
      <c r="T188" s="115"/>
    </row>
    <row r="189" ht="24" hidden="1" spans="1:20">
      <c r="A189" s="201"/>
      <c r="B189" s="126">
        <f>MAX($B$6:B188)+1</f>
        <v>133</v>
      </c>
      <c r="C189" s="191"/>
      <c r="D189" s="194" t="s">
        <v>186</v>
      </c>
      <c r="E189" s="194" t="s">
        <v>193</v>
      </c>
      <c r="F189" s="194" t="s">
        <v>55</v>
      </c>
      <c r="G189" s="194" t="s">
        <v>59</v>
      </c>
      <c r="H189" s="194" t="s">
        <v>822</v>
      </c>
      <c r="I189" s="194" t="s">
        <v>186</v>
      </c>
      <c r="J189" s="194" t="s">
        <v>823</v>
      </c>
      <c r="K189" s="195">
        <v>0</v>
      </c>
      <c r="L189" s="195">
        <v>0.943</v>
      </c>
      <c r="M189" s="193">
        <v>0.943</v>
      </c>
      <c r="N189" s="194" t="s">
        <v>245</v>
      </c>
      <c r="O189" s="268">
        <v>144.758</v>
      </c>
      <c r="P189" s="268">
        <v>126.131</v>
      </c>
      <c r="Q189" s="268">
        <f t="shared" si="3"/>
        <v>133.755037115589</v>
      </c>
      <c r="R189" s="194" t="s">
        <v>824</v>
      </c>
      <c r="S189" s="193">
        <v>110</v>
      </c>
      <c r="T189" s="115"/>
    </row>
    <row r="190" ht="24" hidden="1" spans="1:20">
      <c r="A190" s="201"/>
      <c r="B190" s="126">
        <f>MAX($B$6:B189)+1</f>
        <v>134</v>
      </c>
      <c r="C190" s="191"/>
      <c r="D190" s="194" t="s">
        <v>186</v>
      </c>
      <c r="E190" s="194" t="s">
        <v>193</v>
      </c>
      <c r="F190" s="194" t="s">
        <v>55</v>
      </c>
      <c r="G190" s="194" t="s">
        <v>59</v>
      </c>
      <c r="H190" s="194" t="s">
        <v>825</v>
      </c>
      <c r="I190" s="194" t="s">
        <v>186</v>
      </c>
      <c r="J190" s="194" t="s">
        <v>826</v>
      </c>
      <c r="K190" s="195">
        <v>3.471</v>
      </c>
      <c r="L190" s="195">
        <v>4.7</v>
      </c>
      <c r="M190" s="193">
        <v>1.229</v>
      </c>
      <c r="N190" s="194" t="s">
        <v>245</v>
      </c>
      <c r="O190" s="268">
        <v>106.888</v>
      </c>
      <c r="P190" s="268">
        <v>93.059</v>
      </c>
      <c r="Q190" s="268">
        <f t="shared" si="3"/>
        <v>75.7192839707079</v>
      </c>
      <c r="R190" s="194" t="s">
        <v>827</v>
      </c>
      <c r="S190" s="193">
        <v>90</v>
      </c>
      <c r="T190" s="115"/>
    </row>
    <row r="191" ht="24" hidden="1" spans="1:20">
      <c r="A191" s="201"/>
      <c r="B191" s="126">
        <f>MAX($B$6:B190)+1</f>
        <v>135</v>
      </c>
      <c r="C191" s="191"/>
      <c r="D191" s="194" t="s">
        <v>186</v>
      </c>
      <c r="E191" s="194" t="s">
        <v>193</v>
      </c>
      <c r="F191" s="194" t="s">
        <v>55</v>
      </c>
      <c r="G191" s="194" t="s">
        <v>59</v>
      </c>
      <c r="H191" s="194" t="s">
        <v>828</v>
      </c>
      <c r="I191" s="194" t="s">
        <v>186</v>
      </c>
      <c r="J191" s="194" t="s">
        <v>829</v>
      </c>
      <c r="K191" s="195">
        <v>0</v>
      </c>
      <c r="L191" s="195">
        <v>1.412</v>
      </c>
      <c r="M191" s="193">
        <v>1.412</v>
      </c>
      <c r="N191" s="194" t="s">
        <v>245</v>
      </c>
      <c r="O191" s="268">
        <v>89.492</v>
      </c>
      <c r="P191" s="268">
        <v>77.719</v>
      </c>
      <c r="Q191" s="268">
        <f t="shared" si="3"/>
        <v>55.0417847025496</v>
      </c>
      <c r="R191" s="194" t="s">
        <v>830</v>
      </c>
      <c r="S191" s="193">
        <v>75</v>
      </c>
      <c r="T191" s="115"/>
    </row>
    <row r="192" ht="24" hidden="1" spans="1:20">
      <c r="A192" s="201"/>
      <c r="B192" s="126">
        <f>MAX($B$6:B191)+1</f>
        <v>136</v>
      </c>
      <c r="C192" s="191"/>
      <c r="D192" s="194" t="s">
        <v>186</v>
      </c>
      <c r="E192" s="194" t="s">
        <v>193</v>
      </c>
      <c r="F192" s="194" t="s">
        <v>55</v>
      </c>
      <c r="G192" s="194" t="s">
        <v>59</v>
      </c>
      <c r="H192" s="194" t="s">
        <v>831</v>
      </c>
      <c r="I192" s="194" t="s">
        <v>186</v>
      </c>
      <c r="J192" s="194" t="s">
        <v>832</v>
      </c>
      <c r="K192" s="195">
        <v>0.673</v>
      </c>
      <c r="L192" s="195">
        <v>1.802</v>
      </c>
      <c r="M192" s="193">
        <v>1.129</v>
      </c>
      <c r="N192" s="194" t="s">
        <v>245</v>
      </c>
      <c r="O192" s="268">
        <v>111.18</v>
      </c>
      <c r="P192" s="268">
        <v>95.55</v>
      </c>
      <c r="Q192" s="268">
        <f t="shared" si="3"/>
        <v>84.6324180690877</v>
      </c>
      <c r="R192" s="194" t="s">
        <v>833</v>
      </c>
      <c r="S192" s="193">
        <v>83</v>
      </c>
      <c r="T192" s="115"/>
    </row>
    <row r="193" hidden="1" spans="1:20">
      <c r="A193" s="215"/>
      <c r="B193" s="216">
        <f>MAX($B$6:B192)+1</f>
        <v>137</v>
      </c>
      <c r="C193" s="217"/>
      <c r="D193" s="218" t="s">
        <v>4811</v>
      </c>
      <c r="E193" s="218" t="s">
        <v>193</v>
      </c>
      <c r="F193" s="194" t="s">
        <v>55</v>
      </c>
      <c r="G193" s="194" t="s">
        <v>59</v>
      </c>
      <c r="H193" s="194" t="s">
        <v>4812</v>
      </c>
      <c r="I193" s="219"/>
      <c r="J193" s="220" t="s">
        <v>4859</v>
      </c>
      <c r="K193" s="221"/>
      <c r="L193" s="221"/>
      <c r="M193" s="221"/>
      <c r="N193" s="221"/>
      <c r="O193" s="221"/>
      <c r="P193" s="221"/>
      <c r="Q193" s="221"/>
      <c r="R193" s="222"/>
      <c r="S193" s="125">
        <v>1388</v>
      </c>
      <c r="T193" s="115"/>
    </row>
    <row r="194" hidden="1" spans="1:20">
      <c r="A194" s="229"/>
      <c r="B194" s="230">
        <f>MAX($B$6:B193)+1</f>
        <v>138</v>
      </c>
      <c r="C194" s="231"/>
      <c r="D194" s="117" t="s">
        <v>392</v>
      </c>
      <c r="E194" s="117" t="s">
        <v>193</v>
      </c>
      <c r="F194" s="194" t="s">
        <v>55</v>
      </c>
      <c r="G194" s="194" t="s">
        <v>59</v>
      </c>
      <c r="H194" s="194" t="s">
        <v>4824</v>
      </c>
      <c r="I194" s="220"/>
      <c r="J194" s="220" t="s">
        <v>834</v>
      </c>
      <c r="K194" s="227"/>
      <c r="L194" s="227"/>
      <c r="M194" s="227"/>
      <c r="N194" s="227"/>
      <c r="O194" s="227"/>
      <c r="P194" s="227"/>
      <c r="Q194" s="227"/>
      <c r="R194" s="228"/>
      <c r="S194" s="125">
        <v>76</v>
      </c>
      <c r="T194" s="115"/>
    </row>
    <row r="195" ht="36" hidden="1" spans="1:20">
      <c r="A195" s="272"/>
      <c r="B195" s="273">
        <f>MAX($B$6:B194)+1</f>
        <v>139</v>
      </c>
      <c r="C195" s="274"/>
      <c r="D195" s="272" t="s">
        <v>186</v>
      </c>
      <c r="E195" s="272" t="s">
        <v>193</v>
      </c>
      <c r="F195" s="125" t="s">
        <v>55</v>
      </c>
      <c r="G195" s="125" t="s">
        <v>58</v>
      </c>
      <c r="H195" s="272" t="s">
        <v>835</v>
      </c>
      <c r="I195" s="272" t="s">
        <v>186</v>
      </c>
      <c r="J195" s="272" t="s">
        <v>836</v>
      </c>
      <c r="K195" s="272">
        <v>0</v>
      </c>
      <c r="L195" s="272">
        <v>3.009</v>
      </c>
      <c r="M195" s="275">
        <v>3.009</v>
      </c>
      <c r="N195" s="125" t="s">
        <v>342</v>
      </c>
      <c r="O195" s="273">
        <v>355</v>
      </c>
      <c r="P195" s="273">
        <v>307</v>
      </c>
      <c r="Q195" s="273">
        <f t="shared" ref="Q195:Q201" si="4">P195/M195</f>
        <v>102.027251578598</v>
      </c>
      <c r="R195" s="125" t="s">
        <v>837</v>
      </c>
      <c r="S195" s="273">
        <f>257+5</f>
        <v>262</v>
      </c>
      <c r="T195" s="223"/>
    </row>
    <row r="196" ht="24" hidden="1" spans="1:20">
      <c r="A196" s="272"/>
      <c r="B196" s="273">
        <f>MAX($B$6:B195)+1</f>
        <v>140</v>
      </c>
      <c r="C196" s="274"/>
      <c r="D196" s="272" t="s">
        <v>186</v>
      </c>
      <c r="E196" s="272" t="s">
        <v>193</v>
      </c>
      <c r="F196" s="125" t="s">
        <v>55</v>
      </c>
      <c r="G196" s="125" t="s">
        <v>58</v>
      </c>
      <c r="H196" s="272" t="s">
        <v>838</v>
      </c>
      <c r="I196" s="272" t="s">
        <v>186</v>
      </c>
      <c r="J196" s="272" t="s">
        <v>839</v>
      </c>
      <c r="K196" s="272">
        <v>0</v>
      </c>
      <c r="L196" s="272">
        <v>4.833</v>
      </c>
      <c r="M196" s="272">
        <v>4.833</v>
      </c>
      <c r="N196" s="125" t="s">
        <v>245</v>
      </c>
      <c r="O196" s="273">
        <v>476</v>
      </c>
      <c r="P196" s="273">
        <v>414</v>
      </c>
      <c r="Q196" s="273">
        <f t="shared" si="4"/>
        <v>85.6610800744879</v>
      </c>
      <c r="R196" s="125" t="s">
        <v>840</v>
      </c>
      <c r="S196" s="273">
        <v>414</v>
      </c>
      <c r="T196" s="223"/>
    </row>
    <row r="197" ht="24" hidden="1" spans="1:20">
      <c r="A197" s="272"/>
      <c r="B197" s="273">
        <f>MAX($B$6:B196)+1</f>
        <v>141</v>
      </c>
      <c r="C197" s="274"/>
      <c r="D197" s="272" t="s">
        <v>186</v>
      </c>
      <c r="E197" s="272" t="s">
        <v>193</v>
      </c>
      <c r="F197" s="125" t="s">
        <v>55</v>
      </c>
      <c r="G197" s="125" t="s">
        <v>58</v>
      </c>
      <c r="H197" s="272" t="s">
        <v>841</v>
      </c>
      <c r="I197" s="272" t="s">
        <v>186</v>
      </c>
      <c r="J197" s="272" t="s">
        <v>842</v>
      </c>
      <c r="K197" s="272">
        <v>0</v>
      </c>
      <c r="L197" s="272">
        <v>4.726</v>
      </c>
      <c r="M197" s="272">
        <v>4.726</v>
      </c>
      <c r="N197" s="125" t="s">
        <v>245</v>
      </c>
      <c r="O197" s="273">
        <v>537</v>
      </c>
      <c r="P197" s="273">
        <v>468</v>
      </c>
      <c r="Q197" s="273">
        <f t="shared" si="4"/>
        <v>99.0266610241219</v>
      </c>
      <c r="R197" s="125" t="s">
        <v>843</v>
      </c>
      <c r="S197" s="273">
        <f>468-44</f>
        <v>424</v>
      </c>
      <c r="T197" s="223"/>
    </row>
    <row r="198" ht="24" hidden="1" spans="1:20">
      <c r="A198" s="272"/>
      <c r="B198" s="273">
        <f>MAX($B$6:B197)+1</f>
        <v>142</v>
      </c>
      <c r="C198" s="274"/>
      <c r="D198" s="272" t="s">
        <v>186</v>
      </c>
      <c r="E198" s="272" t="s">
        <v>193</v>
      </c>
      <c r="F198" s="125" t="s">
        <v>55</v>
      </c>
      <c r="G198" s="125" t="s">
        <v>58</v>
      </c>
      <c r="H198" s="272" t="s">
        <v>844</v>
      </c>
      <c r="I198" s="272" t="s">
        <v>186</v>
      </c>
      <c r="J198" s="125" t="s">
        <v>845</v>
      </c>
      <c r="K198" s="272">
        <v>0</v>
      </c>
      <c r="L198" s="272">
        <v>0.389</v>
      </c>
      <c r="M198" s="272">
        <v>0.389</v>
      </c>
      <c r="N198" s="125" t="s">
        <v>245</v>
      </c>
      <c r="O198" s="273">
        <v>38</v>
      </c>
      <c r="P198" s="273">
        <v>32</v>
      </c>
      <c r="Q198" s="273">
        <f t="shared" si="4"/>
        <v>82.2622107969152</v>
      </c>
      <c r="R198" s="125" t="s">
        <v>846</v>
      </c>
      <c r="S198" s="273">
        <v>0</v>
      </c>
      <c r="T198" s="223"/>
    </row>
    <row r="199" ht="24" hidden="1" spans="1:20">
      <c r="A199" s="276"/>
      <c r="B199" s="277">
        <f>MAX($B$6:B198)+1</f>
        <v>143</v>
      </c>
      <c r="C199" s="278"/>
      <c r="D199" s="276" t="s">
        <v>182</v>
      </c>
      <c r="E199" s="276" t="s">
        <v>193</v>
      </c>
      <c r="F199" s="125" t="s">
        <v>55</v>
      </c>
      <c r="G199" s="125" t="s">
        <v>58</v>
      </c>
      <c r="H199" s="276" t="s">
        <v>848</v>
      </c>
      <c r="I199" s="276" t="s">
        <v>847</v>
      </c>
      <c r="J199" s="276" t="s">
        <v>849</v>
      </c>
      <c r="K199" s="276">
        <v>9.311</v>
      </c>
      <c r="L199" s="276">
        <v>27.625</v>
      </c>
      <c r="M199" s="195">
        <v>18.314</v>
      </c>
      <c r="N199" s="125" t="s">
        <v>342</v>
      </c>
      <c r="O199" s="126">
        <v>1974</v>
      </c>
      <c r="P199" s="125">
        <v>1745</v>
      </c>
      <c r="Q199" s="125">
        <f t="shared" si="4"/>
        <v>95.2822976957519</v>
      </c>
      <c r="R199" s="125" t="s">
        <v>850</v>
      </c>
      <c r="S199" s="125">
        <v>1745</v>
      </c>
      <c r="T199" s="223"/>
    </row>
    <row r="200" ht="24" hidden="1" spans="1:20">
      <c r="A200" s="276"/>
      <c r="B200" s="277">
        <f>MAX($B$6:B199)+1</f>
        <v>144</v>
      </c>
      <c r="C200" s="278"/>
      <c r="D200" s="276" t="s">
        <v>182</v>
      </c>
      <c r="E200" s="276" t="s">
        <v>193</v>
      </c>
      <c r="F200" s="125" t="s">
        <v>55</v>
      </c>
      <c r="G200" s="125" t="s">
        <v>58</v>
      </c>
      <c r="H200" s="276" t="s">
        <v>851</v>
      </c>
      <c r="I200" s="276" t="s">
        <v>847</v>
      </c>
      <c r="J200" s="125" t="s">
        <v>852</v>
      </c>
      <c r="K200" s="276">
        <v>2.134</v>
      </c>
      <c r="L200" s="276">
        <v>4.94</v>
      </c>
      <c r="M200" s="195">
        <v>2.806</v>
      </c>
      <c r="N200" s="125" t="s">
        <v>342</v>
      </c>
      <c r="O200" s="126">
        <v>659</v>
      </c>
      <c r="P200" s="125">
        <v>579</v>
      </c>
      <c r="Q200" s="125">
        <f t="shared" si="4"/>
        <v>206.343549536707</v>
      </c>
      <c r="R200" s="125" t="s">
        <v>853</v>
      </c>
      <c r="S200" s="125">
        <f>539</f>
        <v>539</v>
      </c>
      <c r="T200" s="223"/>
    </row>
    <row r="201" hidden="1" spans="1:20">
      <c r="A201" s="279"/>
      <c r="B201" s="280">
        <f>MAX($B$6:B200)+1</f>
        <v>145</v>
      </c>
      <c r="C201" s="281"/>
      <c r="D201" s="282" t="s">
        <v>182</v>
      </c>
      <c r="E201" s="282" t="s">
        <v>193</v>
      </c>
      <c r="F201" s="125" t="s">
        <v>55</v>
      </c>
      <c r="G201" s="214" t="s">
        <v>58</v>
      </c>
      <c r="H201" s="272" t="s">
        <v>854</v>
      </c>
      <c r="I201" s="282" t="s">
        <v>684</v>
      </c>
      <c r="J201" s="125" t="s">
        <v>855</v>
      </c>
      <c r="K201" s="276">
        <v>0</v>
      </c>
      <c r="L201" s="276">
        <v>0.863</v>
      </c>
      <c r="M201" s="196">
        <v>4.59</v>
      </c>
      <c r="N201" s="125" t="s">
        <v>245</v>
      </c>
      <c r="O201" s="250">
        <v>489</v>
      </c>
      <c r="P201" s="214">
        <v>427</v>
      </c>
      <c r="Q201" s="214">
        <f t="shared" si="4"/>
        <v>93.0283224400872</v>
      </c>
      <c r="R201" s="214" t="s">
        <v>856</v>
      </c>
      <c r="S201" s="214">
        <v>427</v>
      </c>
      <c r="T201" s="214" t="s">
        <v>4860</v>
      </c>
    </row>
    <row r="202" hidden="1" spans="1:20">
      <c r="A202" s="283"/>
      <c r="B202" s="284"/>
      <c r="C202" s="285"/>
      <c r="D202" s="286"/>
      <c r="E202" s="286"/>
      <c r="F202" s="125"/>
      <c r="G202" s="287"/>
      <c r="H202" s="272"/>
      <c r="I202" s="286"/>
      <c r="J202" s="125" t="s">
        <v>857</v>
      </c>
      <c r="K202" s="276">
        <v>0</v>
      </c>
      <c r="L202" s="276">
        <v>2.158</v>
      </c>
      <c r="M202" s="197"/>
      <c r="N202" s="125" t="s">
        <v>342</v>
      </c>
      <c r="O202" s="255"/>
      <c r="P202" s="287"/>
      <c r="Q202" s="287"/>
      <c r="R202" s="287"/>
      <c r="S202" s="287"/>
      <c r="T202" s="287"/>
    </row>
    <row r="203" hidden="1" spans="1:20">
      <c r="A203" s="288"/>
      <c r="B203" s="289"/>
      <c r="C203" s="290"/>
      <c r="D203" s="291"/>
      <c r="E203" s="291"/>
      <c r="F203" s="125"/>
      <c r="G203" s="237"/>
      <c r="H203" s="272"/>
      <c r="I203" s="291"/>
      <c r="J203" s="125" t="s">
        <v>858</v>
      </c>
      <c r="K203" s="276">
        <v>2.158</v>
      </c>
      <c r="L203" s="276">
        <v>3.727</v>
      </c>
      <c r="M203" s="198"/>
      <c r="N203" s="125" t="s">
        <v>342</v>
      </c>
      <c r="O203" s="258"/>
      <c r="P203" s="237"/>
      <c r="Q203" s="237"/>
      <c r="R203" s="237"/>
      <c r="S203" s="237"/>
      <c r="T203" s="237"/>
    </row>
    <row r="204" ht="24" hidden="1" spans="1:20">
      <c r="A204" s="272"/>
      <c r="B204" s="273">
        <f>MAX($B$6:B203)+1</f>
        <v>146</v>
      </c>
      <c r="C204" s="274"/>
      <c r="D204" s="272" t="s">
        <v>186</v>
      </c>
      <c r="E204" s="272" t="s">
        <v>193</v>
      </c>
      <c r="F204" s="125" t="s">
        <v>55</v>
      </c>
      <c r="G204" s="125" t="s">
        <v>58</v>
      </c>
      <c r="H204" s="276" t="s">
        <v>859</v>
      </c>
      <c r="I204" s="272" t="s">
        <v>186</v>
      </c>
      <c r="J204" s="276" t="s">
        <v>860</v>
      </c>
      <c r="K204" s="276">
        <v>7.1</v>
      </c>
      <c r="L204" s="276">
        <v>7.57</v>
      </c>
      <c r="M204" s="195">
        <v>0.470000000000001</v>
      </c>
      <c r="N204" s="125" t="s">
        <v>245</v>
      </c>
      <c r="O204" s="126">
        <v>68</v>
      </c>
      <c r="P204" s="125">
        <v>60</v>
      </c>
      <c r="Q204" s="125">
        <f>P204/M204</f>
        <v>127.659574468085</v>
      </c>
      <c r="R204" s="125" t="s">
        <v>861</v>
      </c>
      <c r="S204" s="125">
        <v>40</v>
      </c>
      <c r="T204" s="223"/>
    </row>
    <row r="205" ht="36" hidden="1" spans="1:20">
      <c r="A205" s="272"/>
      <c r="B205" s="273">
        <f>MAX($B$6:B204)+1</f>
        <v>147</v>
      </c>
      <c r="C205" s="274"/>
      <c r="D205" s="272" t="s">
        <v>186</v>
      </c>
      <c r="E205" s="272" t="s">
        <v>193</v>
      </c>
      <c r="F205" s="125" t="s">
        <v>55</v>
      </c>
      <c r="G205" s="125" t="s">
        <v>58</v>
      </c>
      <c r="H205" s="276" t="s">
        <v>862</v>
      </c>
      <c r="I205" s="272" t="s">
        <v>186</v>
      </c>
      <c r="J205" s="276" t="s">
        <v>863</v>
      </c>
      <c r="K205" s="276">
        <v>1.613</v>
      </c>
      <c r="L205" s="276">
        <v>2.373</v>
      </c>
      <c r="M205" s="195">
        <v>0.756</v>
      </c>
      <c r="N205" s="125" t="s">
        <v>245</v>
      </c>
      <c r="O205" s="126">
        <v>81</v>
      </c>
      <c r="P205" s="125">
        <v>72</v>
      </c>
      <c r="Q205" s="125">
        <f>P205/M205</f>
        <v>95.2380952380952</v>
      </c>
      <c r="R205" s="125" t="s">
        <v>864</v>
      </c>
      <c r="S205" s="125">
        <v>72</v>
      </c>
      <c r="T205" s="223"/>
    </row>
    <row r="206" hidden="1" spans="1:20">
      <c r="A206" s="239"/>
      <c r="B206" s="126">
        <f>MAX($B$6:B205)+1</f>
        <v>148</v>
      </c>
      <c r="C206" s="191"/>
      <c r="D206" s="125" t="s">
        <v>392</v>
      </c>
      <c r="E206" s="125" t="s">
        <v>193</v>
      </c>
      <c r="F206" s="125" t="s">
        <v>55</v>
      </c>
      <c r="G206" s="125" t="s">
        <v>58</v>
      </c>
      <c r="H206" s="115" t="s">
        <v>4824</v>
      </c>
      <c r="I206" s="292"/>
      <c r="J206" s="220" t="s">
        <v>865</v>
      </c>
      <c r="K206" s="123"/>
      <c r="L206" s="123"/>
      <c r="M206" s="123"/>
      <c r="N206" s="123"/>
      <c r="O206" s="123"/>
      <c r="P206" s="123"/>
      <c r="Q206" s="123"/>
      <c r="R206" s="130"/>
      <c r="S206" s="115">
        <v>81</v>
      </c>
      <c r="T206" s="223"/>
    </row>
    <row r="207" hidden="1" spans="1:20">
      <c r="A207" s="293"/>
      <c r="B207" s="126">
        <f>MAX($B$6:B206)+1</f>
        <v>149</v>
      </c>
      <c r="C207" s="191"/>
      <c r="D207" s="125" t="s">
        <v>4811</v>
      </c>
      <c r="E207" s="125" t="s">
        <v>193</v>
      </c>
      <c r="F207" s="125" t="s">
        <v>55</v>
      </c>
      <c r="G207" s="125" t="s">
        <v>58</v>
      </c>
      <c r="H207" s="272" t="s">
        <v>4812</v>
      </c>
      <c r="I207" s="219"/>
      <c r="J207" s="220" t="s">
        <v>4861</v>
      </c>
      <c r="K207" s="221"/>
      <c r="L207" s="221"/>
      <c r="M207" s="221"/>
      <c r="N207" s="221"/>
      <c r="O207" s="221"/>
      <c r="P207" s="221"/>
      <c r="Q207" s="221"/>
      <c r="R207" s="222"/>
      <c r="S207" s="125">
        <v>1019</v>
      </c>
      <c r="T207" s="223"/>
    </row>
    <row r="208" ht="24" hidden="1" spans="1:20">
      <c r="A208" s="125"/>
      <c r="B208" s="126">
        <f>MAX($B$6:B207)+1</f>
        <v>150</v>
      </c>
      <c r="C208" s="191"/>
      <c r="D208" s="125" t="s">
        <v>186</v>
      </c>
      <c r="E208" s="125" t="s">
        <v>193</v>
      </c>
      <c r="F208" s="125" t="s">
        <v>55</v>
      </c>
      <c r="G208" s="125" t="s">
        <v>61</v>
      </c>
      <c r="H208" s="125" t="s">
        <v>867</v>
      </c>
      <c r="I208" s="125" t="s">
        <v>866</v>
      </c>
      <c r="J208" s="125" t="s">
        <v>868</v>
      </c>
      <c r="K208" s="125">
        <v>0.34</v>
      </c>
      <c r="L208" s="125">
        <v>0.787</v>
      </c>
      <c r="M208" s="125">
        <v>0.447</v>
      </c>
      <c r="N208" s="125" t="s">
        <v>245</v>
      </c>
      <c r="O208" s="125">
        <v>49.6</v>
      </c>
      <c r="P208" s="117">
        <v>43.9</v>
      </c>
      <c r="Q208" s="117">
        <f>P208/M208</f>
        <v>98.2102908277405</v>
      </c>
      <c r="R208" s="125" t="s">
        <v>869</v>
      </c>
      <c r="S208" s="125">
        <v>39.5</v>
      </c>
      <c r="T208" s="115"/>
    </row>
    <row r="209" hidden="1" spans="1:20">
      <c r="A209" s="214"/>
      <c r="B209" s="250">
        <f>MAX($B$6:B208)+1</f>
        <v>151</v>
      </c>
      <c r="C209" s="251"/>
      <c r="D209" s="214" t="s">
        <v>182</v>
      </c>
      <c r="E209" s="214" t="s">
        <v>193</v>
      </c>
      <c r="F209" s="214" t="s">
        <v>55</v>
      </c>
      <c r="G209" s="214" t="s">
        <v>61</v>
      </c>
      <c r="H209" s="214" t="s">
        <v>870</v>
      </c>
      <c r="I209" s="125" t="s">
        <v>182</v>
      </c>
      <c r="J209" s="125" t="s">
        <v>871</v>
      </c>
      <c r="K209" s="125">
        <v>103.824</v>
      </c>
      <c r="L209" s="125">
        <v>104.94</v>
      </c>
      <c r="M209" s="214">
        <v>6.808</v>
      </c>
      <c r="N209" s="214" t="s">
        <v>342</v>
      </c>
      <c r="O209" s="214">
        <v>1287.5</v>
      </c>
      <c r="P209" s="294">
        <v>815.2</v>
      </c>
      <c r="Q209" s="294">
        <f>P209/M209</f>
        <v>119.741480611046</v>
      </c>
      <c r="R209" s="214" t="s">
        <v>872</v>
      </c>
      <c r="S209" s="269">
        <v>810</v>
      </c>
      <c r="T209" s="269"/>
    </row>
    <row r="210" hidden="1" spans="1:20">
      <c r="A210" s="287"/>
      <c r="B210" s="255"/>
      <c r="C210" s="256"/>
      <c r="D210" s="287"/>
      <c r="E210" s="287"/>
      <c r="F210" s="287"/>
      <c r="G210" s="287"/>
      <c r="H210" s="287"/>
      <c r="I210" s="125" t="s">
        <v>182</v>
      </c>
      <c r="J210" s="125" t="s">
        <v>873</v>
      </c>
      <c r="K210" s="125">
        <v>0</v>
      </c>
      <c r="L210" s="125">
        <v>0.456</v>
      </c>
      <c r="M210" s="287"/>
      <c r="N210" s="287"/>
      <c r="O210" s="287"/>
      <c r="P210" s="295"/>
      <c r="Q210" s="295"/>
      <c r="R210" s="287"/>
      <c r="S210" s="296"/>
      <c r="T210" s="296"/>
    </row>
    <row r="211" hidden="1" spans="1:20">
      <c r="A211" s="287"/>
      <c r="B211" s="255"/>
      <c r="C211" s="256"/>
      <c r="D211" s="287"/>
      <c r="E211" s="287"/>
      <c r="F211" s="287"/>
      <c r="G211" s="287"/>
      <c r="H211" s="287"/>
      <c r="I211" s="125" t="s">
        <v>182</v>
      </c>
      <c r="J211" s="125" t="s">
        <v>874</v>
      </c>
      <c r="K211" s="125">
        <v>0</v>
      </c>
      <c r="L211" s="125">
        <v>1.719</v>
      </c>
      <c r="M211" s="287"/>
      <c r="N211" s="287"/>
      <c r="O211" s="287"/>
      <c r="P211" s="295"/>
      <c r="Q211" s="295"/>
      <c r="R211" s="287"/>
      <c r="S211" s="296"/>
      <c r="T211" s="296"/>
    </row>
    <row r="212" hidden="1" spans="1:20">
      <c r="A212" s="287"/>
      <c r="B212" s="255"/>
      <c r="C212" s="256"/>
      <c r="D212" s="287"/>
      <c r="E212" s="287"/>
      <c r="F212" s="287"/>
      <c r="G212" s="287"/>
      <c r="H212" s="287"/>
      <c r="I212" s="125" t="s">
        <v>182</v>
      </c>
      <c r="J212" s="125" t="s">
        <v>875</v>
      </c>
      <c r="K212" s="125">
        <v>0</v>
      </c>
      <c r="L212" s="125">
        <v>1.264</v>
      </c>
      <c r="M212" s="287"/>
      <c r="N212" s="287"/>
      <c r="O212" s="287"/>
      <c r="P212" s="295"/>
      <c r="Q212" s="295"/>
      <c r="R212" s="287"/>
      <c r="S212" s="296"/>
      <c r="T212" s="296"/>
    </row>
    <row r="213" hidden="1" spans="1:20">
      <c r="A213" s="287"/>
      <c r="B213" s="255"/>
      <c r="C213" s="256"/>
      <c r="D213" s="287"/>
      <c r="E213" s="287"/>
      <c r="F213" s="287"/>
      <c r="G213" s="287"/>
      <c r="H213" s="287"/>
      <c r="I213" s="125" t="s">
        <v>182</v>
      </c>
      <c r="J213" s="125" t="s">
        <v>876</v>
      </c>
      <c r="K213" s="125">
        <v>0</v>
      </c>
      <c r="L213" s="125">
        <v>0.667</v>
      </c>
      <c r="M213" s="287"/>
      <c r="N213" s="287"/>
      <c r="O213" s="287"/>
      <c r="P213" s="295"/>
      <c r="Q213" s="295"/>
      <c r="R213" s="287"/>
      <c r="S213" s="296"/>
      <c r="T213" s="296"/>
    </row>
    <row r="214" hidden="1" spans="1:20">
      <c r="A214" s="287"/>
      <c r="B214" s="255"/>
      <c r="C214" s="256"/>
      <c r="D214" s="287"/>
      <c r="E214" s="287"/>
      <c r="F214" s="287"/>
      <c r="G214" s="287"/>
      <c r="H214" s="287"/>
      <c r="I214" s="125" t="s">
        <v>182</v>
      </c>
      <c r="J214" s="125" t="s">
        <v>877</v>
      </c>
      <c r="K214" s="125">
        <v>0</v>
      </c>
      <c r="L214" s="125">
        <v>1.461</v>
      </c>
      <c r="M214" s="287"/>
      <c r="N214" s="287"/>
      <c r="O214" s="287"/>
      <c r="P214" s="295"/>
      <c r="Q214" s="295"/>
      <c r="R214" s="287"/>
      <c r="S214" s="296"/>
      <c r="T214" s="296"/>
    </row>
    <row r="215" hidden="1" spans="1:20">
      <c r="A215" s="237"/>
      <c r="B215" s="258"/>
      <c r="C215" s="259"/>
      <c r="D215" s="237"/>
      <c r="E215" s="237"/>
      <c r="F215" s="287"/>
      <c r="G215" s="287"/>
      <c r="H215" s="287"/>
      <c r="I215" s="125" t="s">
        <v>182</v>
      </c>
      <c r="J215" s="125" t="s">
        <v>878</v>
      </c>
      <c r="K215" s="125">
        <v>3.157</v>
      </c>
      <c r="L215" s="125">
        <v>3.282</v>
      </c>
      <c r="M215" s="237"/>
      <c r="N215" s="237"/>
      <c r="O215" s="287"/>
      <c r="P215" s="295"/>
      <c r="Q215" s="295"/>
      <c r="R215" s="287"/>
      <c r="S215" s="296"/>
      <c r="T215" s="271"/>
    </row>
    <row r="216" hidden="1" spans="1:20">
      <c r="A216" s="214"/>
      <c r="B216" s="250">
        <f>MAX($B$6:B215)+1</f>
        <v>152</v>
      </c>
      <c r="C216" s="251"/>
      <c r="D216" s="214" t="s">
        <v>186</v>
      </c>
      <c r="E216" s="214" t="s">
        <v>193</v>
      </c>
      <c r="F216" s="214" t="s">
        <v>55</v>
      </c>
      <c r="G216" s="214" t="s">
        <v>61</v>
      </c>
      <c r="H216" s="214" t="s">
        <v>879</v>
      </c>
      <c r="I216" s="214" t="s">
        <v>866</v>
      </c>
      <c r="J216" s="125" t="s">
        <v>880</v>
      </c>
      <c r="K216" s="125">
        <v>0</v>
      </c>
      <c r="L216" s="125">
        <v>0.48</v>
      </c>
      <c r="M216" s="214">
        <v>2.973</v>
      </c>
      <c r="N216" s="214" t="s">
        <v>245</v>
      </c>
      <c r="O216" s="214">
        <v>484.9133</v>
      </c>
      <c r="P216" s="214">
        <v>426.5974</v>
      </c>
      <c r="Q216" s="214">
        <f>P216/M216</f>
        <v>143.490548267743</v>
      </c>
      <c r="R216" s="214" t="s">
        <v>4862</v>
      </c>
      <c r="S216" s="269">
        <v>403</v>
      </c>
      <c r="T216" s="269"/>
    </row>
    <row r="217" hidden="1" spans="1:20">
      <c r="A217" s="287"/>
      <c r="B217" s="255"/>
      <c r="C217" s="256"/>
      <c r="D217" s="287"/>
      <c r="E217" s="287"/>
      <c r="F217" s="287"/>
      <c r="G217" s="287"/>
      <c r="H217" s="287"/>
      <c r="I217" s="287"/>
      <c r="J217" s="125" t="s">
        <v>882</v>
      </c>
      <c r="K217" s="125">
        <v>0</v>
      </c>
      <c r="L217" s="125">
        <v>0.48</v>
      </c>
      <c r="M217" s="287"/>
      <c r="N217" s="287"/>
      <c r="O217" s="287"/>
      <c r="P217" s="287"/>
      <c r="Q217" s="287"/>
      <c r="R217" s="287"/>
      <c r="S217" s="296"/>
      <c r="T217" s="296"/>
    </row>
    <row r="218" hidden="1" spans="1:20">
      <c r="A218" s="287"/>
      <c r="B218" s="255"/>
      <c r="C218" s="256"/>
      <c r="D218" s="287"/>
      <c r="E218" s="287"/>
      <c r="F218" s="287"/>
      <c r="G218" s="287"/>
      <c r="H218" s="287"/>
      <c r="I218" s="287"/>
      <c r="J218" s="125" t="s">
        <v>883</v>
      </c>
      <c r="K218" s="125">
        <v>0</v>
      </c>
      <c r="L218" s="125">
        <v>0.25</v>
      </c>
      <c r="M218" s="287"/>
      <c r="N218" s="287"/>
      <c r="O218" s="287"/>
      <c r="P218" s="287"/>
      <c r="Q218" s="287"/>
      <c r="R218" s="287"/>
      <c r="S218" s="296"/>
      <c r="T218" s="296"/>
    </row>
    <row r="219" hidden="1" spans="1:20">
      <c r="A219" s="287"/>
      <c r="B219" s="255"/>
      <c r="C219" s="256"/>
      <c r="D219" s="287"/>
      <c r="E219" s="287"/>
      <c r="F219" s="287"/>
      <c r="G219" s="287"/>
      <c r="H219" s="287"/>
      <c r="I219" s="287"/>
      <c r="J219" s="125" t="s">
        <v>884</v>
      </c>
      <c r="K219" s="125">
        <v>0</v>
      </c>
      <c r="L219" s="125">
        <v>1.724</v>
      </c>
      <c r="M219" s="287"/>
      <c r="N219" s="287"/>
      <c r="O219" s="287"/>
      <c r="P219" s="287"/>
      <c r="Q219" s="287"/>
      <c r="R219" s="287"/>
      <c r="S219" s="296"/>
      <c r="T219" s="296"/>
    </row>
    <row r="220" hidden="1" spans="1:20">
      <c r="A220" s="237"/>
      <c r="B220" s="258"/>
      <c r="C220" s="259"/>
      <c r="D220" s="237"/>
      <c r="E220" s="237"/>
      <c r="F220" s="237"/>
      <c r="G220" s="237"/>
      <c r="H220" s="237"/>
      <c r="I220" s="237"/>
      <c r="J220" s="125" t="s">
        <v>885</v>
      </c>
      <c r="K220" s="125">
        <v>0.25</v>
      </c>
      <c r="L220" s="125">
        <v>0.289</v>
      </c>
      <c r="M220" s="237"/>
      <c r="N220" s="237"/>
      <c r="O220" s="237"/>
      <c r="P220" s="237"/>
      <c r="Q220" s="237"/>
      <c r="R220" s="237"/>
      <c r="S220" s="271"/>
      <c r="T220" s="271"/>
    </row>
    <row r="221" ht="24" hidden="1" spans="1:20">
      <c r="A221" s="125"/>
      <c r="B221" s="126">
        <f>MAX($B$6:B220)+1</f>
        <v>153</v>
      </c>
      <c r="C221" s="191"/>
      <c r="D221" s="125" t="s">
        <v>186</v>
      </c>
      <c r="E221" s="125" t="s">
        <v>193</v>
      </c>
      <c r="F221" s="125" t="s">
        <v>55</v>
      </c>
      <c r="G221" s="125" t="s">
        <v>61</v>
      </c>
      <c r="H221" s="125" t="s">
        <v>886</v>
      </c>
      <c r="I221" s="125" t="s">
        <v>866</v>
      </c>
      <c r="J221" s="125" t="s">
        <v>887</v>
      </c>
      <c r="K221" s="125">
        <v>1.3</v>
      </c>
      <c r="L221" s="125">
        <v>3.8</v>
      </c>
      <c r="M221" s="125">
        <v>2.5</v>
      </c>
      <c r="N221" s="125" t="s">
        <v>245</v>
      </c>
      <c r="O221" s="125">
        <v>252.0093</v>
      </c>
      <c r="P221" s="125">
        <v>227.8311</v>
      </c>
      <c r="Q221" s="125">
        <f>P221/M221</f>
        <v>91.13244</v>
      </c>
      <c r="R221" s="125" t="s">
        <v>4863</v>
      </c>
      <c r="S221" s="115">
        <v>213.5</v>
      </c>
      <c r="T221" s="115"/>
    </row>
    <row r="222" ht="24" hidden="1" spans="1:20">
      <c r="A222" s="125"/>
      <c r="B222" s="126">
        <f>MAX($B$6:B221)+1</f>
        <v>154</v>
      </c>
      <c r="C222" s="191"/>
      <c r="D222" s="125" t="s">
        <v>186</v>
      </c>
      <c r="E222" s="125" t="s">
        <v>193</v>
      </c>
      <c r="F222" s="125" t="s">
        <v>55</v>
      </c>
      <c r="G222" s="125" t="s">
        <v>61</v>
      </c>
      <c r="H222" s="125" t="s">
        <v>889</v>
      </c>
      <c r="I222" s="125" t="s">
        <v>866</v>
      </c>
      <c r="J222" s="125" t="s">
        <v>890</v>
      </c>
      <c r="K222" s="115">
        <v>9</v>
      </c>
      <c r="L222" s="115">
        <v>16.5</v>
      </c>
      <c r="M222" s="125">
        <v>7.5</v>
      </c>
      <c r="N222" s="125" t="s">
        <v>245</v>
      </c>
      <c r="O222" s="125">
        <v>795.1612</v>
      </c>
      <c r="P222" s="125">
        <v>690.9435</v>
      </c>
      <c r="Q222" s="125">
        <f>P222/M222</f>
        <v>92.1258</v>
      </c>
      <c r="R222" s="125" t="s">
        <v>891</v>
      </c>
      <c r="S222" s="115">
        <v>658.75</v>
      </c>
      <c r="T222" s="115"/>
    </row>
    <row r="223" hidden="1" spans="1:20">
      <c r="A223" s="214"/>
      <c r="B223" s="250">
        <f>MAX($B$6:B222)+1</f>
        <v>155</v>
      </c>
      <c r="C223" s="251"/>
      <c r="D223" s="214" t="s">
        <v>186</v>
      </c>
      <c r="E223" s="214" t="s">
        <v>193</v>
      </c>
      <c r="F223" s="214" t="s">
        <v>55</v>
      </c>
      <c r="G223" s="214" t="s">
        <v>61</v>
      </c>
      <c r="H223" s="214" t="s">
        <v>892</v>
      </c>
      <c r="I223" s="214" t="s">
        <v>866</v>
      </c>
      <c r="J223" s="125" t="s">
        <v>893</v>
      </c>
      <c r="K223" s="115">
        <v>0</v>
      </c>
      <c r="L223" s="115">
        <v>0.298</v>
      </c>
      <c r="M223" s="214">
        <v>3.853</v>
      </c>
      <c r="N223" s="214" t="s">
        <v>245</v>
      </c>
      <c r="O223" s="214">
        <v>406.3315</v>
      </c>
      <c r="P223" s="214">
        <v>353.0757</v>
      </c>
      <c r="Q223" s="214">
        <f>P223/M223</f>
        <v>91.6365689073449</v>
      </c>
      <c r="R223" s="214" t="s">
        <v>894</v>
      </c>
      <c r="S223" s="269">
        <v>333.5</v>
      </c>
      <c r="T223" s="115"/>
    </row>
    <row r="224" hidden="1" spans="1:20">
      <c r="A224" s="287"/>
      <c r="B224" s="255"/>
      <c r="C224" s="256"/>
      <c r="D224" s="287"/>
      <c r="E224" s="287"/>
      <c r="F224" s="287"/>
      <c r="G224" s="287"/>
      <c r="H224" s="287"/>
      <c r="I224" s="287"/>
      <c r="J224" s="125" t="s">
        <v>895</v>
      </c>
      <c r="K224" s="115">
        <v>0</v>
      </c>
      <c r="L224" s="115">
        <v>0.768</v>
      </c>
      <c r="M224" s="287"/>
      <c r="N224" s="287"/>
      <c r="O224" s="287"/>
      <c r="P224" s="287"/>
      <c r="Q224" s="287"/>
      <c r="R224" s="287"/>
      <c r="S224" s="296"/>
      <c r="T224" s="115"/>
    </row>
    <row r="225" hidden="1" spans="1:20">
      <c r="A225" s="287"/>
      <c r="B225" s="255"/>
      <c r="C225" s="256"/>
      <c r="D225" s="287"/>
      <c r="E225" s="287"/>
      <c r="F225" s="287"/>
      <c r="G225" s="287"/>
      <c r="H225" s="287"/>
      <c r="I225" s="287"/>
      <c r="J225" s="125" t="s">
        <v>896</v>
      </c>
      <c r="K225" s="115">
        <v>0</v>
      </c>
      <c r="L225" s="115">
        <v>0.839</v>
      </c>
      <c r="M225" s="287"/>
      <c r="N225" s="287"/>
      <c r="O225" s="287"/>
      <c r="P225" s="287"/>
      <c r="Q225" s="287"/>
      <c r="R225" s="287"/>
      <c r="S225" s="296"/>
      <c r="T225" s="115"/>
    </row>
    <row r="226" hidden="1" spans="1:20">
      <c r="A226" s="287"/>
      <c r="B226" s="255"/>
      <c r="C226" s="256"/>
      <c r="D226" s="287"/>
      <c r="E226" s="287"/>
      <c r="F226" s="287"/>
      <c r="G226" s="287"/>
      <c r="H226" s="287"/>
      <c r="I226" s="287"/>
      <c r="J226" s="125" t="s">
        <v>897</v>
      </c>
      <c r="K226" s="115">
        <v>0</v>
      </c>
      <c r="L226" s="115">
        <v>0.91</v>
      </c>
      <c r="M226" s="287"/>
      <c r="N226" s="287"/>
      <c r="O226" s="287"/>
      <c r="P226" s="287"/>
      <c r="Q226" s="287"/>
      <c r="R226" s="287"/>
      <c r="S226" s="296"/>
      <c r="T226" s="115"/>
    </row>
    <row r="227" hidden="1" spans="1:20">
      <c r="A227" s="287"/>
      <c r="B227" s="255"/>
      <c r="C227" s="256"/>
      <c r="D227" s="287"/>
      <c r="E227" s="287"/>
      <c r="F227" s="287"/>
      <c r="G227" s="287"/>
      <c r="H227" s="287"/>
      <c r="I227" s="287"/>
      <c r="J227" s="125" t="s">
        <v>898</v>
      </c>
      <c r="K227" s="115">
        <v>0.203</v>
      </c>
      <c r="L227" s="115">
        <v>0.479</v>
      </c>
      <c r="M227" s="287"/>
      <c r="N227" s="287"/>
      <c r="O227" s="287"/>
      <c r="P227" s="287"/>
      <c r="Q227" s="287"/>
      <c r="R227" s="287"/>
      <c r="S227" s="296"/>
      <c r="T227" s="115"/>
    </row>
    <row r="228" hidden="1" spans="1:20">
      <c r="A228" s="287"/>
      <c r="B228" s="255"/>
      <c r="C228" s="256"/>
      <c r="D228" s="287"/>
      <c r="E228" s="287"/>
      <c r="F228" s="287"/>
      <c r="G228" s="287"/>
      <c r="H228" s="287"/>
      <c r="I228" s="287"/>
      <c r="J228" s="125" t="s">
        <v>899</v>
      </c>
      <c r="K228" s="115">
        <v>0</v>
      </c>
      <c r="L228" s="115">
        <v>0.37</v>
      </c>
      <c r="M228" s="287"/>
      <c r="N228" s="287"/>
      <c r="O228" s="287"/>
      <c r="P228" s="287"/>
      <c r="Q228" s="287"/>
      <c r="R228" s="287"/>
      <c r="S228" s="296"/>
      <c r="T228" s="115"/>
    </row>
    <row r="229" hidden="1" spans="1:20">
      <c r="A229" s="237"/>
      <c r="B229" s="258"/>
      <c r="C229" s="259"/>
      <c r="D229" s="237"/>
      <c r="E229" s="237"/>
      <c r="F229" s="237"/>
      <c r="G229" s="237"/>
      <c r="H229" s="237"/>
      <c r="I229" s="237"/>
      <c r="J229" s="125" t="s">
        <v>900</v>
      </c>
      <c r="K229" s="115">
        <v>0</v>
      </c>
      <c r="L229" s="115">
        <v>0.392</v>
      </c>
      <c r="M229" s="237"/>
      <c r="N229" s="237"/>
      <c r="O229" s="237"/>
      <c r="P229" s="237"/>
      <c r="Q229" s="237"/>
      <c r="R229" s="237"/>
      <c r="S229" s="271"/>
      <c r="T229" s="115"/>
    </row>
    <row r="230" ht="24" hidden="1" spans="1:20">
      <c r="A230" s="214"/>
      <c r="B230" s="250">
        <f>MAX($B$6:B229)+1</f>
        <v>156</v>
      </c>
      <c r="C230" s="251"/>
      <c r="D230" s="214" t="s">
        <v>187</v>
      </c>
      <c r="E230" s="214" t="s">
        <v>193</v>
      </c>
      <c r="F230" s="214" t="s">
        <v>55</v>
      </c>
      <c r="G230" s="214" t="s">
        <v>61</v>
      </c>
      <c r="H230" s="214" t="s">
        <v>901</v>
      </c>
      <c r="I230" s="214" t="s">
        <v>187</v>
      </c>
      <c r="J230" s="214" t="s">
        <v>902</v>
      </c>
      <c r="K230" s="269">
        <v>0</v>
      </c>
      <c r="L230" s="269">
        <v>11.363</v>
      </c>
      <c r="M230" s="214">
        <v>11.363</v>
      </c>
      <c r="N230" s="214" t="s">
        <v>342</v>
      </c>
      <c r="O230" s="214">
        <v>819.9</v>
      </c>
      <c r="P230" s="214">
        <v>701.2</v>
      </c>
      <c r="Q230" s="214">
        <f>P230/M230</f>
        <v>61.7090557071196</v>
      </c>
      <c r="R230" s="214" t="s">
        <v>903</v>
      </c>
      <c r="S230" s="297">
        <v>624.965</v>
      </c>
      <c r="T230" s="115"/>
    </row>
    <row r="231" ht="24" hidden="1" spans="1:20">
      <c r="A231" s="125"/>
      <c r="B231" s="126">
        <f>MAX($B$6:B230)+1</f>
        <v>157</v>
      </c>
      <c r="C231" s="191"/>
      <c r="D231" s="125" t="s">
        <v>186</v>
      </c>
      <c r="E231" s="125" t="s">
        <v>193</v>
      </c>
      <c r="F231" s="125" t="s">
        <v>55</v>
      </c>
      <c r="G231" s="125" t="s">
        <v>61</v>
      </c>
      <c r="H231" s="125" t="s">
        <v>904</v>
      </c>
      <c r="I231" s="125" t="s">
        <v>866</v>
      </c>
      <c r="J231" s="125" t="s">
        <v>905</v>
      </c>
      <c r="K231" s="115">
        <v>0</v>
      </c>
      <c r="L231" s="115">
        <v>1.474</v>
      </c>
      <c r="M231" s="125">
        <v>1.474</v>
      </c>
      <c r="N231" s="125" t="s">
        <v>245</v>
      </c>
      <c r="O231" s="125">
        <v>289.9546</v>
      </c>
      <c r="P231" s="125">
        <v>265.2004</v>
      </c>
      <c r="Q231" s="125">
        <f>P231/M231</f>
        <v>179.918860244233</v>
      </c>
      <c r="R231" s="125" t="s">
        <v>4864</v>
      </c>
      <c r="S231" s="115">
        <v>121.605</v>
      </c>
      <c r="T231" s="115"/>
    </row>
    <row r="232" ht="24" hidden="1" spans="1:20">
      <c r="A232" s="214"/>
      <c r="B232" s="250">
        <f>MAX($B$6:B231)+1</f>
        <v>158</v>
      </c>
      <c r="C232" s="251"/>
      <c r="D232" s="214" t="s">
        <v>187</v>
      </c>
      <c r="E232" s="214" t="s">
        <v>193</v>
      </c>
      <c r="F232" s="214" t="s">
        <v>55</v>
      </c>
      <c r="G232" s="214" t="s">
        <v>61</v>
      </c>
      <c r="H232" s="214" t="s">
        <v>907</v>
      </c>
      <c r="I232" s="214" t="s">
        <v>187</v>
      </c>
      <c r="J232" s="214" t="s">
        <v>908</v>
      </c>
      <c r="K232" s="269">
        <v>0.59</v>
      </c>
      <c r="L232" s="269">
        <v>3.858</v>
      </c>
      <c r="M232" s="214">
        <v>3.268</v>
      </c>
      <c r="N232" s="214" t="s">
        <v>245</v>
      </c>
      <c r="O232" s="214">
        <v>235.3084</v>
      </c>
      <c r="P232" s="214">
        <v>202.0455</v>
      </c>
      <c r="Q232" s="214">
        <f>P232/M232</f>
        <v>61.8254283965728</v>
      </c>
      <c r="R232" s="214" t="s">
        <v>4865</v>
      </c>
      <c r="S232" s="269">
        <v>185</v>
      </c>
      <c r="T232" s="115"/>
    </row>
    <row r="233" hidden="1" spans="1:20">
      <c r="A233" s="215"/>
      <c r="B233" s="216">
        <f>MAX($B$6:B232)+1</f>
        <v>159</v>
      </c>
      <c r="C233" s="217"/>
      <c r="D233" s="218" t="s">
        <v>4811</v>
      </c>
      <c r="E233" s="218" t="s">
        <v>193</v>
      </c>
      <c r="F233" s="125" t="s">
        <v>55</v>
      </c>
      <c r="G233" s="125" t="s">
        <v>61</v>
      </c>
      <c r="H233" s="115" t="s">
        <v>4812</v>
      </c>
      <c r="I233" s="219"/>
      <c r="J233" s="220" t="s">
        <v>4866</v>
      </c>
      <c r="K233" s="221"/>
      <c r="L233" s="221"/>
      <c r="M233" s="221"/>
      <c r="N233" s="221"/>
      <c r="O233" s="221"/>
      <c r="P233" s="221"/>
      <c r="Q233" s="221"/>
      <c r="R233" s="222"/>
      <c r="S233" s="125">
        <v>902</v>
      </c>
      <c r="T233" s="115"/>
    </row>
    <row r="234" hidden="1" spans="1:20">
      <c r="A234" s="215"/>
      <c r="B234" s="216">
        <f>MAX($B$6:B233)+1</f>
        <v>160</v>
      </c>
      <c r="C234" s="217"/>
      <c r="D234" s="218" t="s">
        <v>392</v>
      </c>
      <c r="E234" s="218" t="s">
        <v>193</v>
      </c>
      <c r="F234" s="125" t="s">
        <v>55</v>
      </c>
      <c r="G234" s="125" t="s">
        <v>61</v>
      </c>
      <c r="H234" s="115" t="s">
        <v>4824</v>
      </c>
      <c r="I234" s="219"/>
      <c r="J234" s="220" t="s">
        <v>4867</v>
      </c>
      <c r="K234" s="221"/>
      <c r="L234" s="221"/>
      <c r="M234" s="221"/>
      <c r="N234" s="221"/>
      <c r="O234" s="221"/>
      <c r="P234" s="221"/>
      <c r="Q234" s="221"/>
      <c r="R234" s="222"/>
      <c r="S234" s="125">
        <v>69.18</v>
      </c>
      <c r="T234" s="125"/>
    </row>
    <row r="235" ht="24" hidden="1" spans="1:20">
      <c r="A235" s="125"/>
      <c r="B235" s="126">
        <f>MAX($B$6:B234)+1</f>
        <v>161</v>
      </c>
      <c r="C235" s="191"/>
      <c r="D235" s="125" t="s">
        <v>182</v>
      </c>
      <c r="E235" s="125" t="s">
        <v>193</v>
      </c>
      <c r="F235" s="125" t="s">
        <v>55</v>
      </c>
      <c r="G235" s="125" t="s">
        <v>60</v>
      </c>
      <c r="H235" s="125" t="s">
        <v>931</v>
      </c>
      <c r="I235" s="125" t="s">
        <v>930</v>
      </c>
      <c r="J235" s="125" t="s">
        <v>932</v>
      </c>
      <c r="K235" s="125">
        <v>96.726</v>
      </c>
      <c r="L235" s="125">
        <v>101.828</v>
      </c>
      <c r="M235" s="115">
        <v>5.102</v>
      </c>
      <c r="N235" s="125" t="s">
        <v>342</v>
      </c>
      <c r="O235" s="226">
        <v>967.3103</v>
      </c>
      <c r="P235" s="226">
        <v>652.7863</v>
      </c>
      <c r="Q235" s="226">
        <f t="shared" ref="Q235:Q243" si="5">P235/M235</f>
        <v>127.947138377107</v>
      </c>
      <c r="R235" s="125" t="s">
        <v>933</v>
      </c>
      <c r="S235" s="125">
        <v>652</v>
      </c>
      <c r="T235" s="223"/>
    </row>
    <row r="236" ht="24" hidden="1" spans="1:20">
      <c r="A236" s="125"/>
      <c r="B236" s="126">
        <f>MAX($B$6:B235)+1</f>
        <v>162</v>
      </c>
      <c r="C236" s="191"/>
      <c r="D236" s="125" t="s">
        <v>182</v>
      </c>
      <c r="E236" s="125" t="s">
        <v>193</v>
      </c>
      <c r="F236" s="125" t="s">
        <v>55</v>
      </c>
      <c r="G236" s="125" t="s">
        <v>60</v>
      </c>
      <c r="H236" s="125" t="s">
        <v>934</v>
      </c>
      <c r="I236" s="125" t="s">
        <v>930</v>
      </c>
      <c r="J236" s="125" t="s">
        <v>935</v>
      </c>
      <c r="K236" s="125">
        <v>0.795</v>
      </c>
      <c r="L236" s="125">
        <v>4.326</v>
      </c>
      <c r="M236" s="115">
        <v>3.531</v>
      </c>
      <c r="N236" s="125" t="s">
        <v>342</v>
      </c>
      <c r="O236" s="226">
        <v>439.2161</v>
      </c>
      <c r="P236" s="226">
        <v>295.5452</v>
      </c>
      <c r="Q236" s="226">
        <f t="shared" si="5"/>
        <v>83.7001416029454</v>
      </c>
      <c r="R236" s="125" t="s">
        <v>936</v>
      </c>
      <c r="S236" s="115">
        <v>295</v>
      </c>
      <c r="T236" s="223"/>
    </row>
    <row r="237" ht="24" hidden="1" spans="1:20">
      <c r="A237" s="125"/>
      <c r="B237" s="126">
        <f>MAX($B$6:B236)+1</f>
        <v>163</v>
      </c>
      <c r="C237" s="191"/>
      <c r="D237" s="125" t="s">
        <v>182</v>
      </c>
      <c r="E237" s="125" t="s">
        <v>193</v>
      </c>
      <c r="F237" s="125" t="s">
        <v>55</v>
      </c>
      <c r="G237" s="125" t="s">
        <v>60</v>
      </c>
      <c r="H237" s="125" t="s">
        <v>937</v>
      </c>
      <c r="I237" s="125" t="s">
        <v>930</v>
      </c>
      <c r="J237" s="125" t="s">
        <v>938</v>
      </c>
      <c r="K237" s="125">
        <v>67.115</v>
      </c>
      <c r="L237" s="125">
        <v>71.246</v>
      </c>
      <c r="M237" s="115">
        <v>4.145</v>
      </c>
      <c r="N237" s="125" t="s">
        <v>342</v>
      </c>
      <c r="O237" s="226">
        <v>1042.48</v>
      </c>
      <c r="P237" s="226">
        <v>887.06</v>
      </c>
      <c r="Q237" s="226">
        <f t="shared" si="5"/>
        <v>214.007237635706</v>
      </c>
      <c r="R237" s="125" t="s">
        <v>939</v>
      </c>
      <c r="S237" s="115">
        <v>619</v>
      </c>
      <c r="T237" s="223"/>
    </row>
    <row r="238" ht="24" hidden="1" spans="1:20">
      <c r="A238" s="125"/>
      <c r="B238" s="126">
        <f>MAX($B$6:B237)+1</f>
        <v>164</v>
      </c>
      <c r="C238" s="191"/>
      <c r="D238" s="125" t="s">
        <v>182</v>
      </c>
      <c r="E238" s="125" t="s">
        <v>193</v>
      </c>
      <c r="F238" s="125" t="s">
        <v>55</v>
      </c>
      <c r="G238" s="125" t="s">
        <v>60</v>
      </c>
      <c r="H238" s="125" t="s">
        <v>940</v>
      </c>
      <c r="I238" s="125" t="s">
        <v>930</v>
      </c>
      <c r="J238" s="125" t="s">
        <v>941</v>
      </c>
      <c r="K238" s="125">
        <v>21.075</v>
      </c>
      <c r="L238" s="125">
        <v>26.856</v>
      </c>
      <c r="M238" s="193">
        <v>5.781</v>
      </c>
      <c r="N238" s="125" t="s">
        <v>342</v>
      </c>
      <c r="O238" s="226">
        <v>622.8415</v>
      </c>
      <c r="P238" s="226">
        <v>515.4592</v>
      </c>
      <c r="Q238" s="226">
        <f t="shared" si="5"/>
        <v>89.164366026639</v>
      </c>
      <c r="R238" s="125" t="s">
        <v>942</v>
      </c>
      <c r="S238" s="115">
        <v>515</v>
      </c>
      <c r="T238" s="223"/>
    </row>
    <row r="239" ht="24" hidden="1" spans="1:20">
      <c r="A239" s="125"/>
      <c r="B239" s="126">
        <f>MAX($B$6:B238)+1</f>
        <v>165</v>
      </c>
      <c r="C239" s="191"/>
      <c r="D239" s="125" t="s">
        <v>182</v>
      </c>
      <c r="E239" s="125" t="s">
        <v>193</v>
      </c>
      <c r="F239" s="125" t="s">
        <v>55</v>
      </c>
      <c r="G239" s="125" t="s">
        <v>60</v>
      </c>
      <c r="H239" s="125" t="s">
        <v>943</v>
      </c>
      <c r="I239" s="125" t="s">
        <v>930</v>
      </c>
      <c r="J239" s="125" t="s">
        <v>938</v>
      </c>
      <c r="K239" s="125">
        <v>16.03</v>
      </c>
      <c r="L239" s="125">
        <v>22.934</v>
      </c>
      <c r="M239" s="193">
        <v>6.904</v>
      </c>
      <c r="N239" s="125" t="s">
        <v>342</v>
      </c>
      <c r="O239" s="226">
        <v>1082.93</v>
      </c>
      <c r="P239" s="226">
        <v>800.55</v>
      </c>
      <c r="Q239" s="226">
        <f t="shared" si="5"/>
        <v>115.954519119351</v>
      </c>
      <c r="R239" s="125" t="s">
        <v>944</v>
      </c>
      <c r="S239" s="115">
        <v>800</v>
      </c>
      <c r="T239" s="223"/>
    </row>
    <row r="240" ht="24" hidden="1" spans="1:20">
      <c r="A240" s="125"/>
      <c r="B240" s="126">
        <f>MAX($B$6:B239)+1</f>
        <v>166</v>
      </c>
      <c r="C240" s="191"/>
      <c r="D240" s="125" t="s">
        <v>182</v>
      </c>
      <c r="E240" s="125" t="s">
        <v>193</v>
      </c>
      <c r="F240" s="125" t="s">
        <v>55</v>
      </c>
      <c r="G240" s="125" t="s">
        <v>60</v>
      </c>
      <c r="H240" s="125" t="s">
        <v>945</v>
      </c>
      <c r="I240" s="125" t="s">
        <v>930</v>
      </c>
      <c r="J240" s="125" t="s">
        <v>946</v>
      </c>
      <c r="K240" s="125">
        <v>31.863</v>
      </c>
      <c r="L240" s="125">
        <v>37.725</v>
      </c>
      <c r="M240" s="193">
        <v>5.862</v>
      </c>
      <c r="N240" s="125" t="s">
        <v>342</v>
      </c>
      <c r="O240" s="226">
        <v>810</v>
      </c>
      <c r="P240" s="226">
        <v>719.93</v>
      </c>
      <c r="Q240" s="226">
        <f t="shared" si="5"/>
        <v>122.813033094507</v>
      </c>
      <c r="R240" s="125" t="s">
        <v>947</v>
      </c>
      <c r="S240" s="115">
        <v>480</v>
      </c>
      <c r="T240" s="223"/>
    </row>
    <row r="241" ht="24" hidden="1" spans="1:20">
      <c r="A241" s="125"/>
      <c r="B241" s="126">
        <f>MAX($B$6:B240)+1</f>
        <v>167</v>
      </c>
      <c r="C241" s="191"/>
      <c r="D241" s="125" t="s">
        <v>186</v>
      </c>
      <c r="E241" s="125" t="s">
        <v>193</v>
      </c>
      <c r="F241" s="125" t="s">
        <v>55</v>
      </c>
      <c r="G241" s="125" t="s">
        <v>60</v>
      </c>
      <c r="H241" s="125" t="s">
        <v>949</v>
      </c>
      <c r="I241" s="125" t="s">
        <v>948</v>
      </c>
      <c r="J241" s="125" t="s">
        <v>950</v>
      </c>
      <c r="K241" s="125">
        <v>2.007</v>
      </c>
      <c r="L241" s="125">
        <v>3.508</v>
      </c>
      <c r="M241" s="115">
        <v>1.501</v>
      </c>
      <c r="N241" s="125" t="s">
        <v>245</v>
      </c>
      <c r="O241" s="226">
        <v>122.748</v>
      </c>
      <c r="P241" s="226">
        <v>104.3727</v>
      </c>
      <c r="Q241" s="226">
        <f t="shared" si="5"/>
        <v>69.5354430379747</v>
      </c>
      <c r="R241" s="125" t="s">
        <v>951</v>
      </c>
      <c r="S241" s="115">
        <v>104</v>
      </c>
      <c r="T241" s="223"/>
    </row>
    <row r="242" ht="24" hidden="1" spans="1:20">
      <c r="A242" s="125"/>
      <c r="B242" s="126">
        <f>MAX($B$6:B241)+1</f>
        <v>168</v>
      </c>
      <c r="C242" s="191"/>
      <c r="D242" s="125" t="s">
        <v>186</v>
      </c>
      <c r="E242" s="125" t="s">
        <v>193</v>
      </c>
      <c r="F242" s="125" t="s">
        <v>55</v>
      </c>
      <c r="G242" s="125" t="s">
        <v>60</v>
      </c>
      <c r="H242" s="125" t="s">
        <v>952</v>
      </c>
      <c r="I242" s="125" t="s">
        <v>948</v>
      </c>
      <c r="J242" s="125" t="s">
        <v>953</v>
      </c>
      <c r="K242" s="125">
        <v>0</v>
      </c>
      <c r="L242" s="125">
        <v>3.109</v>
      </c>
      <c r="M242" s="115">
        <v>3.109</v>
      </c>
      <c r="N242" s="125" t="s">
        <v>245</v>
      </c>
      <c r="O242" s="226">
        <v>207.1307</v>
      </c>
      <c r="P242" s="226">
        <v>175.7015</v>
      </c>
      <c r="Q242" s="226">
        <f t="shared" si="5"/>
        <v>56.5138308137665</v>
      </c>
      <c r="R242" s="125" t="s">
        <v>954</v>
      </c>
      <c r="S242" s="115">
        <v>175</v>
      </c>
      <c r="T242" s="223"/>
    </row>
    <row r="243" hidden="1" spans="1:20">
      <c r="A243" s="214"/>
      <c r="B243" s="250">
        <f>MAX($B$6:B242)+1</f>
        <v>169</v>
      </c>
      <c r="C243" s="251"/>
      <c r="D243" s="214" t="s">
        <v>186</v>
      </c>
      <c r="E243" s="214" t="s">
        <v>193</v>
      </c>
      <c r="F243" s="125" t="s">
        <v>55</v>
      </c>
      <c r="G243" s="214" t="s">
        <v>60</v>
      </c>
      <c r="H243" s="125" t="s">
        <v>955</v>
      </c>
      <c r="I243" s="214" t="s">
        <v>948</v>
      </c>
      <c r="J243" s="125" t="s">
        <v>956</v>
      </c>
      <c r="K243" s="125">
        <v>3.802</v>
      </c>
      <c r="L243" s="125">
        <v>6.047</v>
      </c>
      <c r="M243" s="269">
        <v>2.478</v>
      </c>
      <c r="N243" s="214" t="s">
        <v>245</v>
      </c>
      <c r="O243" s="262">
        <v>163.7779</v>
      </c>
      <c r="P243" s="262">
        <v>138.9202</v>
      </c>
      <c r="Q243" s="262">
        <f t="shared" si="5"/>
        <v>56.0614205004035</v>
      </c>
      <c r="R243" s="214" t="s">
        <v>957</v>
      </c>
      <c r="S243" s="269">
        <v>138</v>
      </c>
      <c r="T243" s="223"/>
    </row>
    <row r="244" hidden="1" spans="1:20">
      <c r="A244" s="237"/>
      <c r="B244" s="258"/>
      <c r="C244" s="259"/>
      <c r="D244" s="237"/>
      <c r="E244" s="237" t="s">
        <v>193</v>
      </c>
      <c r="F244" s="125"/>
      <c r="G244" s="237"/>
      <c r="H244" s="125"/>
      <c r="I244" s="237"/>
      <c r="J244" s="125" t="s">
        <v>958</v>
      </c>
      <c r="K244" s="125">
        <v>0</v>
      </c>
      <c r="L244" s="125">
        <v>0.233</v>
      </c>
      <c r="M244" s="271"/>
      <c r="N244" s="237"/>
      <c r="O244" s="298"/>
      <c r="P244" s="298"/>
      <c r="Q244" s="298"/>
      <c r="R244" s="287"/>
      <c r="S244" s="271"/>
      <c r="T244" s="223"/>
    </row>
    <row r="245" ht="24" hidden="1" spans="1:20">
      <c r="A245" s="125"/>
      <c r="B245" s="126">
        <f>MAX($B$6:B244)+1</f>
        <v>170</v>
      </c>
      <c r="C245" s="191"/>
      <c r="D245" s="125" t="s">
        <v>186</v>
      </c>
      <c r="E245" s="125" t="s">
        <v>193</v>
      </c>
      <c r="F245" s="125" t="s">
        <v>55</v>
      </c>
      <c r="G245" s="125" t="s">
        <v>60</v>
      </c>
      <c r="H245" s="125" t="s">
        <v>959</v>
      </c>
      <c r="I245" s="125" t="s">
        <v>948</v>
      </c>
      <c r="J245" s="125" t="s">
        <v>960</v>
      </c>
      <c r="K245" s="125">
        <v>0</v>
      </c>
      <c r="L245" s="125">
        <v>1.601</v>
      </c>
      <c r="M245" s="115">
        <v>1.601</v>
      </c>
      <c r="N245" s="125" t="s">
        <v>245</v>
      </c>
      <c r="O245" s="226">
        <v>148.2571</v>
      </c>
      <c r="P245" s="226">
        <v>125.9763</v>
      </c>
      <c r="Q245" s="226">
        <f t="shared" ref="Q245:Q253" si="6">P245/M245</f>
        <v>78.6860087445347</v>
      </c>
      <c r="R245" s="125" t="s">
        <v>961</v>
      </c>
      <c r="S245" s="115">
        <v>120</v>
      </c>
      <c r="T245" s="223"/>
    </row>
    <row r="246" ht="24" hidden="1" spans="1:20">
      <c r="A246" s="125"/>
      <c r="B246" s="126">
        <f>MAX($B$6:B245)+1</f>
        <v>171</v>
      </c>
      <c r="C246" s="191"/>
      <c r="D246" s="125" t="s">
        <v>186</v>
      </c>
      <c r="E246" s="125" t="s">
        <v>193</v>
      </c>
      <c r="F246" s="125" t="s">
        <v>55</v>
      </c>
      <c r="G246" s="125" t="s">
        <v>60</v>
      </c>
      <c r="H246" s="125" t="s">
        <v>962</v>
      </c>
      <c r="I246" s="125" t="s">
        <v>948</v>
      </c>
      <c r="J246" s="125" t="s">
        <v>963</v>
      </c>
      <c r="K246" s="125">
        <v>0</v>
      </c>
      <c r="L246" s="125">
        <v>1.082</v>
      </c>
      <c r="M246" s="115">
        <v>1.082</v>
      </c>
      <c r="N246" s="125" t="s">
        <v>245</v>
      </c>
      <c r="O246" s="226">
        <v>88.1464</v>
      </c>
      <c r="P246" s="226">
        <v>74.8187</v>
      </c>
      <c r="Q246" s="226">
        <f t="shared" si="6"/>
        <v>69.1485212569316</v>
      </c>
      <c r="R246" s="125" t="s">
        <v>964</v>
      </c>
      <c r="S246" s="115">
        <v>74</v>
      </c>
      <c r="T246" s="223"/>
    </row>
    <row r="247" ht="24" hidden="1" spans="1:20">
      <c r="A247" s="125"/>
      <c r="B247" s="126">
        <f>MAX($B$6:B246)+1</f>
        <v>172</v>
      </c>
      <c r="C247" s="191"/>
      <c r="D247" s="125" t="s">
        <v>186</v>
      </c>
      <c r="E247" s="125" t="s">
        <v>193</v>
      </c>
      <c r="F247" s="125" t="s">
        <v>55</v>
      </c>
      <c r="G247" s="125" t="s">
        <v>60</v>
      </c>
      <c r="H247" s="125" t="s">
        <v>965</v>
      </c>
      <c r="I247" s="125" t="s">
        <v>948</v>
      </c>
      <c r="J247" s="125" t="s">
        <v>950</v>
      </c>
      <c r="K247" s="125">
        <v>0</v>
      </c>
      <c r="L247" s="125">
        <v>2.007</v>
      </c>
      <c r="M247" s="115">
        <v>2.007</v>
      </c>
      <c r="N247" s="125" t="s">
        <v>245</v>
      </c>
      <c r="O247" s="226">
        <v>144.5216</v>
      </c>
      <c r="P247" s="226">
        <v>122.5678</v>
      </c>
      <c r="Q247" s="226">
        <f t="shared" si="6"/>
        <v>61.0701544593921</v>
      </c>
      <c r="R247" s="125" t="s">
        <v>966</v>
      </c>
      <c r="S247" s="115">
        <v>122</v>
      </c>
      <c r="T247" s="223"/>
    </row>
    <row r="248" ht="24" hidden="1" spans="1:20">
      <c r="A248" s="125"/>
      <c r="B248" s="126">
        <f>MAX($B$6:B247)+1</f>
        <v>173</v>
      </c>
      <c r="C248" s="191"/>
      <c r="D248" s="125" t="s">
        <v>186</v>
      </c>
      <c r="E248" s="125" t="s">
        <v>193</v>
      </c>
      <c r="F248" s="125" t="s">
        <v>55</v>
      </c>
      <c r="G248" s="125" t="s">
        <v>60</v>
      </c>
      <c r="H248" s="125" t="s">
        <v>967</v>
      </c>
      <c r="I248" s="125" t="s">
        <v>948</v>
      </c>
      <c r="J248" s="125" t="s">
        <v>968</v>
      </c>
      <c r="K248" s="125">
        <v>0</v>
      </c>
      <c r="L248" s="125">
        <v>1.582</v>
      </c>
      <c r="M248" s="115">
        <v>1.582</v>
      </c>
      <c r="N248" s="125" t="s">
        <v>245</v>
      </c>
      <c r="O248" s="226">
        <v>102.7487</v>
      </c>
      <c r="P248" s="226">
        <v>87.0577</v>
      </c>
      <c r="Q248" s="226">
        <f t="shared" si="6"/>
        <v>55.0301517067004</v>
      </c>
      <c r="R248" s="125" t="s">
        <v>969</v>
      </c>
      <c r="S248" s="115">
        <v>87</v>
      </c>
      <c r="T248" s="223"/>
    </row>
    <row r="249" ht="24" hidden="1" spans="1:20">
      <c r="A249" s="125"/>
      <c r="B249" s="126">
        <f>MAX($B$6:B248)+1</f>
        <v>174</v>
      </c>
      <c r="C249" s="191"/>
      <c r="D249" s="125" t="s">
        <v>186</v>
      </c>
      <c r="E249" s="125" t="s">
        <v>193</v>
      </c>
      <c r="F249" s="125" t="s">
        <v>55</v>
      </c>
      <c r="G249" s="125" t="s">
        <v>60</v>
      </c>
      <c r="H249" s="125" t="s">
        <v>970</v>
      </c>
      <c r="I249" s="125" t="s">
        <v>948</v>
      </c>
      <c r="J249" s="125" t="s">
        <v>971</v>
      </c>
      <c r="K249" s="125">
        <v>0</v>
      </c>
      <c r="L249" s="125">
        <v>0.822</v>
      </c>
      <c r="M249" s="115">
        <v>0.822</v>
      </c>
      <c r="N249" s="125" t="s">
        <v>245</v>
      </c>
      <c r="O249" s="226">
        <v>66.158</v>
      </c>
      <c r="P249" s="226">
        <v>56.1637</v>
      </c>
      <c r="Q249" s="226">
        <f t="shared" si="6"/>
        <v>68.3256690997567</v>
      </c>
      <c r="R249" s="125" t="s">
        <v>972</v>
      </c>
      <c r="S249" s="115">
        <v>56</v>
      </c>
      <c r="T249" s="223"/>
    </row>
    <row r="250" ht="24" hidden="1" spans="1:20">
      <c r="A250" s="125"/>
      <c r="B250" s="126">
        <f>MAX($B$6:B249)+1</f>
        <v>175</v>
      </c>
      <c r="C250" s="191"/>
      <c r="D250" s="125" t="s">
        <v>186</v>
      </c>
      <c r="E250" s="125" t="s">
        <v>193</v>
      </c>
      <c r="F250" s="125" t="s">
        <v>55</v>
      </c>
      <c r="G250" s="125" t="s">
        <v>60</v>
      </c>
      <c r="H250" s="125" t="s">
        <v>973</v>
      </c>
      <c r="I250" s="125" t="s">
        <v>948</v>
      </c>
      <c r="J250" s="125" t="s">
        <v>974</v>
      </c>
      <c r="K250" s="125">
        <v>0</v>
      </c>
      <c r="L250" s="125">
        <v>1.045</v>
      </c>
      <c r="M250" s="115">
        <v>1.045</v>
      </c>
      <c r="N250" s="125" t="s">
        <v>245</v>
      </c>
      <c r="O250" s="226">
        <v>86.0082</v>
      </c>
      <c r="P250" s="226">
        <v>72.7911</v>
      </c>
      <c r="Q250" s="226">
        <f t="shared" si="6"/>
        <v>69.6565550239234</v>
      </c>
      <c r="R250" s="125" t="s">
        <v>975</v>
      </c>
      <c r="S250" s="115">
        <v>72</v>
      </c>
      <c r="T250" s="223"/>
    </row>
    <row r="251" ht="24" hidden="1" spans="1:20">
      <c r="A251" s="125"/>
      <c r="B251" s="126">
        <f>MAX($B$6:B250)+1</f>
        <v>176</v>
      </c>
      <c r="C251" s="191"/>
      <c r="D251" s="125" t="s">
        <v>186</v>
      </c>
      <c r="E251" s="125" t="s">
        <v>193</v>
      </c>
      <c r="F251" s="125" t="s">
        <v>55</v>
      </c>
      <c r="G251" s="125" t="s">
        <v>60</v>
      </c>
      <c r="H251" s="125" t="s">
        <v>976</v>
      </c>
      <c r="I251" s="125" t="s">
        <v>948</v>
      </c>
      <c r="J251" s="125" t="s">
        <v>977</v>
      </c>
      <c r="K251" s="125">
        <v>0</v>
      </c>
      <c r="L251" s="125">
        <v>1.74</v>
      </c>
      <c r="M251" s="115">
        <v>1.74</v>
      </c>
      <c r="N251" s="125" t="s">
        <v>245</v>
      </c>
      <c r="O251" s="226">
        <v>123.2539</v>
      </c>
      <c r="P251" s="226">
        <v>104.4745</v>
      </c>
      <c r="Q251" s="226">
        <f t="shared" si="6"/>
        <v>60.042816091954</v>
      </c>
      <c r="R251" s="125" t="s">
        <v>978</v>
      </c>
      <c r="S251" s="115">
        <v>104</v>
      </c>
      <c r="T251" s="223"/>
    </row>
    <row r="252" ht="24" hidden="1" spans="1:20">
      <c r="A252" s="125"/>
      <c r="B252" s="126">
        <f>MAX($B$6:B251)+1</f>
        <v>177</v>
      </c>
      <c r="C252" s="191"/>
      <c r="D252" s="125" t="s">
        <v>186</v>
      </c>
      <c r="E252" s="125" t="s">
        <v>193</v>
      </c>
      <c r="F252" s="125" t="s">
        <v>55</v>
      </c>
      <c r="G252" s="125" t="s">
        <v>60</v>
      </c>
      <c r="H252" s="125" t="s">
        <v>979</v>
      </c>
      <c r="I252" s="125" t="s">
        <v>948</v>
      </c>
      <c r="J252" s="125" t="s">
        <v>980</v>
      </c>
      <c r="K252" s="125">
        <v>0</v>
      </c>
      <c r="L252" s="125">
        <v>3.512</v>
      </c>
      <c r="M252" s="115">
        <v>3.512</v>
      </c>
      <c r="N252" s="125" t="s">
        <v>245</v>
      </c>
      <c r="O252" s="226">
        <v>246.166</v>
      </c>
      <c r="P252" s="226">
        <v>208.8528</v>
      </c>
      <c r="Q252" s="226">
        <f t="shared" si="6"/>
        <v>59.4683371298405</v>
      </c>
      <c r="R252" s="125" t="s">
        <v>981</v>
      </c>
      <c r="S252" s="115">
        <v>208</v>
      </c>
      <c r="T252" s="223"/>
    </row>
    <row r="253" hidden="1" spans="1:20">
      <c r="A253" s="214"/>
      <c r="B253" s="250">
        <f>MAX($B$6:B252)+1</f>
        <v>178</v>
      </c>
      <c r="C253" s="251"/>
      <c r="D253" s="214" t="s">
        <v>184</v>
      </c>
      <c r="E253" s="214" t="s">
        <v>193</v>
      </c>
      <c r="F253" s="125" t="s">
        <v>55</v>
      </c>
      <c r="G253" s="214" t="s">
        <v>60</v>
      </c>
      <c r="H253" s="125" t="s">
        <v>982</v>
      </c>
      <c r="I253" s="214" t="s">
        <v>524</v>
      </c>
      <c r="J253" s="125" t="s">
        <v>983</v>
      </c>
      <c r="K253" s="299">
        <v>0</v>
      </c>
      <c r="L253" s="299">
        <v>1.45</v>
      </c>
      <c r="M253" s="300">
        <v>2.5</v>
      </c>
      <c r="N253" s="214" t="s">
        <v>245</v>
      </c>
      <c r="O253" s="262">
        <v>213.8007</v>
      </c>
      <c r="P253" s="262">
        <v>180.8509</v>
      </c>
      <c r="Q253" s="262">
        <f t="shared" si="6"/>
        <v>72.34036</v>
      </c>
      <c r="R253" s="214" t="s">
        <v>985</v>
      </c>
      <c r="S253" s="269">
        <v>180</v>
      </c>
      <c r="T253" s="269"/>
    </row>
    <row r="254" hidden="1" spans="1:20">
      <c r="A254" s="237"/>
      <c r="B254" s="258"/>
      <c r="C254" s="259"/>
      <c r="D254" s="237"/>
      <c r="E254" s="237" t="s">
        <v>193</v>
      </c>
      <c r="F254" s="125"/>
      <c r="G254" s="237"/>
      <c r="H254" s="125"/>
      <c r="I254" s="237"/>
      <c r="J254" s="125" t="s">
        <v>986</v>
      </c>
      <c r="K254" s="299">
        <v>1.735</v>
      </c>
      <c r="L254" s="299">
        <v>2.785</v>
      </c>
      <c r="M254" s="301"/>
      <c r="N254" s="237"/>
      <c r="O254" s="298"/>
      <c r="P254" s="298"/>
      <c r="Q254" s="298"/>
      <c r="R254" s="287"/>
      <c r="S254" s="271"/>
      <c r="T254" s="271"/>
    </row>
    <row r="255" ht="24" hidden="1" spans="1:20">
      <c r="A255" s="125"/>
      <c r="B255" s="126">
        <f>MAX($B$6:B254)+1</f>
        <v>179</v>
      </c>
      <c r="C255" s="191"/>
      <c r="D255" s="125" t="s">
        <v>186</v>
      </c>
      <c r="E255" s="125" t="s">
        <v>193</v>
      </c>
      <c r="F255" s="125" t="s">
        <v>55</v>
      </c>
      <c r="G255" s="125" t="s">
        <v>60</v>
      </c>
      <c r="H255" s="125" t="s">
        <v>987</v>
      </c>
      <c r="I255" s="125" t="s">
        <v>948</v>
      </c>
      <c r="J255" s="125" t="s">
        <v>988</v>
      </c>
      <c r="K255" s="125">
        <v>0</v>
      </c>
      <c r="L255" s="125">
        <v>2.2</v>
      </c>
      <c r="M255" s="115">
        <v>2.2</v>
      </c>
      <c r="N255" s="125" t="s">
        <v>245</v>
      </c>
      <c r="O255" s="226">
        <v>167.4366</v>
      </c>
      <c r="P255" s="226">
        <v>142.1504</v>
      </c>
      <c r="Q255" s="226">
        <f>P255/M255</f>
        <v>64.6138181818182</v>
      </c>
      <c r="R255" s="125" t="s">
        <v>957</v>
      </c>
      <c r="S255" s="115">
        <v>142</v>
      </c>
      <c r="T255" s="223"/>
    </row>
    <row r="256" hidden="1" spans="1:20">
      <c r="A256" s="234"/>
      <c r="B256" s="216">
        <f>MAX($B$6:B255)+1</f>
        <v>180</v>
      </c>
      <c r="C256" s="217"/>
      <c r="D256" s="218" t="s">
        <v>4811</v>
      </c>
      <c r="E256" s="218" t="s">
        <v>193</v>
      </c>
      <c r="F256" s="125" t="s">
        <v>55</v>
      </c>
      <c r="G256" s="125" t="s">
        <v>60</v>
      </c>
      <c r="H256" s="115" t="s">
        <v>4812</v>
      </c>
      <c r="I256" s="219"/>
      <c r="J256" s="220" t="s">
        <v>4868</v>
      </c>
      <c r="K256" s="221"/>
      <c r="L256" s="221"/>
      <c r="M256" s="221"/>
      <c r="N256" s="221"/>
      <c r="O256" s="221"/>
      <c r="P256" s="221"/>
      <c r="Q256" s="221"/>
      <c r="R256" s="222"/>
      <c r="S256" s="125">
        <v>1315</v>
      </c>
      <c r="T256" s="223"/>
    </row>
    <row r="257" hidden="1" spans="1:20">
      <c r="A257" s="235"/>
      <c r="B257" s="230">
        <f>MAX($B$6:B256)+1</f>
        <v>181</v>
      </c>
      <c r="C257" s="231"/>
      <c r="D257" s="117" t="s">
        <v>392</v>
      </c>
      <c r="E257" s="117" t="s">
        <v>193</v>
      </c>
      <c r="F257" s="125" t="s">
        <v>55</v>
      </c>
      <c r="G257" s="125" t="s">
        <v>60</v>
      </c>
      <c r="H257" s="115" t="s">
        <v>4824</v>
      </c>
      <c r="I257" s="220"/>
      <c r="J257" s="220" t="s">
        <v>989</v>
      </c>
      <c r="K257" s="227"/>
      <c r="L257" s="227"/>
      <c r="M257" s="227"/>
      <c r="N257" s="227"/>
      <c r="O257" s="227"/>
      <c r="P257" s="227"/>
      <c r="Q257" s="227"/>
      <c r="R257" s="228"/>
      <c r="S257" s="125">
        <v>114</v>
      </c>
      <c r="T257" s="223"/>
    </row>
    <row r="258" ht="24" hidden="1" spans="1:20">
      <c r="A258" s="232"/>
      <c r="B258" s="126">
        <f>MAX($B$6:B257)+1</f>
        <v>182</v>
      </c>
      <c r="C258" s="191"/>
      <c r="D258" s="125" t="s">
        <v>182</v>
      </c>
      <c r="E258" s="125" t="s">
        <v>193</v>
      </c>
      <c r="F258" s="125" t="s">
        <v>55</v>
      </c>
      <c r="G258" s="125" t="s">
        <v>60</v>
      </c>
      <c r="H258" s="125" t="s">
        <v>990</v>
      </c>
      <c r="I258" s="125" t="s">
        <v>930</v>
      </c>
      <c r="J258" s="125" t="s">
        <v>4869</v>
      </c>
      <c r="K258" s="125">
        <v>50.641</v>
      </c>
      <c r="L258" s="125">
        <v>56.245</v>
      </c>
      <c r="M258" s="125">
        <v>5.604</v>
      </c>
      <c r="N258" s="125" t="s">
        <v>342</v>
      </c>
      <c r="O258" s="125">
        <v>546.42</v>
      </c>
      <c r="P258" s="125">
        <v>481.55</v>
      </c>
      <c r="Q258" s="125">
        <f>P258/M258</f>
        <v>85.929693076374</v>
      </c>
      <c r="R258" s="125" t="s">
        <v>992</v>
      </c>
      <c r="S258" s="125">
        <v>474.5</v>
      </c>
      <c r="T258" s="223"/>
    </row>
    <row r="259" hidden="1" spans="1:20">
      <c r="A259" s="215"/>
      <c r="B259" s="216">
        <f>MAX($B$6:B258)+1</f>
        <v>183</v>
      </c>
      <c r="C259" s="217"/>
      <c r="D259" s="218" t="s">
        <v>4811</v>
      </c>
      <c r="E259" s="218" t="s">
        <v>193</v>
      </c>
      <c r="F259" s="125" t="s">
        <v>55</v>
      </c>
      <c r="G259" s="125" t="s">
        <v>60</v>
      </c>
      <c r="H259" s="115" t="s">
        <v>4812</v>
      </c>
      <c r="I259" s="219"/>
      <c r="J259" s="220" t="s">
        <v>4870</v>
      </c>
      <c r="K259" s="221"/>
      <c r="L259" s="221"/>
      <c r="M259" s="221"/>
      <c r="N259" s="221"/>
      <c r="O259" s="221"/>
      <c r="P259" s="221"/>
      <c r="Q259" s="221"/>
      <c r="R259" s="222"/>
      <c r="S259" s="125">
        <v>168</v>
      </c>
      <c r="T259" s="223"/>
    </row>
    <row r="260" hidden="1" spans="1:20">
      <c r="A260" s="215"/>
      <c r="B260" s="216">
        <f>MAX($B$6:B259)+1</f>
        <v>184</v>
      </c>
      <c r="C260" s="217"/>
      <c r="D260" s="218" t="s">
        <v>392</v>
      </c>
      <c r="E260" s="218" t="s">
        <v>193</v>
      </c>
      <c r="F260" s="125" t="s">
        <v>55</v>
      </c>
      <c r="G260" s="125" t="s">
        <v>60</v>
      </c>
      <c r="H260" s="115" t="s">
        <v>4824</v>
      </c>
      <c r="I260" s="219"/>
      <c r="J260" s="220" t="s">
        <v>993</v>
      </c>
      <c r="K260" s="221"/>
      <c r="L260" s="221"/>
      <c r="M260" s="221"/>
      <c r="N260" s="221"/>
      <c r="O260" s="221"/>
      <c r="P260" s="221"/>
      <c r="Q260" s="221"/>
      <c r="R260" s="222"/>
      <c r="S260" s="125">
        <v>11</v>
      </c>
      <c r="T260" s="223"/>
    </row>
    <row r="261" hidden="1" spans="1:20">
      <c r="A261" s="215"/>
      <c r="B261" s="216">
        <f>MAX($B$6:B260)+1</f>
        <v>185</v>
      </c>
      <c r="C261" s="217"/>
      <c r="D261" s="218" t="s">
        <v>4811</v>
      </c>
      <c r="E261" s="125" t="s">
        <v>193</v>
      </c>
      <c r="F261" s="125" t="s">
        <v>63</v>
      </c>
      <c r="G261" s="125" t="s">
        <v>64</v>
      </c>
      <c r="H261" s="218" t="s">
        <v>4812</v>
      </c>
      <c r="I261" s="223"/>
      <c r="J261" s="227" t="s">
        <v>4871</v>
      </c>
      <c r="K261" s="221"/>
      <c r="L261" s="221"/>
      <c r="M261" s="221"/>
      <c r="N261" s="221"/>
      <c r="O261" s="221"/>
      <c r="P261" s="221"/>
      <c r="Q261" s="221"/>
      <c r="R261" s="222"/>
      <c r="S261" s="125">
        <v>520</v>
      </c>
      <c r="T261" s="125"/>
    </row>
    <row r="262" hidden="1" spans="1:20">
      <c r="A262" s="215"/>
      <c r="B262" s="216">
        <f>MAX($B$6:B261)+1</f>
        <v>186</v>
      </c>
      <c r="C262" s="217"/>
      <c r="D262" s="218" t="s">
        <v>392</v>
      </c>
      <c r="E262" s="125" t="s">
        <v>193</v>
      </c>
      <c r="F262" s="125" t="s">
        <v>63</v>
      </c>
      <c r="G262" s="125" t="s">
        <v>64</v>
      </c>
      <c r="H262" s="218" t="s">
        <v>4824</v>
      </c>
      <c r="I262" s="223"/>
      <c r="J262" s="227" t="s">
        <v>994</v>
      </c>
      <c r="K262" s="221"/>
      <c r="L262" s="221"/>
      <c r="M262" s="221"/>
      <c r="N262" s="221"/>
      <c r="O262" s="221"/>
      <c r="P262" s="221"/>
      <c r="Q262" s="221"/>
      <c r="R262" s="222"/>
      <c r="S262" s="125">
        <v>62</v>
      </c>
      <c r="T262" s="302"/>
    </row>
    <row r="263" ht="24" hidden="1" spans="1:20">
      <c r="A263" s="215"/>
      <c r="B263" s="216">
        <f>MAX($B$6:B262)+1</f>
        <v>187</v>
      </c>
      <c r="C263" s="217"/>
      <c r="D263" s="218" t="s">
        <v>183</v>
      </c>
      <c r="E263" s="192" t="s">
        <v>193</v>
      </c>
      <c r="F263" s="194" t="s">
        <v>63</v>
      </c>
      <c r="G263" s="194" t="s">
        <v>64</v>
      </c>
      <c r="H263" s="194" t="s">
        <v>996</v>
      </c>
      <c r="I263" s="194" t="s">
        <v>995</v>
      </c>
      <c r="J263" s="194" t="s">
        <v>997</v>
      </c>
      <c r="K263" s="193">
        <v>0</v>
      </c>
      <c r="L263" s="193">
        <v>0.8</v>
      </c>
      <c r="M263" s="193">
        <v>0.8</v>
      </c>
      <c r="N263" s="194" t="s">
        <v>342</v>
      </c>
      <c r="O263" s="193">
        <v>215</v>
      </c>
      <c r="P263" s="193">
        <v>210</v>
      </c>
      <c r="Q263" s="193">
        <f t="shared" ref="Q263:Q273" si="7">P263/M263</f>
        <v>262.5</v>
      </c>
      <c r="R263" s="194" t="s">
        <v>998</v>
      </c>
      <c r="S263" s="193">
        <v>209</v>
      </c>
      <c r="T263" s="194"/>
    </row>
    <row r="264" ht="24" hidden="1" spans="1:20">
      <c r="A264" s="215"/>
      <c r="B264" s="216">
        <f>MAX($B$6:B263)+1</f>
        <v>188</v>
      </c>
      <c r="C264" s="217"/>
      <c r="D264" s="218" t="s">
        <v>186</v>
      </c>
      <c r="E264" s="125" t="s">
        <v>193</v>
      </c>
      <c r="F264" s="194" t="s">
        <v>63</v>
      </c>
      <c r="G264" s="194" t="s">
        <v>64</v>
      </c>
      <c r="H264" s="194" t="s">
        <v>1000</v>
      </c>
      <c r="I264" s="194" t="s">
        <v>186</v>
      </c>
      <c r="J264" s="194" t="s">
        <v>1001</v>
      </c>
      <c r="K264" s="193">
        <v>9.92</v>
      </c>
      <c r="L264" s="193">
        <v>11.704</v>
      </c>
      <c r="M264" s="193">
        <v>1.784</v>
      </c>
      <c r="N264" s="194" t="s">
        <v>245</v>
      </c>
      <c r="O264" s="193">
        <v>196.04</v>
      </c>
      <c r="P264" s="193">
        <v>164.75</v>
      </c>
      <c r="Q264" s="193">
        <f t="shared" si="7"/>
        <v>92.3486547085202</v>
      </c>
      <c r="R264" s="194" t="s">
        <v>1002</v>
      </c>
      <c r="S264" s="193">
        <v>163</v>
      </c>
      <c r="T264" s="194"/>
    </row>
    <row r="265" ht="24" hidden="1" spans="1:20">
      <c r="A265" s="215"/>
      <c r="B265" s="216">
        <f>MAX($B$6:B264)+1</f>
        <v>189</v>
      </c>
      <c r="C265" s="217"/>
      <c r="D265" s="218" t="s">
        <v>186</v>
      </c>
      <c r="E265" s="125" t="s">
        <v>193</v>
      </c>
      <c r="F265" s="194" t="s">
        <v>63</v>
      </c>
      <c r="G265" s="194" t="s">
        <v>64</v>
      </c>
      <c r="H265" s="194" t="s">
        <v>1003</v>
      </c>
      <c r="I265" s="194" t="s">
        <v>186</v>
      </c>
      <c r="J265" s="194" t="s">
        <v>1004</v>
      </c>
      <c r="K265" s="193">
        <v>0</v>
      </c>
      <c r="L265" s="193">
        <v>4.042</v>
      </c>
      <c r="M265" s="193">
        <v>4.042</v>
      </c>
      <c r="N265" s="194" t="s">
        <v>245</v>
      </c>
      <c r="O265" s="193">
        <v>812</v>
      </c>
      <c r="P265" s="193">
        <v>696</v>
      </c>
      <c r="Q265" s="193">
        <f t="shared" si="7"/>
        <v>172.191984166254</v>
      </c>
      <c r="R265" s="194" t="s">
        <v>1005</v>
      </c>
      <c r="S265" s="193">
        <v>695</v>
      </c>
      <c r="T265" s="194"/>
    </row>
    <row r="266" ht="48" hidden="1" spans="1:20">
      <c r="A266" s="215"/>
      <c r="B266" s="216">
        <f>MAX($B$6:B265)+1</f>
        <v>190</v>
      </c>
      <c r="C266" s="217"/>
      <c r="D266" s="218" t="s">
        <v>183</v>
      </c>
      <c r="E266" s="192" t="s">
        <v>193</v>
      </c>
      <c r="F266" s="194" t="s">
        <v>63</v>
      </c>
      <c r="G266" s="194" t="s">
        <v>64</v>
      </c>
      <c r="H266" s="194" t="s">
        <v>1006</v>
      </c>
      <c r="I266" s="194" t="s">
        <v>995</v>
      </c>
      <c r="J266" s="194" t="s">
        <v>1007</v>
      </c>
      <c r="K266" s="193">
        <v>0</v>
      </c>
      <c r="L266" s="193">
        <v>0.65</v>
      </c>
      <c r="M266" s="193">
        <v>0.65</v>
      </c>
      <c r="N266" s="194" t="s">
        <v>342</v>
      </c>
      <c r="O266" s="193">
        <v>330.31</v>
      </c>
      <c r="P266" s="193">
        <v>242.23</v>
      </c>
      <c r="Q266" s="193">
        <f t="shared" si="7"/>
        <v>372.661538461538</v>
      </c>
      <c r="R266" s="194" t="s">
        <v>1009</v>
      </c>
      <c r="S266" s="193">
        <v>200</v>
      </c>
      <c r="T266" s="194" t="s">
        <v>4872</v>
      </c>
    </row>
    <row r="267" ht="24" hidden="1" spans="1:20">
      <c r="A267" s="215"/>
      <c r="B267" s="216">
        <f>MAX($B$6:B266)+1</f>
        <v>191</v>
      </c>
      <c r="C267" s="217"/>
      <c r="D267" s="218" t="s">
        <v>186</v>
      </c>
      <c r="E267" s="125" t="s">
        <v>193</v>
      </c>
      <c r="F267" s="194" t="s">
        <v>63</v>
      </c>
      <c r="G267" s="194" t="s">
        <v>64</v>
      </c>
      <c r="H267" s="194" t="s">
        <v>1010</v>
      </c>
      <c r="I267" s="194" t="s">
        <v>186</v>
      </c>
      <c r="J267" s="194" t="s">
        <v>1011</v>
      </c>
      <c r="K267" s="193">
        <v>0</v>
      </c>
      <c r="L267" s="193">
        <v>2.135</v>
      </c>
      <c r="M267" s="193">
        <v>2.135</v>
      </c>
      <c r="N267" s="194" t="s">
        <v>245</v>
      </c>
      <c r="O267" s="193">
        <v>305.96</v>
      </c>
      <c r="P267" s="193">
        <v>262.79</v>
      </c>
      <c r="Q267" s="193">
        <f t="shared" si="7"/>
        <v>123.086651053864</v>
      </c>
      <c r="R267" s="194" t="s">
        <v>1002</v>
      </c>
      <c r="S267" s="193">
        <v>261</v>
      </c>
      <c r="T267" s="194"/>
    </row>
    <row r="268" ht="36" hidden="1" spans="1:20">
      <c r="A268" s="215"/>
      <c r="B268" s="216">
        <f>MAX($B$6:B267)+1</f>
        <v>192</v>
      </c>
      <c r="C268" s="217"/>
      <c r="D268" s="218" t="s">
        <v>182</v>
      </c>
      <c r="E268" s="125" t="s">
        <v>193</v>
      </c>
      <c r="F268" s="194" t="s">
        <v>63</v>
      </c>
      <c r="G268" s="194" t="s">
        <v>64</v>
      </c>
      <c r="H268" s="194" t="s">
        <v>1012</v>
      </c>
      <c r="I268" s="194" t="s">
        <v>182</v>
      </c>
      <c r="J268" s="194" t="s">
        <v>1013</v>
      </c>
      <c r="K268" s="193">
        <v>14.655</v>
      </c>
      <c r="L268" s="193">
        <v>18.569</v>
      </c>
      <c r="M268" s="193">
        <v>3.914</v>
      </c>
      <c r="N268" s="194" t="s">
        <v>342</v>
      </c>
      <c r="O268" s="193">
        <v>804.2</v>
      </c>
      <c r="P268" s="193">
        <v>604.62</v>
      </c>
      <c r="Q268" s="193">
        <f t="shared" si="7"/>
        <v>154.476239141543</v>
      </c>
      <c r="R268" s="194" t="s">
        <v>1014</v>
      </c>
      <c r="S268" s="193">
        <v>603</v>
      </c>
      <c r="T268" s="194"/>
    </row>
    <row r="269" ht="24" hidden="1" spans="1:20">
      <c r="A269" s="215"/>
      <c r="B269" s="216">
        <f>MAX($B$6:B268)+1</f>
        <v>193</v>
      </c>
      <c r="C269" s="217"/>
      <c r="D269" s="218" t="s">
        <v>186</v>
      </c>
      <c r="E269" s="192" t="s">
        <v>193</v>
      </c>
      <c r="F269" s="194" t="s">
        <v>63</v>
      </c>
      <c r="G269" s="194" t="s">
        <v>64</v>
      </c>
      <c r="H269" s="194" t="s">
        <v>1015</v>
      </c>
      <c r="I269" s="194" t="s">
        <v>186</v>
      </c>
      <c r="J269" s="194" t="s">
        <v>1016</v>
      </c>
      <c r="K269" s="193">
        <v>0</v>
      </c>
      <c r="L269" s="193">
        <v>0.573</v>
      </c>
      <c r="M269" s="193">
        <v>0.573</v>
      </c>
      <c r="N269" s="194" t="s">
        <v>245</v>
      </c>
      <c r="O269" s="193">
        <v>67</v>
      </c>
      <c r="P269" s="193">
        <v>57</v>
      </c>
      <c r="Q269" s="193">
        <f t="shared" si="7"/>
        <v>99.4764397905759</v>
      </c>
      <c r="R269" s="194" t="s">
        <v>1005</v>
      </c>
      <c r="S269" s="193">
        <v>56</v>
      </c>
      <c r="T269" s="194"/>
    </row>
    <row r="270" ht="24" hidden="1" spans="1:20">
      <c r="A270" s="215"/>
      <c r="B270" s="216">
        <f>MAX($B$6:B269)+1</f>
        <v>194</v>
      </c>
      <c r="C270" s="217"/>
      <c r="D270" s="218" t="s">
        <v>183</v>
      </c>
      <c r="E270" s="125" t="s">
        <v>193</v>
      </c>
      <c r="F270" s="194" t="s">
        <v>63</v>
      </c>
      <c r="G270" s="194" t="s">
        <v>64</v>
      </c>
      <c r="H270" s="194" t="s">
        <v>1017</v>
      </c>
      <c r="I270" s="194" t="s">
        <v>995</v>
      </c>
      <c r="J270" s="194" t="s">
        <v>1018</v>
      </c>
      <c r="K270" s="193">
        <v>0</v>
      </c>
      <c r="L270" s="193">
        <v>3.689</v>
      </c>
      <c r="M270" s="193">
        <v>3.689</v>
      </c>
      <c r="N270" s="194" t="s">
        <v>342</v>
      </c>
      <c r="O270" s="193">
        <v>550.62</v>
      </c>
      <c r="P270" s="193">
        <v>439.7</v>
      </c>
      <c r="Q270" s="193">
        <f t="shared" si="7"/>
        <v>119.192193006235</v>
      </c>
      <c r="R270" s="194" t="s">
        <v>1002</v>
      </c>
      <c r="S270" s="193">
        <v>438</v>
      </c>
      <c r="T270" s="194"/>
    </row>
    <row r="271" ht="24" hidden="1" spans="1:20">
      <c r="A271" s="215"/>
      <c r="B271" s="216">
        <f>MAX($B$6:B270)+1</f>
        <v>195</v>
      </c>
      <c r="C271" s="217"/>
      <c r="D271" s="218" t="s">
        <v>182</v>
      </c>
      <c r="E271" s="125" t="s">
        <v>193</v>
      </c>
      <c r="F271" s="194" t="s">
        <v>63</v>
      </c>
      <c r="G271" s="194" t="s">
        <v>64</v>
      </c>
      <c r="H271" s="194" t="s">
        <v>1020</v>
      </c>
      <c r="I271" s="194" t="s">
        <v>182</v>
      </c>
      <c r="J271" s="194" t="s">
        <v>1021</v>
      </c>
      <c r="K271" s="193">
        <v>22.6</v>
      </c>
      <c r="L271" s="193">
        <v>26.908</v>
      </c>
      <c r="M271" s="193">
        <v>4.308</v>
      </c>
      <c r="N271" s="194" t="s">
        <v>342</v>
      </c>
      <c r="O271" s="193">
        <v>367.83</v>
      </c>
      <c r="P271" s="193">
        <v>316.81</v>
      </c>
      <c r="Q271" s="193">
        <f t="shared" si="7"/>
        <v>73.5399257195915</v>
      </c>
      <c r="R271" s="194" t="s">
        <v>1022</v>
      </c>
      <c r="S271" s="193">
        <v>315</v>
      </c>
      <c r="T271" s="194"/>
    </row>
    <row r="272" ht="24" hidden="1" spans="1:20">
      <c r="A272" s="215"/>
      <c r="B272" s="216">
        <f>MAX($B$6:B271)+1</f>
        <v>196</v>
      </c>
      <c r="C272" s="217"/>
      <c r="D272" s="218" t="s">
        <v>183</v>
      </c>
      <c r="E272" s="192" t="s">
        <v>193</v>
      </c>
      <c r="F272" s="194" t="s">
        <v>63</v>
      </c>
      <c r="G272" s="194" t="s">
        <v>64</v>
      </c>
      <c r="H272" s="194" t="s">
        <v>1023</v>
      </c>
      <c r="I272" s="194" t="s">
        <v>995</v>
      </c>
      <c r="J272" s="194" t="s">
        <v>1024</v>
      </c>
      <c r="K272" s="193">
        <v>0</v>
      </c>
      <c r="L272" s="193">
        <v>0.47</v>
      </c>
      <c r="M272" s="193">
        <v>0.47</v>
      </c>
      <c r="N272" s="194" t="s">
        <v>342</v>
      </c>
      <c r="O272" s="193">
        <v>41.16</v>
      </c>
      <c r="P272" s="193">
        <v>35.68</v>
      </c>
      <c r="Q272" s="193">
        <f t="shared" si="7"/>
        <v>75.9148936170213</v>
      </c>
      <c r="R272" s="194" t="s">
        <v>1002</v>
      </c>
      <c r="S272" s="193">
        <v>35</v>
      </c>
      <c r="T272" s="194"/>
    </row>
    <row r="273" ht="24" hidden="1" spans="1:20">
      <c r="A273" s="215"/>
      <c r="B273" s="216">
        <f>MAX($B$6:B272)+1</f>
        <v>197</v>
      </c>
      <c r="C273" s="217"/>
      <c r="D273" s="218" t="s">
        <v>183</v>
      </c>
      <c r="E273" s="125" t="s">
        <v>193</v>
      </c>
      <c r="F273" s="194" t="s">
        <v>63</v>
      </c>
      <c r="G273" s="194" t="s">
        <v>64</v>
      </c>
      <c r="H273" s="194" t="s">
        <v>1026</v>
      </c>
      <c r="I273" s="194" t="s">
        <v>995</v>
      </c>
      <c r="J273" s="194" t="s">
        <v>1027</v>
      </c>
      <c r="K273" s="193">
        <v>0</v>
      </c>
      <c r="L273" s="193">
        <v>0.72</v>
      </c>
      <c r="M273" s="193">
        <v>0.72</v>
      </c>
      <c r="N273" s="194" t="s">
        <v>342</v>
      </c>
      <c r="O273" s="193">
        <v>79.34</v>
      </c>
      <c r="P273" s="193">
        <v>68.55</v>
      </c>
      <c r="Q273" s="193">
        <f t="shared" si="7"/>
        <v>95.2083333333333</v>
      </c>
      <c r="R273" s="194" t="s">
        <v>1002</v>
      </c>
      <c r="S273" s="193">
        <v>68</v>
      </c>
      <c r="T273" s="194"/>
    </row>
    <row r="274" hidden="1" spans="1:20">
      <c r="A274" s="215"/>
      <c r="B274" s="216">
        <f>MAX($B$6:B273)+1</f>
        <v>198</v>
      </c>
      <c r="C274" s="217"/>
      <c r="D274" s="218" t="s">
        <v>4811</v>
      </c>
      <c r="E274" s="192" t="s">
        <v>193</v>
      </c>
      <c r="F274" s="125" t="s">
        <v>63</v>
      </c>
      <c r="G274" s="125" t="s">
        <v>65</v>
      </c>
      <c r="H274" s="115" t="s">
        <v>4812</v>
      </c>
      <c r="I274" s="223"/>
      <c r="J274" s="220" t="s">
        <v>4873</v>
      </c>
      <c r="K274" s="221"/>
      <c r="L274" s="221"/>
      <c r="M274" s="221"/>
      <c r="N274" s="221"/>
      <c r="O274" s="221"/>
      <c r="P274" s="221"/>
      <c r="Q274" s="221"/>
      <c r="R274" s="222"/>
      <c r="S274" s="125">
        <v>1243</v>
      </c>
      <c r="T274" s="125"/>
    </row>
    <row r="275" hidden="1" spans="1:20">
      <c r="A275" s="215"/>
      <c r="B275" s="216">
        <f>MAX($B$6:B274)+1</f>
        <v>199</v>
      </c>
      <c r="C275" s="217"/>
      <c r="D275" s="218" t="s">
        <v>392</v>
      </c>
      <c r="E275" s="125" t="s">
        <v>193</v>
      </c>
      <c r="F275" s="125" t="s">
        <v>63</v>
      </c>
      <c r="G275" s="125" t="s">
        <v>65</v>
      </c>
      <c r="H275" s="125" t="s">
        <v>4824</v>
      </c>
      <c r="I275" s="223"/>
      <c r="J275" s="220" t="s">
        <v>1063</v>
      </c>
      <c r="K275" s="221"/>
      <c r="L275" s="221"/>
      <c r="M275" s="221"/>
      <c r="N275" s="221"/>
      <c r="O275" s="221"/>
      <c r="P275" s="221"/>
      <c r="Q275" s="221"/>
      <c r="R275" s="222"/>
      <c r="S275" s="125">
        <v>58</v>
      </c>
      <c r="T275" s="302"/>
    </row>
    <row r="276" ht="24" hidden="1" spans="1:20">
      <c r="A276" s="215"/>
      <c r="B276" s="216">
        <f>MAX($B$6:B275)+1</f>
        <v>200</v>
      </c>
      <c r="C276" s="217"/>
      <c r="D276" s="218" t="s">
        <v>184</v>
      </c>
      <c r="E276" s="125" t="s">
        <v>193</v>
      </c>
      <c r="F276" s="194" t="s">
        <v>63</v>
      </c>
      <c r="G276" s="194" t="s">
        <v>65</v>
      </c>
      <c r="H276" s="194" t="s">
        <v>1064</v>
      </c>
      <c r="I276" s="194" t="s">
        <v>702</v>
      </c>
      <c r="J276" s="194" t="s">
        <v>1065</v>
      </c>
      <c r="K276" s="193">
        <v>3.775</v>
      </c>
      <c r="L276" s="193">
        <v>5.51</v>
      </c>
      <c r="M276" s="193">
        <v>1.735</v>
      </c>
      <c r="N276" s="194" t="s">
        <v>245</v>
      </c>
      <c r="O276" s="193">
        <v>158.8</v>
      </c>
      <c r="P276" s="193">
        <v>141.45</v>
      </c>
      <c r="Q276" s="193">
        <f t="shared" ref="Q276:Q287" si="8">P276/M276</f>
        <v>81.5273775216138</v>
      </c>
      <c r="R276" s="194" t="s">
        <v>1066</v>
      </c>
      <c r="S276" s="193">
        <v>144</v>
      </c>
      <c r="T276" s="194"/>
    </row>
    <row r="277" ht="24" hidden="1" spans="1:20">
      <c r="A277" s="215"/>
      <c r="B277" s="216">
        <f>MAX($B$6:B276)+1</f>
        <v>201</v>
      </c>
      <c r="C277" s="217"/>
      <c r="D277" s="218" t="s">
        <v>182</v>
      </c>
      <c r="E277" s="192" t="s">
        <v>193</v>
      </c>
      <c r="F277" s="194" t="s">
        <v>63</v>
      </c>
      <c r="G277" s="194" t="s">
        <v>65</v>
      </c>
      <c r="H277" s="194" t="s">
        <v>1067</v>
      </c>
      <c r="I277" s="194" t="s">
        <v>182</v>
      </c>
      <c r="J277" s="194" t="s">
        <v>1068</v>
      </c>
      <c r="K277" s="193">
        <v>19.063</v>
      </c>
      <c r="L277" s="193">
        <v>25.594</v>
      </c>
      <c r="M277" s="193">
        <v>6.531</v>
      </c>
      <c r="N277" s="194" t="s">
        <v>342</v>
      </c>
      <c r="O277" s="193">
        <v>738.26</v>
      </c>
      <c r="P277" s="193">
        <v>658.83</v>
      </c>
      <c r="Q277" s="193">
        <f t="shared" si="8"/>
        <v>100.877354157097</v>
      </c>
      <c r="R277" s="194" t="s">
        <v>1069</v>
      </c>
      <c r="S277" s="193">
        <v>626</v>
      </c>
      <c r="T277" s="194"/>
    </row>
    <row r="278" ht="24" hidden="1" spans="1:20">
      <c r="A278" s="215"/>
      <c r="B278" s="216">
        <f>MAX($B$6:B277)+1</f>
        <v>202</v>
      </c>
      <c r="C278" s="217"/>
      <c r="D278" s="218" t="s">
        <v>182</v>
      </c>
      <c r="E278" s="125" t="s">
        <v>193</v>
      </c>
      <c r="F278" s="194" t="s">
        <v>63</v>
      </c>
      <c r="G278" s="194" t="s">
        <v>65</v>
      </c>
      <c r="H278" s="194" t="s">
        <v>1070</v>
      </c>
      <c r="I278" s="194" t="s">
        <v>182</v>
      </c>
      <c r="J278" s="194" t="s">
        <v>1071</v>
      </c>
      <c r="K278" s="193">
        <v>1.436</v>
      </c>
      <c r="L278" s="193">
        <v>4.313</v>
      </c>
      <c r="M278" s="193">
        <v>2.877</v>
      </c>
      <c r="N278" s="194" t="s">
        <v>342</v>
      </c>
      <c r="O278" s="193">
        <v>162</v>
      </c>
      <c r="P278" s="193">
        <v>146.53</v>
      </c>
      <c r="Q278" s="193">
        <f t="shared" si="8"/>
        <v>50.9315258950296</v>
      </c>
      <c r="R278" s="194" t="s">
        <v>1072</v>
      </c>
      <c r="S278" s="193">
        <v>150</v>
      </c>
      <c r="T278" s="194"/>
    </row>
    <row r="279" ht="24" hidden="1" spans="1:20">
      <c r="A279" s="215"/>
      <c r="B279" s="216">
        <f>MAX($B$6:B278)+1</f>
        <v>203</v>
      </c>
      <c r="C279" s="217"/>
      <c r="D279" s="218" t="s">
        <v>184</v>
      </c>
      <c r="E279" s="125" t="s">
        <v>193</v>
      </c>
      <c r="F279" s="194" t="s">
        <v>63</v>
      </c>
      <c r="G279" s="194" t="s">
        <v>65</v>
      </c>
      <c r="H279" s="194" t="s">
        <v>1073</v>
      </c>
      <c r="I279" s="194" t="s">
        <v>702</v>
      </c>
      <c r="J279" s="194" t="s">
        <v>1074</v>
      </c>
      <c r="K279" s="193">
        <v>0</v>
      </c>
      <c r="L279" s="193">
        <v>2.996</v>
      </c>
      <c r="M279" s="193">
        <v>2.996</v>
      </c>
      <c r="N279" s="194" t="s">
        <v>245</v>
      </c>
      <c r="O279" s="193">
        <v>239.68</v>
      </c>
      <c r="P279" s="193">
        <v>209.72</v>
      </c>
      <c r="Q279" s="193">
        <f t="shared" si="8"/>
        <v>70</v>
      </c>
      <c r="R279" s="194" t="s">
        <v>1075</v>
      </c>
      <c r="S279" s="193">
        <v>215</v>
      </c>
      <c r="T279" s="194"/>
    </row>
    <row r="280" ht="24" hidden="1" spans="1:20">
      <c r="A280" s="215"/>
      <c r="B280" s="216">
        <f>MAX($B$6:B279)+1</f>
        <v>204</v>
      </c>
      <c r="C280" s="217"/>
      <c r="D280" s="218" t="s">
        <v>182</v>
      </c>
      <c r="E280" s="192" t="s">
        <v>193</v>
      </c>
      <c r="F280" s="194" t="s">
        <v>63</v>
      </c>
      <c r="G280" s="194" t="s">
        <v>65</v>
      </c>
      <c r="H280" s="194" t="s">
        <v>1076</v>
      </c>
      <c r="I280" s="194" t="s">
        <v>182</v>
      </c>
      <c r="J280" s="194" t="s">
        <v>1077</v>
      </c>
      <c r="K280" s="193">
        <v>0</v>
      </c>
      <c r="L280" s="193">
        <v>0.854</v>
      </c>
      <c r="M280" s="193">
        <v>0.854</v>
      </c>
      <c r="N280" s="194" t="s">
        <v>342</v>
      </c>
      <c r="O280" s="193">
        <v>100.8</v>
      </c>
      <c r="P280" s="193">
        <v>89.67</v>
      </c>
      <c r="Q280" s="193">
        <f t="shared" si="8"/>
        <v>105</v>
      </c>
      <c r="R280" s="194" t="s">
        <v>1078</v>
      </c>
      <c r="S280" s="193">
        <v>93</v>
      </c>
      <c r="T280" s="194"/>
    </row>
    <row r="281" ht="24" hidden="1" spans="1:20">
      <c r="A281" s="215"/>
      <c r="B281" s="216">
        <f>MAX($B$6:B280)+1</f>
        <v>205</v>
      </c>
      <c r="C281" s="217"/>
      <c r="D281" s="218" t="s">
        <v>182</v>
      </c>
      <c r="E281" s="125" t="s">
        <v>193</v>
      </c>
      <c r="F281" s="194" t="s">
        <v>63</v>
      </c>
      <c r="G281" s="194" t="s">
        <v>65</v>
      </c>
      <c r="H281" s="194" t="s">
        <v>1079</v>
      </c>
      <c r="I281" s="194" t="s">
        <v>182</v>
      </c>
      <c r="J281" s="194" t="s">
        <v>1080</v>
      </c>
      <c r="K281" s="193">
        <v>0</v>
      </c>
      <c r="L281" s="193">
        <v>5.369</v>
      </c>
      <c r="M281" s="193">
        <v>5.369</v>
      </c>
      <c r="N281" s="194" t="s">
        <v>342</v>
      </c>
      <c r="O281" s="193">
        <v>606.69</v>
      </c>
      <c r="P281" s="193">
        <v>540.65</v>
      </c>
      <c r="Q281" s="193">
        <f t="shared" si="8"/>
        <v>100.698454088285</v>
      </c>
      <c r="R281" s="194" t="s">
        <v>1081</v>
      </c>
      <c r="S281" s="193">
        <v>553</v>
      </c>
      <c r="T281" s="194"/>
    </row>
    <row r="282" ht="24" hidden="1" spans="1:20">
      <c r="A282" s="215"/>
      <c r="B282" s="216">
        <f>MAX($B$6:B281)+1</f>
        <v>206</v>
      </c>
      <c r="C282" s="217"/>
      <c r="D282" s="218" t="s">
        <v>182</v>
      </c>
      <c r="E282" s="125" t="s">
        <v>193</v>
      </c>
      <c r="F282" s="194" t="s">
        <v>63</v>
      </c>
      <c r="G282" s="194" t="s">
        <v>65</v>
      </c>
      <c r="H282" s="194" t="s">
        <v>1082</v>
      </c>
      <c r="I282" s="194" t="s">
        <v>182</v>
      </c>
      <c r="J282" s="194" t="s">
        <v>1083</v>
      </c>
      <c r="K282" s="193">
        <v>23.673</v>
      </c>
      <c r="L282" s="193">
        <v>26.278</v>
      </c>
      <c r="M282" s="193">
        <v>2.605</v>
      </c>
      <c r="N282" s="194" t="s">
        <v>342</v>
      </c>
      <c r="O282" s="193">
        <v>294.36</v>
      </c>
      <c r="P282" s="193">
        <v>262.32</v>
      </c>
      <c r="Q282" s="193">
        <f t="shared" si="8"/>
        <v>100.698656429942</v>
      </c>
      <c r="R282" s="194" t="s">
        <v>1084</v>
      </c>
      <c r="S282" s="193">
        <v>268</v>
      </c>
      <c r="T282" s="194"/>
    </row>
    <row r="283" ht="24" hidden="1" spans="1:20">
      <c r="A283" s="215"/>
      <c r="B283" s="216">
        <f>MAX($B$6:B282)+1</f>
        <v>207</v>
      </c>
      <c r="C283" s="217"/>
      <c r="D283" s="218" t="s">
        <v>182</v>
      </c>
      <c r="E283" s="192" t="s">
        <v>193</v>
      </c>
      <c r="F283" s="194" t="s">
        <v>63</v>
      </c>
      <c r="G283" s="194" t="s">
        <v>65</v>
      </c>
      <c r="H283" s="194" t="s">
        <v>1085</v>
      </c>
      <c r="I283" s="194" t="s">
        <v>182</v>
      </c>
      <c r="J283" s="194" t="s">
        <v>1071</v>
      </c>
      <c r="K283" s="193">
        <v>36.763</v>
      </c>
      <c r="L283" s="193">
        <v>38.15</v>
      </c>
      <c r="M283" s="193">
        <v>1.387</v>
      </c>
      <c r="N283" s="194" t="s">
        <v>342</v>
      </c>
      <c r="O283" s="193">
        <v>156.73</v>
      </c>
      <c r="P283" s="193">
        <v>139.67</v>
      </c>
      <c r="Q283" s="193">
        <f t="shared" si="8"/>
        <v>100.69935111752</v>
      </c>
      <c r="R283" s="194" t="s">
        <v>1086</v>
      </c>
      <c r="S283" s="193">
        <v>142</v>
      </c>
      <c r="T283" s="194"/>
    </row>
    <row r="284" ht="24" hidden="1" spans="1:20">
      <c r="A284" s="215"/>
      <c r="B284" s="216">
        <f>MAX($B$6:B283)+1</f>
        <v>208</v>
      </c>
      <c r="C284" s="217"/>
      <c r="D284" s="218" t="s">
        <v>184</v>
      </c>
      <c r="E284" s="125" t="s">
        <v>193</v>
      </c>
      <c r="F284" s="194" t="s">
        <v>63</v>
      </c>
      <c r="G284" s="194" t="s">
        <v>65</v>
      </c>
      <c r="H284" s="194" t="s">
        <v>1087</v>
      </c>
      <c r="I284" s="194" t="s">
        <v>702</v>
      </c>
      <c r="J284" s="194" t="s">
        <v>1088</v>
      </c>
      <c r="K284" s="193">
        <v>0</v>
      </c>
      <c r="L284" s="193">
        <v>1.481</v>
      </c>
      <c r="M284" s="193">
        <v>1.481</v>
      </c>
      <c r="N284" s="194" t="s">
        <v>245</v>
      </c>
      <c r="O284" s="193">
        <v>118.48</v>
      </c>
      <c r="P284" s="193">
        <v>103.67</v>
      </c>
      <c r="Q284" s="193">
        <f t="shared" si="8"/>
        <v>70</v>
      </c>
      <c r="R284" s="194" t="s">
        <v>1089</v>
      </c>
      <c r="S284" s="193">
        <v>106</v>
      </c>
      <c r="T284" s="194"/>
    </row>
    <row r="285" ht="24" hidden="1" spans="1:20">
      <c r="A285" s="215"/>
      <c r="B285" s="216">
        <f>MAX($B$6:B284)+1</f>
        <v>209</v>
      </c>
      <c r="C285" s="217"/>
      <c r="D285" s="218" t="s">
        <v>184</v>
      </c>
      <c r="E285" s="125" t="s">
        <v>193</v>
      </c>
      <c r="F285" s="194" t="s">
        <v>63</v>
      </c>
      <c r="G285" s="194" t="s">
        <v>65</v>
      </c>
      <c r="H285" s="194" t="s">
        <v>1090</v>
      </c>
      <c r="I285" s="194" t="s">
        <v>702</v>
      </c>
      <c r="J285" s="194" t="s">
        <v>1091</v>
      </c>
      <c r="K285" s="193">
        <v>0</v>
      </c>
      <c r="L285" s="193">
        <v>1.759</v>
      </c>
      <c r="M285" s="193">
        <v>1.759</v>
      </c>
      <c r="N285" s="194" t="s">
        <v>245</v>
      </c>
      <c r="O285" s="193">
        <v>140.72</v>
      </c>
      <c r="P285" s="193">
        <v>123.13</v>
      </c>
      <c r="Q285" s="193">
        <f t="shared" si="8"/>
        <v>70</v>
      </c>
      <c r="R285" s="194" t="s">
        <v>1092</v>
      </c>
      <c r="S285" s="193">
        <v>126</v>
      </c>
      <c r="T285" s="194"/>
    </row>
    <row r="286" ht="24" hidden="1" spans="1:20">
      <c r="A286" s="215"/>
      <c r="B286" s="216">
        <f>MAX($B$6:B285)+1</f>
        <v>210</v>
      </c>
      <c r="C286" s="217"/>
      <c r="D286" s="218" t="s">
        <v>184</v>
      </c>
      <c r="E286" s="192" t="s">
        <v>193</v>
      </c>
      <c r="F286" s="194" t="s">
        <v>63</v>
      </c>
      <c r="G286" s="194" t="s">
        <v>65</v>
      </c>
      <c r="H286" s="194" t="s">
        <v>1093</v>
      </c>
      <c r="I286" s="194" t="s">
        <v>702</v>
      </c>
      <c r="J286" s="194" t="s">
        <v>1094</v>
      </c>
      <c r="K286" s="193">
        <v>4</v>
      </c>
      <c r="L286" s="193">
        <v>5.402</v>
      </c>
      <c r="M286" s="193">
        <v>1.402</v>
      </c>
      <c r="N286" s="194" t="s">
        <v>245</v>
      </c>
      <c r="O286" s="193">
        <v>132.16</v>
      </c>
      <c r="P286" s="193">
        <v>118.14</v>
      </c>
      <c r="Q286" s="193">
        <f t="shared" si="8"/>
        <v>84.265335235378</v>
      </c>
      <c r="R286" s="194" t="s">
        <v>1095</v>
      </c>
      <c r="S286" s="193">
        <v>120</v>
      </c>
      <c r="T286" s="194"/>
    </row>
    <row r="287" ht="24" hidden="1" spans="1:20">
      <c r="A287" s="215"/>
      <c r="B287" s="216">
        <f>MAX($B$6:B286)+1</f>
        <v>211</v>
      </c>
      <c r="C287" s="217"/>
      <c r="D287" s="218" t="s">
        <v>184</v>
      </c>
      <c r="E287" s="125" t="s">
        <v>193</v>
      </c>
      <c r="F287" s="194" t="s">
        <v>63</v>
      </c>
      <c r="G287" s="194" t="s">
        <v>65</v>
      </c>
      <c r="H287" s="194" t="s">
        <v>1096</v>
      </c>
      <c r="I287" s="194" t="s">
        <v>702</v>
      </c>
      <c r="J287" s="194" t="s">
        <v>1097</v>
      </c>
      <c r="K287" s="193">
        <v>1.082</v>
      </c>
      <c r="L287" s="193">
        <v>2.937</v>
      </c>
      <c r="M287" s="193">
        <v>1.855</v>
      </c>
      <c r="N287" s="194" t="s">
        <v>245</v>
      </c>
      <c r="O287" s="193">
        <v>168.4</v>
      </c>
      <c r="P287" s="193">
        <v>149.85</v>
      </c>
      <c r="Q287" s="193">
        <f t="shared" si="8"/>
        <v>80.7816711590296</v>
      </c>
      <c r="R287" s="194" t="s">
        <v>1098</v>
      </c>
      <c r="S287" s="193">
        <v>153</v>
      </c>
      <c r="T287" s="194"/>
    </row>
    <row r="288" hidden="1" spans="1:20">
      <c r="A288" s="215"/>
      <c r="B288" s="216">
        <f>MAX($B$6:B287)+1</f>
        <v>212</v>
      </c>
      <c r="C288" s="217"/>
      <c r="D288" s="218" t="s">
        <v>4811</v>
      </c>
      <c r="E288" s="125" t="s">
        <v>193</v>
      </c>
      <c r="F288" s="115" t="s">
        <v>63</v>
      </c>
      <c r="G288" s="115" t="s">
        <v>69</v>
      </c>
      <c r="H288" s="115" t="s">
        <v>4812</v>
      </c>
      <c r="I288" s="303"/>
      <c r="J288" s="220" t="s">
        <v>4874</v>
      </c>
      <c r="K288" s="221"/>
      <c r="L288" s="221"/>
      <c r="M288" s="221"/>
      <c r="N288" s="221"/>
      <c r="O288" s="221"/>
      <c r="P288" s="221"/>
      <c r="Q288" s="221"/>
      <c r="R288" s="222"/>
      <c r="S288" s="125">
        <v>1558</v>
      </c>
      <c r="T288" s="125"/>
    </row>
    <row r="289" hidden="1" spans="1:20">
      <c r="A289" s="215"/>
      <c r="B289" s="216">
        <f>MAX($B$6:B288)+1</f>
        <v>213</v>
      </c>
      <c r="C289" s="217"/>
      <c r="D289" s="218" t="s">
        <v>392</v>
      </c>
      <c r="E289" s="192" t="s">
        <v>193</v>
      </c>
      <c r="F289" s="125" t="s">
        <v>63</v>
      </c>
      <c r="G289" s="125" t="s">
        <v>69</v>
      </c>
      <c r="H289" s="125" t="s">
        <v>4824</v>
      </c>
      <c r="I289" s="303"/>
      <c r="J289" s="220" t="s">
        <v>1104</v>
      </c>
      <c r="K289" s="221"/>
      <c r="L289" s="221"/>
      <c r="M289" s="221"/>
      <c r="N289" s="221"/>
      <c r="O289" s="221"/>
      <c r="P289" s="221"/>
      <c r="Q289" s="221"/>
      <c r="R289" s="222"/>
      <c r="S289" s="125">
        <v>100</v>
      </c>
      <c r="T289" s="302"/>
    </row>
    <row r="290" ht="24" hidden="1" spans="1:20">
      <c r="A290" s="215"/>
      <c r="B290" s="216">
        <f>MAX($B$6:B289)+1</f>
        <v>214</v>
      </c>
      <c r="C290" s="217"/>
      <c r="D290" s="218" t="s">
        <v>182</v>
      </c>
      <c r="E290" s="125" t="s">
        <v>193</v>
      </c>
      <c r="F290" s="194" t="s">
        <v>63</v>
      </c>
      <c r="G290" s="194" t="s">
        <v>69</v>
      </c>
      <c r="H290" s="194" t="s">
        <v>1105</v>
      </c>
      <c r="I290" s="194" t="s">
        <v>182</v>
      </c>
      <c r="J290" s="194" t="s">
        <v>1106</v>
      </c>
      <c r="K290" s="193">
        <v>11.763</v>
      </c>
      <c r="L290" s="193">
        <v>22.814</v>
      </c>
      <c r="M290" s="193">
        <v>11.051</v>
      </c>
      <c r="N290" s="194" t="s">
        <v>342</v>
      </c>
      <c r="O290" s="193">
        <v>2133.296</v>
      </c>
      <c r="P290" s="193">
        <v>1843.532</v>
      </c>
      <c r="Q290" s="193">
        <f t="shared" ref="Q290:Q304" si="9">P290/M290</f>
        <v>166.820378246313</v>
      </c>
      <c r="R290" s="194" t="s">
        <v>1107</v>
      </c>
      <c r="S290" s="193">
        <v>1828</v>
      </c>
      <c r="T290" s="194"/>
    </row>
    <row r="291" ht="24" hidden="1" spans="1:20">
      <c r="A291" s="215"/>
      <c r="B291" s="216">
        <f>MAX($B$6:B290)+1</f>
        <v>215</v>
      </c>
      <c r="C291" s="217"/>
      <c r="D291" s="218" t="s">
        <v>186</v>
      </c>
      <c r="E291" s="192" t="s">
        <v>193</v>
      </c>
      <c r="F291" s="194" t="s">
        <v>63</v>
      </c>
      <c r="G291" s="194" t="s">
        <v>69</v>
      </c>
      <c r="H291" s="194" t="s">
        <v>1108</v>
      </c>
      <c r="I291" s="194" t="s">
        <v>186</v>
      </c>
      <c r="J291" s="194" t="s">
        <v>1109</v>
      </c>
      <c r="K291" s="193">
        <v>0</v>
      </c>
      <c r="L291" s="193">
        <v>1.792</v>
      </c>
      <c r="M291" s="193">
        <v>1.792</v>
      </c>
      <c r="N291" s="194" t="s">
        <v>245</v>
      </c>
      <c r="O291" s="193">
        <v>273.81</v>
      </c>
      <c r="P291" s="193">
        <v>203.64</v>
      </c>
      <c r="Q291" s="193">
        <f t="shared" si="9"/>
        <v>113.638392857143</v>
      </c>
      <c r="R291" s="194" t="s">
        <v>1110</v>
      </c>
      <c r="S291" s="193">
        <v>148</v>
      </c>
      <c r="T291" s="194"/>
    </row>
    <row r="292" ht="24" hidden="1" spans="1:20">
      <c r="A292" s="215"/>
      <c r="B292" s="216">
        <f>MAX($B$6:B291)+1</f>
        <v>216</v>
      </c>
      <c r="C292" s="217"/>
      <c r="D292" s="218" t="s">
        <v>182</v>
      </c>
      <c r="E292" s="125" t="s">
        <v>193</v>
      </c>
      <c r="F292" s="194" t="s">
        <v>63</v>
      </c>
      <c r="G292" s="194" t="s">
        <v>69</v>
      </c>
      <c r="H292" s="194" t="s">
        <v>1111</v>
      </c>
      <c r="I292" s="194" t="s">
        <v>182</v>
      </c>
      <c r="J292" s="194" t="s">
        <v>1112</v>
      </c>
      <c r="K292" s="193">
        <v>8.456</v>
      </c>
      <c r="L292" s="193">
        <v>13.696</v>
      </c>
      <c r="M292" s="193">
        <v>5.24</v>
      </c>
      <c r="N292" s="194" t="s">
        <v>342</v>
      </c>
      <c r="O292" s="193">
        <v>1266.6</v>
      </c>
      <c r="P292" s="193">
        <v>981.5</v>
      </c>
      <c r="Q292" s="193">
        <f t="shared" si="9"/>
        <v>187.309160305344</v>
      </c>
      <c r="R292" s="194" t="s">
        <v>1113</v>
      </c>
      <c r="S292" s="193">
        <v>865</v>
      </c>
      <c r="T292" s="194"/>
    </row>
    <row r="293" ht="24" hidden="1" spans="1:20">
      <c r="A293" s="215"/>
      <c r="B293" s="216">
        <f>MAX($B$6:B292)+1</f>
        <v>217</v>
      </c>
      <c r="C293" s="217"/>
      <c r="D293" s="218" t="s">
        <v>186</v>
      </c>
      <c r="E293" s="125" t="s">
        <v>193</v>
      </c>
      <c r="F293" s="194" t="s">
        <v>63</v>
      </c>
      <c r="G293" s="194" t="s">
        <v>69</v>
      </c>
      <c r="H293" s="194" t="s">
        <v>1114</v>
      </c>
      <c r="I293" s="194" t="s">
        <v>186</v>
      </c>
      <c r="J293" s="194" t="s">
        <v>1115</v>
      </c>
      <c r="K293" s="193">
        <v>0</v>
      </c>
      <c r="L293" s="193">
        <v>0.949</v>
      </c>
      <c r="M293" s="193">
        <v>0.949</v>
      </c>
      <c r="N293" s="194" t="s">
        <v>245</v>
      </c>
      <c r="O293" s="193">
        <v>113.89</v>
      </c>
      <c r="P293" s="193">
        <v>79.14</v>
      </c>
      <c r="Q293" s="193">
        <f t="shared" si="9"/>
        <v>83.3930453108535</v>
      </c>
      <c r="R293" s="194" t="s">
        <v>1116</v>
      </c>
      <c r="S293" s="193">
        <v>78</v>
      </c>
      <c r="T293" s="194"/>
    </row>
    <row r="294" ht="24" hidden="1" spans="1:20">
      <c r="A294" s="215"/>
      <c r="B294" s="216">
        <f>MAX($B$6:B293)+1</f>
        <v>218</v>
      </c>
      <c r="C294" s="217"/>
      <c r="D294" s="218" t="s">
        <v>186</v>
      </c>
      <c r="E294" s="192" t="s">
        <v>193</v>
      </c>
      <c r="F294" s="194" t="s">
        <v>63</v>
      </c>
      <c r="G294" s="194" t="s">
        <v>69</v>
      </c>
      <c r="H294" s="194" t="s">
        <v>1117</v>
      </c>
      <c r="I294" s="194" t="s">
        <v>186</v>
      </c>
      <c r="J294" s="194" t="s">
        <v>1118</v>
      </c>
      <c r="K294" s="193">
        <v>0</v>
      </c>
      <c r="L294" s="193">
        <v>1.953</v>
      </c>
      <c r="M294" s="193">
        <v>1.953</v>
      </c>
      <c r="N294" s="194" t="s">
        <v>245</v>
      </c>
      <c r="O294" s="193">
        <v>151.92</v>
      </c>
      <c r="P294" s="193">
        <v>111.64</v>
      </c>
      <c r="Q294" s="193">
        <f t="shared" si="9"/>
        <v>57.163338453661</v>
      </c>
      <c r="R294" s="194" t="s">
        <v>1119</v>
      </c>
      <c r="S294" s="193">
        <v>111</v>
      </c>
      <c r="T294" s="194"/>
    </row>
    <row r="295" ht="24" hidden="1" spans="1:20">
      <c r="A295" s="215"/>
      <c r="B295" s="216">
        <f>MAX($B$6:B294)+1</f>
        <v>219</v>
      </c>
      <c r="C295" s="217"/>
      <c r="D295" s="218" t="s">
        <v>186</v>
      </c>
      <c r="E295" s="125" t="s">
        <v>193</v>
      </c>
      <c r="F295" s="194" t="s">
        <v>63</v>
      </c>
      <c r="G295" s="194" t="s">
        <v>69</v>
      </c>
      <c r="H295" s="194" t="s">
        <v>1120</v>
      </c>
      <c r="I295" s="194" t="s">
        <v>186</v>
      </c>
      <c r="J295" s="194" t="s">
        <v>1121</v>
      </c>
      <c r="K295" s="193">
        <v>2.632</v>
      </c>
      <c r="L295" s="193">
        <v>9.51</v>
      </c>
      <c r="M295" s="193">
        <v>6.878</v>
      </c>
      <c r="N295" s="194" t="s">
        <v>245</v>
      </c>
      <c r="O295" s="193">
        <v>781.9</v>
      </c>
      <c r="P295" s="193">
        <v>552.3</v>
      </c>
      <c r="Q295" s="193">
        <f t="shared" si="9"/>
        <v>80.299505670253</v>
      </c>
      <c r="R295" s="194" t="s">
        <v>1122</v>
      </c>
      <c r="S295" s="193">
        <v>552</v>
      </c>
      <c r="T295" s="194"/>
    </row>
    <row r="296" ht="24" hidden="1" spans="1:20">
      <c r="A296" s="215"/>
      <c r="B296" s="216">
        <f>MAX($B$6:B295)+1</f>
        <v>220</v>
      </c>
      <c r="C296" s="217"/>
      <c r="D296" s="218" t="s">
        <v>186</v>
      </c>
      <c r="E296" s="125" t="s">
        <v>193</v>
      </c>
      <c r="F296" s="194" t="s">
        <v>63</v>
      </c>
      <c r="G296" s="194" t="s">
        <v>69</v>
      </c>
      <c r="H296" s="194" t="s">
        <v>1123</v>
      </c>
      <c r="I296" s="194" t="s">
        <v>186</v>
      </c>
      <c r="J296" s="194" t="s">
        <v>1124</v>
      </c>
      <c r="K296" s="193">
        <v>0</v>
      </c>
      <c r="L296" s="193">
        <v>0.806</v>
      </c>
      <c r="M296" s="193">
        <v>0.806</v>
      </c>
      <c r="N296" s="194" t="s">
        <v>245</v>
      </c>
      <c r="O296" s="193">
        <v>54.62</v>
      </c>
      <c r="P296" s="193">
        <v>37.61</v>
      </c>
      <c r="Q296" s="193">
        <f t="shared" si="9"/>
        <v>46.6625310173697</v>
      </c>
      <c r="R296" s="194" t="s">
        <v>1125</v>
      </c>
      <c r="S296" s="193">
        <v>37</v>
      </c>
      <c r="T296" s="194"/>
    </row>
    <row r="297" ht="24" hidden="1" spans="1:20">
      <c r="A297" s="215"/>
      <c r="B297" s="216">
        <f>MAX($B$6:B296)+1</f>
        <v>221</v>
      </c>
      <c r="C297" s="217"/>
      <c r="D297" s="218" t="s">
        <v>186</v>
      </c>
      <c r="E297" s="192" t="s">
        <v>193</v>
      </c>
      <c r="F297" s="194" t="s">
        <v>63</v>
      </c>
      <c r="G297" s="194" t="s">
        <v>69</v>
      </c>
      <c r="H297" s="194" t="s">
        <v>1126</v>
      </c>
      <c r="I297" s="194" t="s">
        <v>186</v>
      </c>
      <c r="J297" s="194" t="s">
        <v>1127</v>
      </c>
      <c r="K297" s="193">
        <v>0</v>
      </c>
      <c r="L297" s="193">
        <v>0.779</v>
      </c>
      <c r="M297" s="193">
        <v>0.779</v>
      </c>
      <c r="N297" s="194" t="s">
        <v>245</v>
      </c>
      <c r="O297" s="193">
        <v>85.04</v>
      </c>
      <c r="P297" s="193">
        <v>64.57</v>
      </c>
      <c r="Q297" s="193">
        <f t="shared" si="9"/>
        <v>82.8883183568678</v>
      </c>
      <c r="R297" s="194" t="s">
        <v>1128</v>
      </c>
      <c r="S297" s="193">
        <v>64</v>
      </c>
      <c r="T297" s="194"/>
    </row>
    <row r="298" ht="24" hidden="1" spans="1:20">
      <c r="A298" s="215"/>
      <c r="B298" s="216">
        <f>MAX($B$6:B297)+1</f>
        <v>222</v>
      </c>
      <c r="C298" s="217"/>
      <c r="D298" s="218" t="s">
        <v>186</v>
      </c>
      <c r="E298" s="125" t="s">
        <v>193</v>
      </c>
      <c r="F298" s="194" t="s">
        <v>63</v>
      </c>
      <c r="G298" s="194" t="s">
        <v>69</v>
      </c>
      <c r="H298" s="194" t="s">
        <v>1129</v>
      </c>
      <c r="I298" s="194" t="s">
        <v>186</v>
      </c>
      <c r="J298" s="194" t="s">
        <v>1130</v>
      </c>
      <c r="K298" s="193">
        <v>0</v>
      </c>
      <c r="L298" s="193">
        <v>1.627</v>
      </c>
      <c r="M298" s="193">
        <v>1.627</v>
      </c>
      <c r="N298" s="194" t="s">
        <v>245</v>
      </c>
      <c r="O298" s="193">
        <v>181.26</v>
      </c>
      <c r="P298" s="193">
        <v>137.09</v>
      </c>
      <c r="Q298" s="193">
        <f t="shared" si="9"/>
        <v>84.259373079287</v>
      </c>
      <c r="R298" s="194" t="s">
        <v>1131</v>
      </c>
      <c r="S298" s="193">
        <v>134</v>
      </c>
      <c r="T298" s="194"/>
    </row>
    <row r="299" ht="24" hidden="1" spans="1:20">
      <c r="A299" s="215"/>
      <c r="B299" s="216">
        <f>MAX($B$6:B298)+1</f>
        <v>223</v>
      </c>
      <c r="C299" s="217"/>
      <c r="D299" s="218" t="s">
        <v>186</v>
      </c>
      <c r="E299" s="125" t="s">
        <v>193</v>
      </c>
      <c r="F299" s="194" t="s">
        <v>63</v>
      </c>
      <c r="G299" s="194" t="s">
        <v>69</v>
      </c>
      <c r="H299" s="194" t="s">
        <v>1132</v>
      </c>
      <c r="I299" s="194" t="s">
        <v>186</v>
      </c>
      <c r="J299" s="194" t="s">
        <v>1133</v>
      </c>
      <c r="K299" s="193">
        <v>0</v>
      </c>
      <c r="L299" s="193">
        <v>2.129</v>
      </c>
      <c r="M299" s="193">
        <v>2.129</v>
      </c>
      <c r="N299" s="194" t="s">
        <v>245</v>
      </c>
      <c r="O299" s="193">
        <v>219.25</v>
      </c>
      <c r="P299" s="193">
        <v>166.31</v>
      </c>
      <c r="Q299" s="193">
        <f t="shared" si="9"/>
        <v>78.1164866134335</v>
      </c>
      <c r="R299" s="194" t="s">
        <v>1134</v>
      </c>
      <c r="S299" s="193">
        <v>166</v>
      </c>
      <c r="T299" s="194"/>
    </row>
    <row r="300" ht="24" hidden="1" spans="1:20">
      <c r="A300" s="215"/>
      <c r="B300" s="216">
        <f>MAX($B$6:B299)+1</f>
        <v>224</v>
      </c>
      <c r="C300" s="217"/>
      <c r="D300" s="218" t="s">
        <v>186</v>
      </c>
      <c r="E300" s="192" t="s">
        <v>193</v>
      </c>
      <c r="F300" s="194" t="s">
        <v>63</v>
      </c>
      <c r="G300" s="194" t="s">
        <v>69</v>
      </c>
      <c r="H300" s="194" t="s">
        <v>1135</v>
      </c>
      <c r="I300" s="194" t="s">
        <v>186</v>
      </c>
      <c r="J300" s="194" t="s">
        <v>1136</v>
      </c>
      <c r="K300" s="193">
        <v>0</v>
      </c>
      <c r="L300" s="193">
        <v>0.738</v>
      </c>
      <c r="M300" s="193">
        <v>0.738</v>
      </c>
      <c r="N300" s="194" t="s">
        <v>245</v>
      </c>
      <c r="O300" s="193">
        <v>77.49</v>
      </c>
      <c r="P300" s="193">
        <v>74.95</v>
      </c>
      <c r="Q300" s="193">
        <f t="shared" si="9"/>
        <v>101.558265582656</v>
      </c>
      <c r="R300" s="194" t="s">
        <v>1137</v>
      </c>
      <c r="S300" s="193">
        <v>61</v>
      </c>
      <c r="T300" s="194"/>
    </row>
    <row r="301" ht="24" hidden="1" spans="1:20">
      <c r="A301" s="215"/>
      <c r="B301" s="216">
        <f>MAX($B$6:B300)+1</f>
        <v>225</v>
      </c>
      <c r="C301" s="217"/>
      <c r="D301" s="218" t="s">
        <v>186</v>
      </c>
      <c r="E301" s="125" t="s">
        <v>193</v>
      </c>
      <c r="F301" s="194" t="s">
        <v>63</v>
      </c>
      <c r="G301" s="194" t="s">
        <v>69</v>
      </c>
      <c r="H301" s="194" t="s">
        <v>1138</v>
      </c>
      <c r="I301" s="194" t="s">
        <v>186</v>
      </c>
      <c r="J301" s="194" t="s">
        <v>1139</v>
      </c>
      <c r="K301" s="193">
        <v>0</v>
      </c>
      <c r="L301" s="193">
        <v>1.733</v>
      </c>
      <c r="M301" s="193">
        <v>1.733</v>
      </c>
      <c r="N301" s="194" t="s">
        <v>245</v>
      </c>
      <c r="O301" s="193">
        <v>257.16</v>
      </c>
      <c r="P301" s="193">
        <v>173.28</v>
      </c>
      <c r="Q301" s="193">
        <f t="shared" si="9"/>
        <v>99.9884593190998</v>
      </c>
      <c r="R301" s="194" t="s">
        <v>1140</v>
      </c>
      <c r="S301" s="193">
        <v>143</v>
      </c>
      <c r="T301" s="194"/>
    </row>
    <row r="302" ht="24" hidden="1" spans="1:20">
      <c r="A302" s="215"/>
      <c r="B302" s="216">
        <f>MAX($B$6:B301)+1</f>
        <v>226</v>
      </c>
      <c r="C302" s="217"/>
      <c r="D302" s="218" t="s">
        <v>186</v>
      </c>
      <c r="E302" s="125" t="s">
        <v>193</v>
      </c>
      <c r="F302" s="194" t="s">
        <v>63</v>
      </c>
      <c r="G302" s="194" t="s">
        <v>69</v>
      </c>
      <c r="H302" s="194" t="s">
        <v>1141</v>
      </c>
      <c r="I302" s="194" t="s">
        <v>186</v>
      </c>
      <c r="J302" s="194" t="s">
        <v>1142</v>
      </c>
      <c r="K302" s="193">
        <v>0</v>
      </c>
      <c r="L302" s="193">
        <v>0.689</v>
      </c>
      <c r="M302" s="193">
        <v>0.689</v>
      </c>
      <c r="N302" s="194" t="s">
        <v>245</v>
      </c>
      <c r="O302" s="193">
        <v>83.49</v>
      </c>
      <c r="P302" s="193">
        <v>58.77</v>
      </c>
      <c r="Q302" s="193">
        <f t="shared" si="9"/>
        <v>85.2975326560232</v>
      </c>
      <c r="R302" s="194" t="s">
        <v>1143</v>
      </c>
      <c r="S302" s="193">
        <v>57</v>
      </c>
      <c r="T302" s="194"/>
    </row>
    <row r="303" ht="24" hidden="1" spans="1:20">
      <c r="A303" s="215"/>
      <c r="B303" s="216">
        <f>MAX($B$6:B302)+1</f>
        <v>227</v>
      </c>
      <c r="C303" s="217"/>
      <c r="D303" s="218" t="s">
        <v>186</v>
      </c>
      <c r="E303" s="192" t="s">
        <v>193</v>
      </c>
      <c r="F303" s="194" t="s">
        <v>63</v>
      </c>
      <c r="G303" s="194" t="s">
        <v>69</v>
      </c>
      <c r="H303" s="194" t="s">
        <v>1144</v>
      </c>
      <c r="I303" s="194" t="s">
        <v>186</v>
      </c>
      <c r="J303" s="194" t="s">
        <v>1145</v>
      </c>
      <c r="K303" s="193">
        <v>0</v>
      </c>
      <c r="L303" s="193">
        <v>3.116</v>
      </c>
      <c r="M303" s="193">
        <v>3.116</v>
      </c>
      <c r="N303" s="194" t="s">
        <v>245</v>
      </c>
      <c r="O303" s="193">
        <v>371.76</v>
      </c>
      <c r="P303" s="193">
        <v>309.3</v>
      </c>
      <c r="Q303" s="193">
        <f t="shared" si="9"/>
        <v>99.2618741976894</v>
      </c>
      <c r="R303" s="194" t="s">
        <v>1146</v>
      </c>
      <c r="S303" s="193">
        <v>257</v>
      </c>
      <c r="T303" s="194"/>
    </row>
    <row r="304" ht="24" hidden="1" spans="1:20">
      <c r="A304" s="215"/>
      <c r="B304" s="216">
        <f>MAX($B$6:B303)+1</f>
        <v>228</v>
      </c>
      <c r="C304" s="217"/>
      <c r="D304" s="218" t="s">
        <v>186</v>
      </c>
      <c r="E304" s="125" t="s">
        <v>193</v>
      </c>
      <c r="F304" s="194" t="s">
        <v>63</v>
      </c>
      <c r="G304" s="194" t="s">
        <v>69</v>
      </c>
      <c r="H304" s="194" t="s">
        <v>1147</v>
      </c>
      <c r="I304" s="194" t="s">
        <v>186</v>
      </c>
      <c r="J304" s="194" t="s">
        <v>1148</v>
      </c>
      <c r="K304" s="193">
        <v>0</v>
      </c>
      <c r="L304" s="193">
        <v>4.27</v>
      </c>
      <c r="M304" s="193">
        <v>4.27</v>
      </c>
      <c r="N304" s="194" t="s">
        <v>245</v>
      </c>
      <c r="O304" s="193">
        <v>506.05</v>
      </c>
      <c r="P304" s="193">
        <v>423.9</v>
      </c>
      <c r="Q304" s="193">
        <f t="shared" si="9"/>
        <v>99.2740046838408</v>
      </c>
      <c r="R304" s="194" t="s">
        <v>1149</v>
      </c>
      <c r="S304" s="193">
        <v>352</v>
      </c>
      <c r="T304" s="194"/>
    </row>
    <row r="305" hidden="1" spans="1:20">
      <c r="A305" s="215"/>
      <c r="B305" s="216">
        <f>MAX($B$6:B304)+1</f>
        <v>229</v>
      </c>
      <c r="C305" s="217"/>
      <c r="D305" s="218" t="s">
        <v>4811</v>
      </c>
      <c r="E305" s="125" t="s">
        <v>193</v>
      </c>
      <c r="F305" s="125" t="s">
        <v>63</v>
      </c>
      <c r="G305" s="125" t="s">
        <v>70</v>
      </c>
      <c r="H305" s="218" t="s">
        <v>4812</v>
      </c>
      <c r="I305" s="223"/>
      <c r="J305" s="227" t="s">
        <v>4875</v>
      </c>
      <c r="K305" s="221"/>
      <c r="L305" s="221"/>
      <c r="M305" s="221"/>
      <c r="N305" s="221"/>
      <c r="O305" s="221"/>
      <c r="P305" s="221"/>
      <c r="Q305" s="221"/>
      <c r="R305" s="222"/>
      <c r="S305" s="125">
        <v>1292</v>
      </c>
      <c r="T305" s="223"/>
    </row>
    <row r="306" hidden="1" spans="1:20">
      <c r="A306" s="215"/>
      <c r="B306" s="216">
        <f>MAX($B$6:B305)+1</f>
        <v>230</v>
      </c>
      <c r="C306" s="217"/>
      <c r="D306" s="218" t="s">
        <v>392</v>
      </c>
      <c r="E306" s="125" t="s">
        <v>193</v>
      </c>
      <c r="F306" s="115" t="s">
        <v>63</v>
      </c>
      <c r="G306" s="115" t="s">
        <v>70</v>
      </c>
      <c r="H306" s="117" t="s">
        <v>4824</v>
      </c>
      <c r="I306" s="223"/>
      <c r="J306" s="227" t="s">
        <v>1155</v>
      </c>
      <c r="K306" s="227"/>
      <c r="L306" s="227"/>
      <c r="M306" s="227"/>
      <c r="N306" s="227"/>
      <c r="O306" s="227"/>
      <c r="P306" s="227"/>
      <c r="Q306" s="227"/>
      <c r="R306" s="228"/>
      <c r="S306" s="125">
        <v>40</v>
      </c>
      <c r="T306" s="302"/>
    </row>
    <row r="307" ht="36" hidden="1" spans="1:20">
      <c r="A307" s="215"/>
      <c r="B307" s="216">
        <f>MAX($B$6:B306)+1</f>
        <v>231</v>
      </c>
      <c r="C307" s="217"/>
      <c r="D307" s="218" t="s">
        <v>186</v>
      </c>
      <c r="E307" s="125" t="s">
        <v>193</v>
      </c>
      <c r="F307" s="194" t="s">
        <v>63</v>
      </c>
      <c r="G307" s="194" t="s">
        <v>70</v>
      </c>
      <c r="H307" s="194" t="s">
        <v>1156</v>
      </c>
      <c r="I307" s="194" t="s">
        <v>186</v>
      </c>
      <c r="J307" s="194" t="s">
        <v>1157</v>
      </c>
      <c r="K307" s="193">
        <v>1.777</v>
      </c>
      <c r="L307" s="193">
        <v>3.55</v>
      </c>
      <c r="M307" s="193">
        <v>1.773</v>
      </c>
      <c r="N307" s="194" t="s">
        <v>245</v>
      </c>
      <c r="O307" s="193">
        <v>238.609</v>
      </c>
      <c r="P307" s="193">
        <v>179.766</v>
      </c>
      <c r="Q307" s="193">
        <f>P307/M307</f>
        <v>101.390862944162</v>
      </c>
      <c r="R307" s="194" t="s">
        <v>1158</v>
      </c>
      <c r="S307" s="193">
        <v>146</v>
      </c>
      <c r="T307" s="194"/>
    </row>
    <row r="308" ht="24" hidden="1" spans="1:20">
      <c r="A308" s="215"/>
      <c r="B308" s="216">
        <f>MAX($B$6:B307)+1</f>
        <v>232</v>
      </c>
      <c r="C308" s="217"/>
      <c r="D308" s="218" t="s">
        <v>186</v>
      </c>
      <c r="E308" s="192" t="s">
        <v>193</v>
      </c>
      <c r="F308" s="194" t="s">
        <v>63</v>
      </c>
      <c r="G308" s="194" t="s">
        <v>70</v>
      </c>
      <c r="H308" s="194" t="s">
        <v>1159</v>
      </c>
      <c r="I308" s="194" t="s">
        <v>186</v>
      </c>
      <c r="J308" s="194" t="s">
        <v>1160</v>
      </c>
      <c r="K308" s="193">
        <v>5.94</v>
      </c>
      <c r="L308" s="193">
        <v>12.384</v>
      </c>
      <c r="M308" s="193">
        <v>6.444</v>
      </c>
      <c r="N308" s="194" t="s">
        <v>245</v>
      </c>
      <c r="O308" s="193">
        <v>2922.412</v>
      </c>
      <c r="P308" s="193">
        <v>2219.046</v>
      </c>
      <c r="Q308" s="193">
        <f>P308/M308</f>
        <v>344.358472998138</v>
      </c>
      <c r="R308" s="194" t="s">
        <v>1161</v>
      </c>
      <c r="S308" s="193">
        <v>531</v>
      </c>
      <c r="T308" s="194"/>
    </row>
    <row r="309" ht="24" hidden="1" spans="1:20">
      <c r="A309" s="215"/>
      <c r="B309" s="216">
        <f>MAX($B$6:B308)+1</f>
        <v>233</v>
      </c>
      <c r="C309" s="217"/>
      <c r="D309" s="218" t="s">
        <v>182</v>
      </c>
      <c r="E309" s="125" t="s">
        <v>193</v>
      </c>
      <c r="F309" s="194" t="s">
        <v>63</v>
      </c>
      <c r="G309" s="194" t="s">
        <v>70</v>
      </c>
      <c r="H309" s="194" t="s">
        <v>1162</v>
      </c>
      <c r="I309" s="194" t="s">
        <v>182</v>
      </c>
      <c r="J309" s="194" t="s">
        <v>1163</v>
      </c>
      <c r="K309" s="193">
        <v>1.97</v>
      </c>
      <c r="L309" s="193">
        <v>6.34</v>
      </c>
      <c r="M309" s="193">
        <v>4.37</v>
      </c>
      <c r="N309" s="194" t="s">
        <v>342</v>
      </c>
      <c r="O309" s="193">
        <v>1021.838</v>
      </c>
      <c r="P309" s="193">
        <v>801.436</v>
      </c>
      <c r="Q309" s="193">
        <f>P309/M309</f>
        <v>183.394965675057</v>
      </c>
      <c r="R309" s="194" t="s">
        <v>1164</v>
      </c>
      <c r="S309" s="193">
        <v>721</v>
      </c>
      <c r="T309" s="194"/>
    </row>
    <row r="310" ht="36" hidden="1" spans="1:20">
      <c r="A310" s="215"/>
      <c r="B310" s="216">
        <f>MAX($B$6:B309)+1</f>
        <v>234</v>
      </c>
      <c r="C310" s="217"/>
      <c r="D310" s="218" t="s">
        <v>186</v>
      </c>
      <c r="E310" s="125" t="s">
        <v>193</v>
      </c>
      <c r="F310" s="194" t="s">
        <v>63</v>
      </c>
      <c r="G310" s="194" t="s">
        <v>70</v>
      </c>
      <c r="H310" s="194" t="s">
        <v>1165</v>
      </c>
      <c r="I310" s="194" t="s">
        <v>186</v>
      </c>
      <c r="J310" s="194" t="s">
        <v>1166</v>
      </c>
      <c r="K310" s="193">
        <v>9.069</v>
      </c>
      <c r="L310" s="193">
        <v>10.935</v>
      </c>
      <c r="M310" s="193">
        <v>1.866</v>
      </c>
      <c r="N310" s="194" t="s">
        <v>245</v>
      </c>
      <c r="O310" s="193">
        <v>154.685</v>
      </c>
      <c r="P310" s="193">
        <v>135.258</v>
      </c>
      <c r="Q310" s="193">
        <f>P310/M310</f>
        <v>72.4855305466238</v>
      </c>
      <c r="R310" s="194" t="s">
        <v>1167</v>
      </c>
      <c r="S310" s="193">
        <v>154</v>
      </c>
      <c r="T310" s="194"/>
    </row>
    <row r="311" ht="36" hidden="1" spans="1:20">
      <c r="A311" s="215"/>
      <c r="B311" s="216">
        <f>MAX($B$6:B310)+1</f>
        <v>235</v>
      </c>
      <c r="C311" s="217"/>
      <c r="D311" s="218" t="s">
        <v>182</v>
      </c>
      <c r="E311" s="192" t="s">
        <v>193</v>
      </c>
      <c r="F311" s="194" t="s">
        <v>63</v>
      </c>
      <c r="G311" s="194" t="s">
        <v>70</v>
      </c>
      <c r="H311" s="194" t="s">
        <v>1168</v>
      </c>
      <c r="I311" s="194" t="s">
        <v>182</v>
      </c>
      <c r="J311" s="194" t="s">
        <v>1169</v>
      </c>
      <c r="K311" s="193">
        <v>33.598</v>
      </c>
      <c r="L311" s="193">
        <v>35.634</v>
      </c>
      <c r="M311" s="193">
        <v>2.036</v>
      </c>
      <c r="N311" s="194" t="s">
        <v>342</v>
      </c>
      <c r="O311" s="193">
        <v>472.993</v>
      </c>
      <c r="P311" s="193">
        <v>414.886</v>
      </c>
      <c r="Q311" s="193">
        <f>P311/M311</f>
        <v>203.775049115914</v>
      </c>
      <c r="R311" s="194" t="s">
        <v>1170</v>
      </c>
      <c r="S311" s="193">
        <v>297</v>
      </c>
      <c r="T311" s="194"/>
    </row>
    <row r="312" hidden="1" spans="1:20">
      <c r="A312" s="215"/>
      <c r="B312" s="216">
        <f>MAX($B$6:B311)+1</f>
        <v>236</v>
      </c>
      <c r="C312" s="217"/>
      <c r="D312" s="218" t="s">
        <v>4811</v>
      </c>
      <c r="E312" s="192" t="s">
        <v>193</v>
      </c>
      <c r="F312" s="115" t="s">
        <v>63</v>
      </c>
      <c r="G312" s="115" t="s">
        <v>71</v>
      </c>
      <c r="H312" s="117" t="s">
        <v>4812</v>
      </c>
      <c r="I312" s="223"/>
      <c r="J312" s="227" t="s">
        <v>4876</v>
      </c>
      <c r="K312" s="221"/>
      <c r="L312" s="221"/>
      <c r="M312" s="221"/>
      <c r="N312" s="221"/>
      <c r="O312" s="221"/>
      <c r="P312" s="221"/>
      <c r="Q312" s="221"/>
      <c r="R312" s="222"/>
      <c r="S312" s="125">
        <v>1666</v>
      </c>
      <c r="T312" s="223"/>
    </row>
    <row r="313" hidden="1" spans="1:20">
      <c r="A313" s="215"/>
      <c r="B313" s="216">
        <f>MAX($B$6:B312)+1</f>
        <v>237</v>
      </c>
      <c r="C313" s="217"/>
      <c r="D313" s="218" t="s">
        <v>392</v>
      </c>
      <c r="E313" s="125" t="s">
        <v>193</v>
      </c>
      <c r="F313" s="125" t="s">
        <v>63</v>
      </c>
      <c r="G313" s="125" t="s">
        <v>71</v>
      </c>
      <c r="H313" s="117" t="s">
        <v>4824</v>
      </c>
      <c r="I313" s="223"/>
      <c r="J313" s="227" t="s">
        <v>4877</v>
      </c>
      <c r="K313" s="227"/>
      <c r="L313" s="227"/>
      <c r="M313" s="227"/>
      <c r="N313" s="227"/>
      <c r="O313" s="227"/>
      <c r="P313" s="227"/>
      <c r="Q313" s="227"/>
      <c r="R313" s="228"/>
      <c r="S313" s="125">
        <v>72</v>
      </c>
      <c r="T313" s="302"/>
    </row>
    <row r="314" ht="24" hidden="1" spans="1:20">
      <c r="A314" s="215"/>
      <c r="B314" s="216">
        <f>MAX($B$6:B313)+1</f>
        <v>238</v>
      </c>
      <c r="C314" s="217"/>
      <c r="D314" s="218" t="s">
        <v>184</v>
      </c>
      <c r="E314" s="125" t="s">
        <v>193</v>
      </c>
      <c r="F314" s="194" t="s">
        <v>63</v>
      </c>
      <c r="G314" s="194" t="s">
        <v>71</v>
      </c>
      <c r="H314" s="194" t="s">
        <v>1177</v>
      </c>
      <c r="I314" s="194" t="s">
        <v>702</v>
      </c>
      <c r="J314" s="194" t="s">
        <v>1178</v>
      </c>
      <c r="K314" s="193">
        <v>6.777</v>
      </c>
      <c r="L314" s="193">
        <v>10.157</v>
      </c>
      <c r="M314" s="193">
        <v>3.38</v>
      </c>
      <c r="N314" s="194" t="s">
        <v>245</v>
      </c>
      <c r="O314" s="193">
        <v>376.481</v>
      </c>
      <c r="P314" s="193">
        <v>329.235</v>
      </c>
      <c r="Q314" s="193">
        <f t="shared" ref="Q314:Q329" si="10">P314/M314</f>
        <v>97.4068047337278</v>
      </c>
      <c r="R314" s="194" t="s">
        <v>1179</v>
      </c>
      <c r="S314" s="193">
        <v>322</v>
      </c>
      <c r="T314" s="194"/>
    </row>
    <row r="315" ht="24" hidden="1" spans="1:20">
      <c r="A315" s="215"/>
      <c r="B315" s="216">
        <f>MAX($B$6:B314)+1</f>
        <v>239</v>
      </c>
      <c r="C315" s="217"/>
      <c r="D315" s="218" t="s">
        <v>186</v>
      </c>
      <c r="E315" s="125" t="s">
        <v>193</v>
      </c>
      <c r="F315" s="194" t="s">
        <v>63</v>
      </c>
      <c r="G315" s="194" t="s">
        <v>71</v>
      </c>
      <c r="H315" s="194" t="s">
        <v>1180</v>
      </c>
      <c r="I315" s="194" t="s">
        <v>186</v>
      </c>
      <c r="J315" s="194" t="s">
        <v>1181</v>
      </c>
      <c r="K315" s="193">
        <v>0</v>
      </c>
      <c r="L315" s="193">
        <v>1.917</v>
      </c>
      <c r="M315" s="193">
        <v>1.917</v>
      </c>
      <c r="N315" s="194" t="s">
        <v>245</v>
      </c>
      <c r="O315" s="193">
        <v>148.265</v>
      </c>
      <c r="P315" s="193">
        <v>127.693</v>
      </c>
      <c r="Q315" s="193">
        <f t="shared" si="10"/>
        <v>66.6108502869066</v>
      </c>
      <c r="R315" s="194" t="s">
        <v>1179</v>
      </c>
      <c r="S315" s="193">
        <v>125</v>
      </c>
      <c r="T315" s="194"/>
    </row>
    <row r="316" ht="24" hidden="1" spans="1:20">
      <c r="A316" s="215"/>
      <c r="B316" s="216">
        <f>MAX($B$6:B315)+1</f>
        <v>240</v>
      </c>
      <c r="C316" s="217"/>
      <c r="D316" s="218" t="s">
        <v>186</v>
      </c>
      <c r="E316" s="192" t="s">
        <v>193</v>
      </c>
      <c r="F316" s="194" t="s">
        <v>63</v>
      </c>
      <c r="G316" s="194" t="s">
        <v>71</v>
      </c>
      <c r="H316" s="194" t="s">
        <v>1182</v>
      </c>
      <c r="I316" s="194" t="s">
        <v>186</v>
      </c>
      <c r="J316" s="194" t="s">
        <v>1183</v>
      </c>
      <c r="K316" s="193">
        <v>0</v>
      </c>
      <c r="L316" s="193">
        <v>2.536</v>
      </c>
      <c r="M316" s="193">
        <v>2.536</v>
      </c>
      <c r="N316" s="194" t="s">
        <v>245</v>
      </c>
      <c r="O316" s="193">
        <v>257.76</v>
      </c>
      <c r="P316" s="193">
        <v>224.59</v>
      </c>
      <c r="Q316" s="193">
        <f t="shared" si="10"/>
        <v>88.5607255520505</v>
      </c>
      <c r="R316" s="194" t="s">
        <v>1184</v>
      </c>
      <c r="S316" s="193">
        <v>220</v>
      </c>
      <c r="T316" s="194"/>
    </row>
    <row r="317" ht="24" hidden="1" spans="1:20">
      <c r="A317" s="215"/>
      <c r="B317" s="216">
        <f>MAX($B$6:B316)+1</f>
        <v>241</v>
      </c>
      <c r="C317" s="217"/>
      <c r="D317" s="218" t="s">
        <v>186</v>
      </c>
      <c r="E317" s="125" t="s">
        <v>193</v>
      </c>
      <c r="F317" s="194" t="s">
        <v>63</v>
      </c>
      <c r="G317" s="194" t="s">
        <v>71</v>
      </c>
      <c r="H317" s="194" t="s">
        <v>1185</v>
      </c>
      <c r="I317" s="194" t="s">
        <v>186</v>
      </c>
      <c r="J317" s="194" t="s">
        <v>1186</v>
      </c>
      <c r="K317" s="193">
        <v>0</v>
      </c>
      <c r="L317" s="193">
        <v>1.492</v>
      </c>
      <c r="M317" s="193">
        <v>1.492</v>
      </c>
      <c r="N317" s="194" t="s">
        <v>245</v>
      </c>
      <c r="O317" s="193">
        <v>134.738</v>
      </c>
      <c r="P317" s="193">
        <v>116.557</v>
      </c>
      <c r="Q317" s="193">
        <f t="shared" si="10"/>
        <v>78.1213136729223</v>
      </c>
      <c r="R317" s="194" t="s">
        <v>1179</v>
      </c>
      <c r="S317" s="193">
        <v>114</v>
      </c>
      <c r="T317" s="194"/>
    </row>
    <row r="318" ht="24" hidden="1" spans="1:20">
      <c r="A318" s="215"/>
      <c r="B318" s="216">
        <f>MAX($B$6:B317)+1</f>
        <v>242</v>
      </c>
      <c r="C318" s="217"/>
      <c r="D318" s="218" t="s">
        <v>186</v>
      </c>
      <c r="E318" s="125" t="s">
        <v>193</v>
      </c>
      <c r="F318" s="194" t="s">
        <v>63</v>
      </c>
      <c r="G318" s="194" t="s">
        <v>71</v>
      </c>
      <c r="H318" s="194" t="s">
        <v>1187</v>
      </c>
      <c r="I318" s="194" t="s">
        <v>186</v>
      </c>
      <c r="J318" s="194" t="s">
        <v>1188</v>
      </c>
      <c r="K318" s="193">
        <v>1.7</v>
      </c>
      <c r="L318" s="193">
        <v>2.473</v>
      </c>
      <c r="M318" s="193">
        <v>0.773</v>
      </c>
      <c r="N318" s="194" t="s">
        <v>245</v>
      </c>
      <c r="O318" s="193">
        <v>82.6</v>
      </c>
      <c r="P318" s="193">
        <v>71.413</v>
      </c>
      <c r="Q318" s="193">
        <f t="shared" si="10"/>
        <v>92.3842173350582</v>
      </c>
      <c r="R318" s="194" t="s">
        <v>1179</v>
      </c>
      <c r="S318" s="193">
        <v>70</v>
      </c>
      <c r="T318" s="194"/>
    </row>
    <row r="319" ht="24" hidden="1" spans="1:20">
      <c r="A319" s="215"/>
      <c r="B319" s="216">
        <f>MAX($B$6:B318)+1</f>
        <v>243</v>
      </c>
      <c r="C319" s="217"/>
      <c r="D319" s="218" t="s">
        <v>186</v>
      </c>
      <c r="E319" s="192" t="s">
        <v>193</v>
      </c>
      <c r="F319" s="194" t="s">
        <v>63</v>
      </c>
      <c r="G319" s="194" t="s">
        <v>71</v>
      </c>
      <c r="H319" s="194" t="s">
        <v>1189</v>
      </c>
      <c r="I319" s="194" t="s">
        <v>186</v>
      </c>
      <c r="J319" s="194" t="s">
        <v>1190</v>
      </c>
      <c r="K319" s="193">
        <v>0</v>
      </c>
      <c r="L319" s="193">
        <v>0.585</v>
      </c>
      <c r="M319" s="193">
        <v>0.585</v>
      </c>
      <c r="N319" s="194" t="s">
        <v>245</v>
      </c>
      <c r="O319" s="193">
        <v>23.492</v>
      </c>
      <c r="P319" s="193">
        <v>18.763</v>
      </c>
      <c r="Q319" s="193">
        <f t="shared" si="10"/>
        <v>32.0735042735043</v>
      </c>
      <c r="R319" s="194" t="s">
        <v>1179</v>
      </c>
      <c r="S319" s="193">
        <v>18</v>
      </c>
      <c r="T319" s="194"/>
    </row>
    <row r="320" ht="24" hidden="1" spans="1:20">
      <c r="A320" s="215"/>
      <c r="B320" s="216">
        <f>MAX($B$6:B319)+1</f>
        <v>244</v>
      </c>
      <c r="C320" s="217"/>
      <c r="D320" s="218" t="s">
        <v>186</v>
      </c>
      <c r="E320" s="125" t="s">
        <v>193</v>
      </c>
      <c r="F320" s="194" t="s">
        <v>63</v>
      </c>
      <c r="G320" s="194" t="s">
        <v>71</v>
      </c>
      <c r="H320" s="194" t="s">
        <v>1191</v>
      </c>
      <c r="I320" s="194" t="s">
        <v>186</v>
      </c>
      <c r="J320" s="194" t="s">
        <v>1192</v>
      </c>
      <c r="K320" s="193">
        <v>0</v>
      </c>
      <c r="L320" s="193">
        <v>4.111</v>
      </c>
      <c r="M320" s="193">
        <v>4.111</v>
      </c>
      <c r="N320" s="194" t="s">
        <v>245</v>
      </c>
      <c r="O320" s="193">
        <v>519.235</v>
      </c>
      <c r="P320" s="193">
        <v>455.827</v>
      </c>
      <c r="Q320" s="193">
        <f t="shared" si="10"/>
        <v>110.879834590124</v>
      </c>
      <c r="R320" s="194" t="s">
        <v>1179</v>
      </c>
      <c r="S320" s="193">
        <v>446</v>
      </c>
      <c r="T320" s="194"/>
    </row>
    <row r="321" ht="24" hidden="1" spans="1:20">
      <c r="A321" s="215"/>
      <c r="B321" s="216">
        <f>MAX($B$6:B320)+1</f>
        <v>245</v>
      </c>
      <c r="C321" s="217"/>
      <c r="D321" s="218" t="s">
        <v>186</v>
      </c>
      <c r="E321" s="125" t="s">
        <v>193</v>
      </c>
      <c r="F321" s="194" t="s">
        <v>63</v>
      </c>
      <c r="G321" s="194" t="s">
        <v>71</v>
      </c>
      <c r="H321" s="194" t="s">
        <v>1193</v>
      </c>
      <c r="I321" s="194" t="s">
        <v>186</v>
      </c>
      <c r="J321" s="194" t="s">
        <v>1194</v>
      </c>
      <c r="K321" s="193">
        <v>2.813</v>
      </c>
      <c r="L321" s="193">
        <v>3.547</v>
      </c>
      <c r="M321" s="193">
        <v>0.734</v>
      </c>
      <c r="N321" s="194" t="s">
        <v>245</v>
      </c>
      <c r="O321" s="193">
        <v>65.946</v>
      </c>
      <c r="P321" s="193">
        <v>56.555</v>
      </c>
      <c r="Q321" s="193">
        <f t="shared" si="10"/>
        <v>77.0504087193461</v>
      </c>
      <c r="R321" s="194" t="s">
        <v>1179</v>
      </c>
      <c r="S321" s="193">
        <v>55</v>
      </c>
      <c r="T321" s="194"/>
    </row>
    <row r="322" ht="24" hidden="1" spans="1:20">
      <c r="A322" s="215"/>
      <c r="B322" s="216">
        <f>MAX($B$6:B321)+1</f>
        <v>246</v>
      </c>
      <c r="C322" s="217"/>
      <c r="D322" s="218" t="s">
        <v>186</v>
      </c>
      <c r="E322" s="192" t="s">
        <v>193</v>
      </c>
      <c r="F322" s="194" t="s">
        <v>63</v>
      </c>
      <c r="G322" s="194" t="s">
        <v>71</v>
      </c>
      <c r="H322" s="194" t="s">
        <v>1195</v>
      </c>
      <c r="I322" s="194" t="s">
        <v>186</v>
      </c>
      <c r="J322" s="194" t="s">
        <v>1196</v>
      </c>
      <c r="K322" s="193">
        <v>0</v>
      </c>
      <c r="L322" s="193">
        <v>3.337</v>
      </c>
      <c r="M322" s="193">
        <v>3.337</v>
      </c>
      <c r="N322" s="194" t="s">
        <v>245</v>
      </c>
      <c r="O322" s="193">
        <v>345.548</v>
      </c>
      <c r="P322" s="193">
        <v>294.226</v>
      </c>
      <c r="Q322" s="193">
        <f t="shared" si="10"/>
        <v>88.1708121066826</v>
      </c>
      <c r="R322" s="194" t="s">
        <v>1179</v>
      </c>
      <c r="S322" s="193">
        <v>288</v>
      </c>
      <c r="T322" s="194"/>
    </row>
    <row r="323" ht="24" hidden="1" spans="1:20">
      <c r="A323" s="215"/>
      <c r="B323" s="216">
        <f>MAX($B$6:B322)+1</f>
        <v>247</v>
      </c>
      <c r="C323" s="217"/>
      <c r="D323" s="218" t="s">
        <v>186</v>
      </c>
      <c r="E323" s="125" t="s">
        <v>193</v>
      </c>
      <c r="F323" s="194" t="s">
        <v>63</v>
      </c>
      <c r="G323" s="194" t="s">
        <v>71</v>
      </c>
      <c r="H323" s="194" t="s">
        <v>1197</v>
      </c>
      <c r="I323" s="194" t="s">
        <v>186</v>
      </c>
      <c r="J323" s="194" t="s">
        <v>1198</v>
      </c>
      <c r="K323" s="193">
        <v>0</v>
      </c>
      <c r="L323" s="193">
        <v>3.873</v>
      </c>
      <c r="M323" s="193">
        <v>3.873</v>
      </c>
      <c r="N323" s="194" t="s">
        <v>245</v>
      </c>
      <c r="O323" s="193">
        <v>302.988</v>
      </c>
      <c r="P323" s="193">
        <v>255.988</v>
      </c>
      <c r="Q323" s="193">
        <f t="shared" si="10"/>
        <v>66.0955331784147</v>
      </c>
      <c r="R323" s="194" t="s">
        <v>1179</v>
      </c>
      <c r="S323" s="193">
        <v>250</v>
      </c>
      <c r="T323" s="194"/>
    </row>
    <row r="324" ht="24" hidden="1" spans="1:20">
      <c r="A324" s="215"/>
      <c r="B324" s="216">
        <f>MAX($B$6:B323)+1</f>
        <v>248</v>
      </c>
      <c r="C324" s="217"/>
      <c r="D324" s="218" t="s">
        <v>184</v>
      </c>
      <c r="E324" s="125" t="s">
        <v>193</v>
      </c>
      <c r="F324" s="194" t="s">
        <v>63</v>
      </c>
      <c r="G324" s="194" t="s">
        <v>71</v>
      </c>
      <c r="H324" s="194" t="s">
        <v>1199</v>
      </c>
      <c r="I324" s="194" t="s">
        <v>702</v>
      </c>
      <c r="J324" s="194" t="s">
        <v>1200</v>
      </c>
      <c r="K324" s="193">
        <v>4.807</v>
      </c>
      <c r="L324" s="193">
        <v>5.326</v>
      </c>
      <c r="M324" s="193">
        <v>0.519</v>
      </c>
      <c r="N324" s="194" t="s">
        <v>245</v>
      </c>
      <c r="O324" s="193">
        <v>32.761</v>
      </c>
      <c r="P324" s="193">
        <v>27.267</v>
      </c>
      <c r="Q324" s="193">
        <f t="shared" si="10"/>
        <v>52.5375722543353</v>
      </c>
      <c r="R324" s="194" t="s">
        <v>1179</v>
      </c>
      <c r="S324" s="193">
        <v>26</v>
      </c>
      <c r="T324" s="194"/>
    </row>
    <row r="325" ht="24" hidden="1" spans="1:20">
      <c r="A325" s="215"/>
      <c r="B325" s="216">
        <f>MAX($B$6:B324)+1</f>
        <v>249</v>
      </c>
      <c r="C325" s="217"/>
      <c r="D325" s="218" t="s">
        <v>186</v>
      </c>
      <c r="E325" s="192" t="s">
        <v>193</v>
      </c>
      <c r="F325" s="194" t="s">
        <v>63</v>
      </c>
      <c r="G325" s="194" t="s">
        <v>71</v>
      </c>
      <c r="H325" s="194" t="s">
        <v>1201</v>
      </c>
      <c r="I325" s="194" t="s">
        <v>186</v>
      </c>
      <c r="J325" s="194" t="s">
        <v>1202</v>
      </c>
      <c r="K325" s="193">
        <v>0</v>
      </c>
      <c r="L325" s="193">
        <v>6.427</v>
      </c>
      <c r="M325" s="193">
        <v>6.427</v>
      </c>
      <c r="N325" s="194" t="s">
        <v>245</v>
      </c>
      <c r="O325" s="193">
        <v>571.705</v>
      </c>
      <c r="P325" s="193">
        <v>497.501</v>
      </c>
      <c r="Q325" s="193">
        <f t="shared" si="10"/>
        <v>77.4079663917847</v>
      </c>
      <c r="R325" s="194" t="s">
        <v>1179</v>
      </c>
      <c r="S325" s="193">
        <v>486</v>
      </c>
      <c r="T325" s="194"/>
    </row>
    <row r="326" ht="24" hidden="1" spans="1:20">
      <c r="A326" s="215"/>
      <c r="B326" s="216">
        <f>MAX($B$6:B325)+1</f>
        <v>250</v>
      </c>
      <c r="C326" s="217"/>
      <c r="D326" s="218" t="s">
        <v>184</v>
      </c>
      <c r="E326" s="125" t="s">
        <v>193</v>
      </c>
      <c r="F326" s="194" t="s">
        <v>63</v>
      </c>
      <c r="G326" s="194" t="s">
        <v>71</v>
      </c>
      <c r="H326" s="194" t="s">
        <v>1203</v>
      </c>
      <c r="I326" s="194" t="s">
        <v>702</v>
      </c>
      <c r="J326" s="194" t="s">
        <v>1204</v>
      </c>
      <c r="K326" s="193">
        <v>0</v>
      </c>
      <c r="L326" s="193">
        <v>1.821</v>
      </c>
      <c r="M326" s="193">
        <v>1.821</v>
      </c>
      <c r="N326" s="194" t="s">
        <v>245</v>
      </c>
      <c r="O326" s="193">
        <v>89.483</v>
      </c>
      <c r="P326" s="193">
        <v>75.142</v>
      </c>
      <c r="Q326" s="193">
        <f t="shared" si="10"/>
        <v>41.2641405820977</v>
      </c>
      <c r="R326" s="194" t="s">
        <v>1184</v>
      </c>
      <c r="S326" s="193">
        <v>73</v>
      </c>
      <c r="T326" s="194"/>
    </row>
    <row r="327" ht="24" hidden="1" spans="1:20">
      <c r="A327" s="215"/>
      <c r="B327" s="216">
        <f>MAX($B$6:B326)+1</f>
        <v>251</v>
      </c>
      <c r="C327" s="217"/>
      <c r="D327" s="218" t="s">
        <v>186</v>
      </c>
      <c r="E327" s="115" t="s">
        <v>193</v>
      </c>
      <c r="F327" s="194" t="s">
        <v>63</v>
      </c>
      <c r="G327" s="194" t="s">
        <v>71</v>
      </c>
      <c r="H327" s="194" t="s">
        <v>1205</v>
      </c>
      <c r="I327" s="194" t="s">
        <v>186</v>
      </c>
      <c r="J327" s="194" t="s">
        <v>1206</v>
      </c>
      <c r="K327" s="193">
        <v>0</v>
      </c>
      <c r="L327" s="193">
        <v>3.642</v>
      </c>
      <c r="M327" s="193">
        <v>3.642</v>
      </c>
      <c r="N327" s="194" t="s">
        <v>245</v>
      </c>
      <c r="O327" s="193">
        <v>296.967</v>
      </c>
      <c r="P327" s="193">
        <v>257.084</v>
      </c>
      <c r="Q327" s="193">
        <f t="shared" si="10"/>
        <v>70.5886875343218</v>
      </c>
      <c r="R327" s="194" t="s">
        <v>1179</v>
      </c>
      <c r="S327" s="193">
        <v>251</v>
      </c>
      <c r="T327" s="304"/>
    </row>
    <row r="328" ht="24" hidden="1" spans="1:20">
      <c r="A328" s="215"/>
      <c r="B328" s="216">
        <f>MAX($B$6:B327)+1</f>
        <v>252</v>
      </c>
      <c r="C328" s="217"/>
      <c r="D328" s="218" t="s">
        <v>186</v>
      </c>
      <c r="E328" s="125" t="s">
        <v>193</v>
      </c>
      <c r="F328" s="194" t="s">
        <v>63</v>
      </c>
      <c r="G328" s="194" t="s">
        <v>71</v>
      </c>
      <c r="H328" s="194" t="s">
        <v>1207</v>
      </c>
      <c r="I328" s="194" t="s">
        <v>186</v>
      </c>
      <c r="J328" s="194" t="s">
        <v>1208</v>
      </c>
      <c r="K328" s="193">
        <v>9.116</v>
      </c>
      <c r="L328" s="193">
        <v>11.357</v>
      </c>
      <c r="M328" s="193">
        <v>2.241</v>
      </c>
      <c r="N328" s="194" t="s">
        <v>245</v>
      </c>
      <c r="O328" s="193">
        <v>107.007</v>
      </c>
      <c r="P328" s="193">
        <v>89.843</v>
      </c>
      <c r="Q328" s="193">
        <f t="shared" si="10"/>
        <v>40.0905845604641</v>
      </c>
      <c r="R328" s="194" t="s">
        <v>1184</v>
      </c>
      <c r="S328" s="193">
        <v>88</v>
      </c>
      <c r="T328" s="194"/>
    </row>
    <row r="329" ht="24" hidden="1" spans="1:20">
      <c r="A329" s="215"/>
      <c r="B329" s="216">
        <f>MAX($B$6:B328)+1</f>
        <v>253</v>
      </c>
      <c r="C329" s="217"/>
      <c r="D329" s="218" t="s">
        <v>184</v>
      </c>
      <c r="E329" s="192" t="s">
        <v>193</v>
      </c>
      <c r="F329" s="194" t="s">
        <v>63</v>
      </c>
      <c r="G329" s="194" t="s">
        <v>71</v>
      </c>
      <c r="H329" s="194" t="s">
        <v>1209</v>
      </c>
      <c r="I329" s="194" t="s">
        <v>702</v>
      </c>
      <c r="J329" s="194" t="s">
        <v>1210</v>
      </c>
      <c r="K329" s="193">
        <v>0</v>
      </c>
      <c r="L329" s="193">
        <v>3.74</v>
      </c>
      <c r="M329" s="193">
        <v>3.74</v>
      </c>
      <c r="N329" s="194" t="s">
        <v>245</v>
      </c>
      <c r="O329" s="193">
        <v>280.752</v>
      </c>
      <c r="P329" s="193">
        <v>242.427</v>
      </c>
      <c r="Q329" s="193">
        <f t="shared" si="10"/>
        <v>64.8200534759358</v>
      </c>
      <c r="R329" s="194" t="s">
        <v>1179</v>
      </c>
      <c r="S329" s="193">
        <v>237</v>
      </c>
      <c r="T329" s="194"/>
    </row>
    <row r="330" ht="36" hidden="1" spans="1:20">
      <c r="A330" s="215"/>
      <c r="B330" s="216">
        <f>MAX($B$6:B329)+1</f>
        <v>254</v>
      </c>
      <c r="C330" s="217"/>
      <c r="D330" s="218" t="s">
        <v>4811</v>
      </c>
      <c r="E330" s="125" t="s">
        <v>193</v>
      </c>
      <c r="F330" s="125" t="s">
        <v>63</v>
      </c>
      <c r="G330" s="125" t="s">
        <v>67</v>
      </c>
      <c r="H330" s="218" t="s">
        <v>4812</v>
      </c>
      <c r="I330" s="223"/>
      <c r="J330" s="221" t="s">
        <v>4878</v>
      </c>
      <c r="K330" s="221"/>
      <c r="L330" s="221"/>
      <c r="M330" s="221"/>
      <c r="N330" s="221"/>
      <c r="O330" s="221"/>
      <c r="P330" s="221"/>
      <c r="Q330" s="221"/>
      <c r="R330" s="222"/>
      <c r="S330" s="125">
        <v>824</v>
      </c>
      <c r="T330" s="223"/>
    </row>
    <row r="331" hidden="1" spans="1:20">
      <c r="A331" s="215"/>
      <c r="B331" s="216">
        <f>MAX($B$6:B330)+1</f>
        <v>255</v>
      </c>
      <c r="C331" s="217"/>
      <c r="D331" s="218" t="s">
        <v>392</v>
      </c>
      <c r="E331" s="125" t="s">
        <v>193</v>
      </c>
      <c r="F331" s="125" t="s">
        <v>63</v>
      </c>
      <c r="G331" s="125" t="s">
        <v>67</v>
      </c>
      <c r="H331" s="218" t="s">
        <v>4824</v>
      </c>
      <c r="I331" s="223"/>
      <c r="J331" s="227" t="s">
        <v>4879</v>
      </c>
      <c r="K331" s="221"/>
      <c r="L331" s="221"/>
      <c r="M331" s="221"/>
      <c r="N331" s="221"/>
      <c r="O331" s="221"/>
      <c r="P331" s="221"/>
      <c r="Q331" s="221"/>
      <c r="R331" s="222"/>
      <c r="S331" s="125">
        <v>35</v>
      </c>
      <c r="T331" s="302"/>
    </row>
    <row r="332" ht="24" hidden="1" spans="1:20">
      <c r="A332" s="215"/>
      <c r="B332" s="216">
        <f>MAX($B$6:B331)+1</f>
        <v>256</v>
      </c>
      <c r="C332" s="217"/>
      <c r="D332" s="218" t="s">
        <v>186</v>
      </c>
      <c r="E332" s="125" t="s">
        <v>193</v>
      </c>
      <c r="F332" s="194" t="s">
        <v>63</v>
      </c>
      <c r="G332" s="194" t="s">
        <v>67</v>
      </c>
      <c r="H332" s="194" t="s">
        <v>1228</v>
      </c>
      <c r="I332" s="194" t="s">
        <v>186</v>
      </c>
      <c r="J332" s="194" t="s">
        <v>1229</v>
      </c>
      <c r="K332" s="193">
        <v>0</v>
      </c>
      <c r="L332" s="193">
        <v>3.452</v>
      </c>
      <c r="M332" s="193">
        <v>3.452</v>
      </c>
      <c r="N332" s="194" t="s">
        <v>245</v>
      </c>
      <c r="O332" s="193">
        <v>326.66</v>
      </c>
      <c r="P332" s="193">
        <v>240.73</v>
      </c>
      <c r="Q332" s="193">
        <f>P332/M332</f>
        <v>69.7363847045191</v>
      </c>
      <c r="R332" s="194" t="s">
        <v>1230</v>
      </c>
      <c r="S332" s="193">
        <v>240.73</v>
      </c>
      <c r="T332" s="194"/>
    </row>
    <row r="333" ht="24" hidden="1" spans="1:20">
      <c r="A333" s="215"/>
      <c r="B333" s="216">
        <f>MAX($B$6:B332)+1</f>
        <v>257</v>
      </c>
      <c r="C333" s="217"/>
      <c r="D333" s="218" t="s">
        <v>186</v>
      </c>
      <c r="E333" s="125" t="s">
        <v>193</v>
      </c>
      <c r="F333" s="194" t="s">
        <v>63</v>
      </c>
      <c r="G333" s="194" t="s">
        <v>67</v>
      </c>
      <c r="H333" s="194" t="s">
        <v>4880</v>
      </c>
      <c r="I333" s="194" t="s">
        <v>186</v>
      </c>
      <c r="J333" s="194" t="s">
        <v>1232</v>
      </c>
      <c r="K333" s="193">
        <v>0</v>
      </c>
      <c r="L333" s="193">
        <v>1.693</v>
      </c>
      <c r="M333" s="193">
        <v>1.693</v>
      </c>
      <c r="N333" s="194" t="s">
        <v>245</v>
      </c>
      <c r="O333" s="193">
        <v>186.05</v>
      </c>
      <c r="P333" s="193">
        <v>133.64</v>
      </c>
      <c r="Q333" s="193">
        <f>P333/M333</f>
        <v>78.9367985823981</v>
      </c>
      <c r="R333" s="194" t="s">
        <v>1233</v>
      </c>
      <c r="S333" s="193">
        <v>133.64</v>
      </c>
      <c r="T333" s="194"/>
    </row>
    <row r="334" ht="24" hidden="1" spans="1:20">
      <c r="A334" s="215"/>
      <c r="B334" s="216">
        <f>MAX($B$6:B333)+1</f>
        <v>258</v>
      </c>
      <c r="C334" s="217"/>
      <c r="D334" s="218" t="s">
        <v>186</v>
      </c>
      <c r="E334" s="192" t="s">
        <v>193</v>
      </c>
      <c r="F334" s="194" t="s">
        <v>63</v>
      </c>
      <c r="G334" s="194" t="s">
        <v>67</v>
      </c>
      <c r="H334" s="194" t="s">
        <v>1234</v>
      </c>
      <c r="I334" s="194" t="s">
        <v>186</v>
      </c>
      <c r="J334" s="194" t="s">
        <v>1235</v>
      </c>
      <c r="K334" s="193">
        <v>0</v>
      </c>
      <c r="L334" s="193">
        <v>4.79</v>
      </c>
      <c r="M334" s="193">
        <v>4.79</v>
      </c>
      <c r="N334" s="194" t="s">
        <v>245</v>
      </c>
      <c r="O334" s="193">
        <v>781.87</v>
      </c>
      <c r="P334" s="193">
        <v>605.14</v>
      </c>
      <c r="Q334" s="193">
        <f>P334/M334</f>
        <v>126.334029227557</v>
      </c>
      <c r="R334" s="194" t="s">
        <v>1236</v>
      </c>
      <c r="S334" s="193">
        <v>430.46</v>
      </c>
      <c r="T334" s="194"/>
    </row>
    <row r="335" ht="24" hidden="1" spans="1:20">
      <c r="A335" s="215"/>
      <c r="B335" s="216">
        <f>MAX($B$6:B334)+1</f>
        <v>259</v>
      </c>
      <c r="C335" s="217"/>
      <c r="D335" s="218" t="s">
        <v>186</v>
      </c>
      <c r="E335" s="125" t="s">
        <v>193</v>
      </c>
      <c r="F335" s="194" t="s">
        <v>63</v>
      </c>
      <c r="G335" s="194" t="s">
        <v>67</v>
      </c>
      <c r="H335" s="194" t="s">
        <v>1237</v>
      </c>
      <c r="I335" s="194" t="s">
        <v>186</v>
      </c>
      <c r="J335" s="194" t="s">
        <v>1238</v>
      </c>
      <c r="K335" s="193">
        <v>0</v>
      </c>
      <c r="L335" s="193">
        <v>3.412</v>
      </c>
      <c r="M335" s="193">
        <v>3.412</v>
      </c>
      <c r="N335" s="194" t="s">
        <v>245</v>
      </c>
      <c r="O335" s="193">
        <v>656.1</v>
      </c>
      <c r="P335" s="193">
        <v>386.9</v>
      </c>
      <c r="Q335" s="193">
        <f>P335/M335</f>
        <v>113.393903868699</v>
      </c>
      <c r="R335" s="194" t="s">
        <v>1239</v>
      </c>
      <c r="S335" s="193">
        <v>350</v>
      </c>
      <c r="T335" s="194"/>
    </row>
    <row r="336" ht="24" hidden="1" spans="1:20">
      <c r="A336" s="215"/>
      <c r="B336" s="216">
        <f>MAX($B$6:B335)+1</f>
        <v>260</v>
      </c>
      <c r="C336" s="217"/>
      <c r="D336" s="218" t="s">
        <v>186</v>
      </c>
      <c r="E336" s="125" t="s">
        <v>193</v>
      </c>
      <c r="F336" s="194" t="s">
        <v>63</v>
      </c>
      <c r="G336" s="194" t="s">
        <v>67</v>
      </c>
      <c r="H336" s="194" t="s">
        <v>4881</v>
      </c>
      <c r="I336" s="194" t="s">
        <v>186</v>
      </c>
      <c r="J336" s="194" t="s">
        <v>1241</v>
      </c>
      <c r="K336" s="193">
        <v>0</v>
      </c>
      <c r="L336" s="193">
        <v>2.77</v>
      </c>
      <c r="M336" s="193">
        <v>2.77</v>
      </c>
      <c r="N336" s="194" t="s">
        <v>245</v>
      </c>
      <c r="O336" s="193">
        <v>218.32</v>
      </c>
      <c r="P336" s="193">
        <v>140.17</v>
      </c>
      <c r="Q336" s="193">
        <f>P336/M336</f>
        <v>50.6028880866426</v>
      </c>
      <c r="R336" s="194" t="s">
        <v>1242</v>
      </c>
      <c r="S336" s="193">
        <v>140.17</v>
      </c>
      <c r="T336" s="194"/>
    </row>
    <row r="337" hidden="1" spans="1:20">
      <c r="A337" s="215"/>
      <c r="B337" s="216">
        <f>MAX($B$6:B336)+1</f>
        <v>261</v>
      </c>
      <c r="C337" s="217"/>
      <c r="D337" s="218" t="s">
        <v>4811</v>
      </c>
      <c r="E337" s="192" t="s">
        <v>193</v>
      </c>
      <c r="F337" s="125" t="s">
        <v>63</v>
      </c>
      <c r="G337" s="125" t="s">
        <v>68</v>
      </c>
      <c r="H337" s="117" t="s">
        <v>4812</v>
      </c>
      <c r="I337" s="223"/>
      <c r="J337" s="227" t="s">
        <v>4882</v>
      </c>
      <c r="K337" s="221"/>
      <c r="L337" s="221"/>
      <c r="M337" s="221"/>
      <c r="N337" s="221"/>
      <c r="O337" s="221"/>
      <c r="P337" s="221"/>
      <c r="Q337" s="221"/>
      <c r="R337" s="222"/>
      <c r="S337" s="125">
        <v>658</v>
      </c>
      <c r="T337" s="125"/>
    </row>
    <row r="338" hidden="1" spans="1:20">
      <c r="A338" s="215"/>
      <c r="B338" s="216">
        <f>MAX($B$6:B337)+1</f>
        <v>262</v>
      </c>
      <c r="C338" s="217"/>
      <c r="D338" s="218" t="s">
        <v>392</v>
      </c>
      <c r="E338" s="125" t="s">
        <v>193</v>
      </c>
      <c r="F338" s="115" t="s">
        <v>63</v>
      </c>
      <c r="G338" s="115" t="s">
        <v>68</v>
      </c>
      <c r="H338" s="117" t="s">
        <v>4824</v>
      </c>
      <c r="I338" s="223"/>
      <c r="J338" s="227" t="s">
        <v>1243</v>
      </c>
      <c r="K338" s="227"/>
      <c r="L338" s="227"/>
      <c r="M338" s="227"/>
      <c r="N338" s="227"/>
      <c r="O338" s="227"/>
      <c r="P338" s="227"/>
      <c r="Q338" s="227"/>
      <c r="R338" s="228"/>
      <c r="S338" s="125">
        <v>40</v>
      </c>
      <c r="T338" s="302"/>
    </row>
    <row r="339" ht="24" hidden="1" spans="1:20">
      <c r="A339" s="215"/>
      <c r="B339" s="216">
        <f>MAX($B$6:B338)+1</f>
        <v>263</v>
      </c>
      <c r="C339" s="217"/>
      <c r="D339" s="218" t="s">
        <v>186</v>
      </c>
      <c r="E339" s="192" t="s">
        <v>193</v>
      </c>
      <c r="F339" s="194" t="s">
        <v>63</v>
      </c>
      <c r="G339" s="194" t="s">
        <v>68</v>
      </c>
      <c r="H339" s="194" t="s">
        <v>1244</v>
      </c>
      <c r="I339" s="194" t="s">
        <v>186</v>
      </c>
      <c r="J339" s="194" t="s">
        <v>1245</v>
      </c>
      <c r="K339" s="193">
        <v>0</v>
      </c>
      <c r="L339" s="193">
        <v>0.729</v>
      </c>
      <c r="M339" s="193">
        <v>0.729</v>
      </c>
      <c r="N339" s="194" t="s">
        <v>245</v>
      </c>
      <c r="O339" s="193">
        <v>63.146</v>
      </c>
      <c r="P339" s="193">
        <v>53.73</v>
      </c>
      <c r="Q339" s="193">
        <f t="shared" ref="Q339:Q345" si="11">P339/M339</f>
        <v>73.7037037037037</v>
      </c>
      <c r="R339" s="194" t="s">
        <v>1246</v>
      </c>
      <c r="S339" s="193">
        <v>54</v>
      </c>
      <c r="T339" s="194"/>
    </row>
    <row r="340" ht="24" hidden="1" spans="1:20">
      <c r="A340" s="215"/>
      <c r="B340" s="216">
        <f>MAX($B$6:B339)+1</f>
        <v>264</v>
      </c>
      <c r="C340" s="217"/>
      <c r="D340" s="218" t="s">
        <v>186</v>
      </c>
      <c r="E340" s="125" t="s">
        <v>193</v>
      </c>
      <c r="F340" s="194" t="s">
        <v>63</v>
      </c>
      <c r="G340" s="194" t="s">
        <v>68</v>
      </c>
      <c r="H340" s="194" t="s">
        <v>1247</v>
      </c>
      <c r="I340" s="194" t="s">
        <v>186</v>
      </c>
      <c r="J340" s="194" t="s">
        <v>1248</v>
      </c>
      <c r="K340" s="193">
        <v>1.515</v>
      </c>
      <c r="L340" s="193">
        <v>2.075</v>
      </c>
      <c r="M340" s="193">
        <v>0.56</v>
      </c>
      <c r="N340" s="194" t="s">
        <v>245</v>
      </c>
      <c r="O340" s="193">
        <v>65.1</v>
      </c>
      <c r="P340" s="193">
        <v>55.968</v>
      </c>
      <c r="Q340" s="193">
        <f t="shared" si="11"/>
        <v>99.9428571428571</v>
      </c>
      <c r="R340" s="194" t="s">
        <v>4883</v>
      </c>
      <c r="S340" s="193">
        <v>56</v>
      </c>
      <c r="T340" s="194"/>
    </row>
    <row r="341" ht="24" hidden="1" spans="1:20">
      <c r="A341" s="215"/>
      <c r="B341" s="216">
        <f>MAX($B$6:B340)+1</f>
        <v>265</v>
      </c>
      <c r="C341" s="217"/>
      <c r="D341" s="218" t="s">
        <v>186</v>
      </c>
      <c r="E341" s="125" t="s">
        <v>193</v>
      </c>
      <c r="F341" s="194" t="s">
        <v>63</v>
      </c>
      <c r="G341" s="194" t="s">
        <v>68</v>
      </c>
      <c r="H341" s="194" t="s">
        <v>1250</v>
      </c>
      <c r="I341" s="194" t="s">
        <v>186</v>
      </c>
      <c r="J341" s="194" t="s">
        <v>1251</v>
      </c>
      <c r="K341" s="193">
        <v>0</v>
      </c>
      <c r="L341" s="193">
        <v>1.192</v>
      </c>
      <c r="M341" s="193">
        <v>1.192</v>
      </c>
      <c r="N341" s="194" t="s">
        <v>245</v>
      </c>
      <c r="O341" s="193">
        <v>67.932</v>
      </c>
      <c r="P341" s="193">
        <v>56.706</v>
      </c>
      <c r="Q341" s="193">
        <f t="shared" si="11"/>
        <v>47.5721476510067</v>
      </c>
      <c r="R341" s="194" t="s">
        <v>4884</v>
      </c>
      <c r="S341" s="193">
        <v>57</v>
      </c>
      <c r="T341" s="194"/>
    </row>
    <row r="342" ht="24" hidden="1" spans="1:20">
      <c r="A342" s="215"/>
      <c r="B342" s="216">
        <f>MAX($B$6:B341)+1</f>
        <v>266</v>
      </c>
      <c r="C342" s="217"/>
      <c r="D342" s="218" t="s">
        <v>182</v>
      </c>
      <c r="E342" s="192" t="s">
        <v>193</v>
      </c>
      <c r="F342" s="194" t="s">
        <v>63</v>
      </c>
      <c r="G342" s="194" t="s">
        <v>68</v>
      </c>
      <c r="H342" s="194" t="s">
        <v>1253</v>
      </c>
      <c r="I342" s="194" t="s">
        <v>182</v>
      </c>
      <c r="J342" s="194" t="s">
        <v>1254</v>
      </c>
      <c r="K342" s="193">
        <v>46.431</v>
      </c>
      <c r="L342" s="193">
        <v>56.643</v>
      </c>
      <c r="M342" s="193">
        <v>10.212</v>
      </c>
      <c r="N342" s="194" t="s">
        <v>342</v>
      </c>
      <c r="O342" s="193">
        <v>1268.75</v>
      </c>
      <c r="P342" s="193">
        <v>1119.536</v>
      </c>
      <c r="Q342" s="193">
        <f t="shared" si="11"/>
        <v>109.629455542499</v>
      </c>
      <c r="R342" s="194" t="s">
        <v>4885</v>
      </c>
      <c r="S342" s="193">
        <v>1100</v>
      </c>
      <c r="T342" s="194"/>
    </row>
    <row r="343" ht="24" hidden="1" spans="1:20">
      <c r="A343" s="215"/>
      <c r="B343" s="216">
        <f>MAX($B$6:B342)+1</f>
        <v>267</v>
      </c>
      <c r="C343" s="217"/>
      <c r="D343" s="218" t="s">
        <v>182</v>
      </c>
      <c r="E343" s="125" t="s">
        <v>193</v>
      </c>
      <c r="F343" s="194" t="s">
        <v>63</v>
      </c>
      <c r="G343" s="194" t="s">
        <v>68</v>
      </c>
      <c r="H343" s="194" t="s">
        <v>1256</v>
      </c>
      <c r="I343" s="194" t="s">
        <v>182</v>
      </c>
      <c r="J343" s="194" t="s">
        <v>1257</v>
      </c>
      <c r="K343" s="193">
        <v>0</v>
      </c>
      <c r="L343" s="193">
        <v>7.366</v>
      </c>
      <c r="M343" s="193">
        <v>7.366</v>
      </c>
      <c r="N343" s="194" t="s">
        <v>342</v>
      </c>
      <c r="O343" s="193">
        <v>983.684</v>
      </c>
      <c r="P343" s="193">
        <v>870.495</v>
      </c>
      <c r="Q343" s="193">
        <f t="shared" si="11"/>
        <v>118.177436872115</v>
      </c>
      <c r="R343" s="194" t="s">
        <v>4886</v>
      </c>
      <c r="S343" s="193">
        <v>860</v>
      </c>
      <c r="T343" s="194"/>
    </row>
    <row r="344" ht="24" hidden="1" spans="1:20">
      <c r="A344" s="215"/>
      <c r="B344" s="216">
        <f>MAX($B$6:B343)+1</f>
        <v>268</v>
      </c>
      <c r="C344" s="217"/>
      <c r="D344" s="218" t="s">
        <v>186</v>
      </c>
      <c r="E344" s="125" t="s">
        <v>193</v>
      </c>
      <c r="F344" s="194" t="s">
        <v>63</v>
      </c>
      <c r="G344" s="194" t="s">
        <v>68</v>
      </c>
      <c r="H344" s="194" t="s">
        <v>1259</v>
      </c>
      <c r="I344" s="194" t="s">
        <v>186</v>
      </c>
      <c r="J344" s="194" t="s">
        <v>1260</v>
      </c>
      <c r="K344" s="193">
        <v>0</v>
      </c>
      <c r="L344" s="193">
        <v>0.31</v>
      </c>
      <c r="M344" s="193">
        <v>0.31</v>
      </c>
      <c r="N344" s="194" t="s">
        <v>245</v>
      </c>
      <c r="O344" s="193">
        <v>35.05</v>
      </c>
      <c r="P344" s="193">
        <v>29.674</v>
      </c>
      <c r="Q344" s="193">
        <f t="shared" si="11"/>
        <v>95.7225806451613</v>
      </c>
      <c r="R344" s="194" t="s">
        <v>4887</v>
      </c>
      <c r="S344" s="193">
        <v>30</v>
      </c>
      <c r="T344" s="194"/>
    </row>
    <row r="345" ht="24" hidden="1" spans="1:20">
      <c r="A345" s="215"/>
      <c r="B345" s="216">
        <f>MAX($B$6:B344)+1</f>
        <v>269</v>
      </c>
      <c r="C345" s="217"/>
      <c r="D345" s="218" t="s">
        <v>186</v>
      </c>
      <c r="E345" s="192" t="s">
        <v>193</v>
      </c>
      <c r="F345" s="194" t="s">
        <v>63</v>
      </c>
      <c r="G345" s="194" t="s">
        <v>68</v>
      </c>
      <c r="H345" s="194" t="s">
        <v>1262</v>
      </c>
      <c r="I345" s="194" t="s">
        <v>186</v>
      </c>
      <c r="J345" s="194" t="s">
        <v>1263</v>
      </c>
      <c r="K345" s="193">
        <v>0</v>
      </c>
      <c r="L345" s="193">
        <v>1.201</v>
      </c>
      <c r="M345" s="193">
        <v>1.201</v>
      </c>
      <c r="N345" s="194" t="s">
        <v>245</v>
      </c>
      <c r="O345" s="193">
        <v>133.366</v>
      </c>
      <c r="P345" s="193">
        <v>116.035</v>
      </c>
      <c r="Q345" s="193">
        <f t="shared" si="11"/>
        <v>96.6153205661948</v>
      </c>
      <c r="R345" s="194" t="s">
        <v>1264</v>
      </c>
      <c r="S345" s="193">
        <v>106</v>
      </c>
      <c r="T345" s="194"/>
    </row>
    <row r="346" hidden="1" spans="1:20">
      <c r="A346" s="215"/>
      <c r="B346" s="216">
        <f>MAX($B$6:B345)+1</f>
        <v>270</v>
      </c>
      <c r="C346" s="217"/>
      <c r="D346" s="218" t="s">
        <v>4811</v>
      </c>
      <c r="E346" s="125" t="s">
        <v>193</v>
      </c>
      <c r="F346" s="115" t="s">
        <v>63</v>
      </c>
      <c r="G346" s="115" t="s">
        <v>66</v>
      </c>
      <c r="H346" s="117" t="s">
        <v>4812</v>
      </c>
      <c r="I346" s="223"/>
      <c r="J346" s="227" t="s">
        <v>4888</v>
      </c>
      <c r="K346" s="227"/>
      <c r="L346" s="227"/>
      <c r="M346" s="227"/>
      <c r="N346" s="227"/>
      <c r="O346" s="227"/>
      <c r="P346" s="227"/>
      <c r="Q346" s="227"/>
      <c r="R346" s="228"/>
      <c r="S346" s="115">
        <v>1438</v>
      </c>
      <c r="T346" s="125"/>
    </row>
    <row r="347" hidden="1" spans="1:20">
      <c r="A347" s="215"/>
      <c r="B347" s="216">
        <f>MAX($B$6:B346)+1</f>
        <v>271</v>
      </c>
      <c r="C347" s="217"/>
      <c r="D347" s="218" t="s">
        <v>392</v>
      </c>
      <c r="E347" s="192" t="s">
        <v>193</v>
      </c>
      <c r="F347" s="115" t="s">
        <v>63</v>
      </c>
      <c r="G347" s="115" t="s">
        <v>66</v>
      </c>
      <c r="H347" s="117" t="s">
        <v>4824</v>
      </c>
      <c r="I347" s="223"/>
      <c r="J347" s="227" t="s">
        <v>4889</v>
      </c>
      <c r="K347" s="227"/>
      <c r="L347" s="227"/>
      <c r="M347" s="227"/>
      <c r="N347" s="227"/>
      <c r="O347" s="227"/>
      <c r="P347" s="227"/>
      <c r="Q347" s="227"/>
      <c r="R347" s="228"/>
      <c r="S347" s="115">
        <v>88</v>
      </c>
      <c r="T347" s="302"/>
    </row>
    <row r="348" ht="36" hidden="1" spans="1:20">
      <c r="A348" s="215"/>
      <c r="B348" s="216">
        <f>MAX($B$6:B347)+1</f>
        <v>272</v>
      </c>
      <c r="C348" s="217"/>
      <c r="D348" s="218" t="s">
        <v>184</v>
      </c>
      <c r="E348" s="125" t="s">
        <v>193</v>
      </c>
      <c r="F348" s="194" t="s">
        <v>63</v>
      </c>
      <c r="G348" s="194" t="s">
        <v>66</v>
      </c>
      <c r="H348" s="194" t="s">
        <v>1272</v>
      </c>
      <c r="I348" s="194" t="s">
        <v>702</v>
      </c>
      <c r="J348" s="194" t="s">
        <v>1273</v>
      </c>
      <c r="K348" s="193">
        <v>1.067</v>
      </c>
      <c r="L348" s="193">
        <v>2.838</v>
      </c>
      <c r="M348" s="193">
        <v>1.771</v>
      </c>
      <c r="N348" s="194" t="s">
        <v>245</v>
      </c>
      <c r="O348" s="193">
        <v>144.58</v>
      </c>
      <c r="P348" s="193">
        <v>100.66</v>
      </c>
      <c r="Q348" s="193">
        <f t="shared" ref="Q348:Q368" si="12">P348/M348</f>
        <v>56.8379446640316</v>
      </c>
      <c r="R348" s="194" t="s">
        <v>1274</v>
      </c>
      <c r="S348" s="193">
        <v>97</v>
      </c>
      <c r="T348" s="194"/>
    </row>
    <row r="349" ht="36" hidden="1" spans="1:20">
      <c r="A349" s="215"/>
      <c r="B349" s="216">
        <f>MAX($B$6:B348)+1</f>
        <v>273</v>
      </c>
      <c r="C349" s="217"/>
      <c r="D349" s="218" t="s">
        <v>184</v>
      </c>
      <c r="E349" s="125" t="s">
        <v>193</v>
      </c>
      <c r="F349" s="194" t="s">
        <v>63</v>
      </c>
      <c r="G349" s="194" t="s">
        <v>66</v>
      </c>
      <c r="H349" s="194" t="s">
        <v>1275</v>
      </c>
      <c r="I349" s="194" t="s">
        <v>702</v>
      </c>
      <c r="J349" s="194" t="s">
        <v>1276</v>
      </c>
      <c r="K349" s="193">
        <v>0</v>
      </c>
      <c r="L349" s="193">
        <v>1.24</v>
      </c>
      <c r="M349" s="193">
        <v>1.24</v>
      </c>
      <c r="N349" s="194" t="s">
        <v>245</v>
      </c>
      <c r="O349" s="193">
        <v>135.34</v>
      </c>
      <c r="P349" s="193">
        <v>94.18</v>
      </c>
      <c r="Q349" s="193">
        <f t="shared" si="12"/>
        <v>75.9516129032258</v>
      </c>
      <c r="R349" s="194" t="s">
        <v>1274</v>
      </c>
      <c r="S349" s="193">
        <v>91</v>
      </c>
      <c r="T349" s="194"/>
    </row>
    <row r="350" ht="36" hidden="1" spans="1:20">
      <c r="A350" s="215"/>
      <c r="B350" s="216">
        <f>MAX($B$6:B349)+1</f>
        <v>274</v>
      </c>
      <c r="C350" s="217"/>
      <c r="D350" s="218" t="s">
        <v>184</v>
      </c>
      <c r="E350" s="192" t="s">
        <v>193</v>
      </c>
      <c r="F350" s="194" t="s">
        <v>63</v>
      </c>
      <c r="G350" s="194" t="s">
        <v>66</v>
      </c>
      <c r="H350" s="194" t="s">
        <v>1277</v>
      </c>
      <c r="I350" s="194" t="s">
        <v>702</v>
      </c>
      <c r="J350" s="194" t="s">
        <v>1278</v>
      </c>
      <c r="K350" s="193">
        <v>0</v>
      </c>
      <c r="L350" s="193">
        <v>1.282</v>
      </c>
      <c r="M350" s="193">
        <v>1.282</v>
      </c>
      <c r="N350" s="194" t="s">
        <v>245</v>
      </c>
      <c r="O350" s="193">
        <v>145.27</v>
      </c>
      <c r="P350" s="193">
        <v>99.08</v>
      </c>
      <c r="Q350" s="193">
        <f t="shared" si="12"/>
        <v>77.2854914196568</v>
      </c>
      <c r="R350" s="194" t="s">
        <v>1274</v>
      </c>
      <c r="S350" s="193">
        <v>96</v>
      </c>
      <c r="T350" s="194"/>
    </row>
    <row r="351" ht="36" hidden="1" spans="1:20">
      <c r="A351" s="215"/>
      <c r="B351" s="216">
        <f>MAX($B$6:B350)+1</f>
        <v>275</v>
      </c>
      <c r="C351" s="217"/>
      <c r="D351" s="218" t="s">
        <v>184</v>
      </c>
      <c r="E351" s="125" t="s">
        <v>193</v>
      </c>
      <c r="F351" s="194" t="s">
        <v>63</v>
      </c>
      <c r="G351" s="194" t="s">
        <v>66</v>
      </c>
      <c r="H351" s="194" t="s">
        <v>1279</v>
      </c>
      <c r="I351" s="194" t="s">
        <v>702</v>
      </c>
      <c r="J351" s="194" t="s">
        <v>1280</v>
      </c>
      <c r="K351" s="193">
        <v>0</v>
      </c>
      <c r="L351" s="193">
        <v>1.535</v>
      </c>
      <c r="M351" s="193">
        <v>1.535</v>
      </c>
      <c r="N351" s="194" t="s">
        <v>245</v>
      </c>
      <c r="O351" s="193">
        <v>180.38</v>
      </c>
      <c r="P351" s="193">
        <v>130.56</v>
      </c>
      <c r="Q351" s="193">
        <f t="shared" si="12"/>
        <v>85.0553745928339</v>
      </c>
      <c r="R351" s="194" t="s">
        <v>1274</v>
      </c>
      <c r="S351" s="193">
        <v>139</v>
      </c>
      <c r="T351" s="194"/>
    </row>
    <row r="352" ht="36" hidden="1" spans="1:20">
      <c r="A352" s="215"/>
      <c r="B352" s="216">
        <f>MAX($B$6:B351)+1</f>
        <v>276</v>
      </c>
      <c r="C352" s="217"/>
      <c r="D352" s="218" t="s">
        <v>184</v>
      </c>
      <c r="E352" s="125" t="s">
        <v>193</v>
      </c>
      <c r="F352" s="194" t="s">
        <v>63</v>
      </c>
      <c r="G352" s="194" t="s">
        <v>66</v>
      </c>
      <c r="H352" s="194" t="s">
        <v>1281</v>
      </c>
      <c r="I352" s="194" t="s">
        <v>702</v>
      </c>
      <c r="J352" s="194" t="s">
        <v>1282</v>
      </c>
      <c r="K352" s="193">
        <v>4.352</v>
      </c>
      <c r="L352" s="193">
        <v>5.118</v>
      </c>
      <c r="M352" s="193">
        <v>0.766</v>
      </c>
      <c r="N352" s="194" t="s">
        <v>245</v>
      </c>
      <c r="O352" s="193">
        <v>89.46</v>
      </c>
      <c r="P352" s="193">
        <v>68.33</v>
      </c>
      <c r="Q352" s="193">
        <f t="shared" si="12"/>
        <v>89.2036553524804</v>
      </c>
      <c r="R352" s="194" t="s">
        <v>1274</v>
      </c>
      <c r="S352" s="193">
        <v>75</v>
      </c>
      <c r="T352" s="194"/>
    </row>
    <row r="353" ht="36" hidden="1" spans="1:20">
      <c r="A353" s="215"/>
      <c r="B353" s="216">
        <f>MAX($B$6:B352)+1</f>
        <v>277</v>
      </c>
      <c r="C353" s="217"/>
      <c r="D353" s="218" t="s">
        <v>184</v>
      </c>
      <c r="E353" s="192" t="s">
        <v>193</v>
      </c>
      <c r="F353" s="194" t="s">
        <v>63</v>
      </c>
      <c r="G353" s="194" t="s">
        <v>66</v>
      </c>
      <c r="H353" s="194" t="s">
        <v>1283</v>
      </c>
      <c r="I353" s="194" t="s">
        <v>702</v>
      </c>
      <c r="J353" s="194" t="s">
        <v>1284</v>
      </c>
      <c r="K353" s="193">
        <v>0</v>
      </c>
      <c r="L353" s="193">
        <v>1.162</v>
      </c>
      <c r="M353" s="193">
        <v>1.162</v>
      </c>
      <c r="N353" s="194" t="s">
        <v>245</v>
      </c>
      <c r="O353" s="193">
        <v>85.98</v>
      </c>
      <c r="P353" s="193">
        <v>65.33</v>
      </c>
      <c r="Q353" s="193">
        <f t="shared" si="12"/>
        <v>56.2220309810671</v>
      </c>
      <c r="R353" s="194" t="s">
        <v>1274</v>
      </c>
      <c r="S353" s="193">
        <v>62</v>
      </c>
      <c r="T353" s="194"/>
    </row>
    <row r="354" ht="36" hidden="1" spans="1:20">
      <c r="A354" s="215"/>
      <c r="B354" s="216">
        <f>MAX($B$6:B353)+1</f>
        <v>278</v>
      </c>
      <c r="C354" s="217"/>
      <c r="D354" s="218" t="s">
        <v>184</v>
      </c>
      <c r="E354" s="125" t="s">
        <v>193</v>
      </c>
      <c r="F354" s="194" t="s">
        <v>63</v>
      </c>
      <c r="G354" s="194" t="s">
        <v>66</v>
      </c>
      <c r="H354" s="194" t="s">
        <v>1285</v>
      </c>
      <c r="I354" s="194" t="s">
        <v>702</v>
      </c>
      <c r="J354" s="194" t="s">
        <v>1286</v>
      </c>
      <c r="K354" s="193">
        <v>3.136</v>
      </c>
      <c r="L354" s="193">
        <v>3.625</v>
      </c>
      <c r="M354" s="193">
        <v>0.489</v>
      </c>
      <c r="N354" s="194" t="s">
        <v>245</v>
      </c>
      <c r="O354" s="193">
        <v>38.41</v>
      </c>
      <c r="P354" s="193">
        <v>30.36</v>
      </c>
      <c r="Q354" s="193">
        <f t="shared" si="12"/>
        <v>62.0858895705521</v>
      </c>
      <c r="R354" s="194" t="s">
        <v>1274</v>
      </c>
      <c r="S354" s="193">
        <v>27</v>
      </c>
      <c r="T354" s="194"/>
    </row>
    <row r="355" ht="36" hidden="1" spans="1:20">
      <c r="A355" s="215"/>
      <c r="B355" s="216">
        <f>MAX($B$6:B354)+1</f>
        <v>279</v>
      </c>
      <c r="C355" s="217"/>
      <c r="D355" s="218" t="s">
        <v>184</v>
      </c>
      <c r="E355" s="125" t="s">
        <v>193</v>
      </c>
      <c r="F355" s="194" t="s">
        <v>63</v>
      </c>
      <c r="G355" s="194" t="s">
        <v>66</v>
      </c>
      <c r="H355" s="194" t="s">
        <v>1287</v>
      </c>
      <c r="I355" s="194" t="s">
        <v>702</v>
      </c>
      <c r="J355" s="194" t="s">
        <v>1288</v>
      </c>
      <c r="K355" s="193">
        <v>0</v>
      </c>
      <c r="L355" s="193">
        <v>3.083</v>
      </c>
      <c r="M355" s="193">
        <v>3.083</v>
      </c>
      <c r="N355" s="194" t="s">
        <v>245</v>
      </c>
      <c r="O355" s="193">
        <v>335.85</v>
      </c>
      <c r="P355" s="193">
        <v>231.47</v>
      </c>
      <c r="Q355" s="193">
        <f t="shared" si="12"/>
        <v>75.0794680506001</v>
      </c>
      <c r="R355" s="194" t="s">
        <v>1274</v>
      </c>
      <c r="S355" s="193">
        <v>228</v>
      </c>
      <c r="T355" s="194"/>
    </row>
    <row r="356" ht="36" hidden="1" spans="1:20">
      <c r="A356" s="215"/>
      <c r="B356" s="216">
        <f>MAX($B$6:B355)+1</f>
        <v>280</v>
      </c>
      <c r="C356" s="217"/>
      <c r="D356" s="218" t="s">
        <v>184</v>
      </c>
      <c r="E356" s="192" t="s">
        <v>193</v>
      </c>
      <c r="F356" s="194" t="s">
        <v>63</v>
      </c>
      <c r="G356" s="194" t="s">
        <v>66</v>
      </c>
      <c r="H356" s="194" t="s">
        <v>1289</v>
      </c>
      <c r="I356" s="194" t="s">
        <v>702</v>
      </c>
      <c r="J356" s="194" t="s">
        <v>1290</v>
      </c>
      <c r="K356" s="193">
        <v>4.893</v>
      </c>
      <c r="L356" s="193">
        <v>6.641</v>
      </c>
      <c r="M356" s="193">
        <v>1.748</v>
      </c>
      <c r="N356" s="194" t="s">
        <v>245</v>
      </c>
      <c r="O356" s="193">
        <v>156.82</v>
      </c>
      <c r="P356" s="193">
        <v>115.65</v>
      </c>
      <c r="Q356" s="193">
        <f t="shared" si="12"/>
        <v>66.1613272311213</v>
      </c>
      <c r="R356" s="194" t="s">
        <v>1274</v>
      </c>
      <c r="S356" s="193">
        <v>112</v>
      </c>
      <c r="T356" s="194"/>
    </row>
    <row r="357" ht="36" hidden="1" spans="1:20">
      <c r="A357" s="215"/>
      <c r="B357" s="216">
        <f>MAX($B$6:B356)+1</f>
        <v>281</v>
      </c>
      <c r="C357" s="217"/>
      <c r="D357" s="218" t="s">
        <v>184</v>
      </c>
      <c r="E357" s="125" t="s">
        <v>193</v>
      </c>
      <c r="F357" s="194" t="s">
        <v>63</v>
      </c>
      <c r="G357" s="194" t="s">
        <v>66</v>
      </c>
      <c r="H357" s="194" t="s">
        <v>1291</v>
      </c>
      <c r="I357" s="194" t="s">
        <v>702</v>
      </c>
      <c r="J357" s="194" t="s">
        <v>1292</v>
      </c>
      <c r="K357" s="193">
        <v>0</v>
      </c>
      <c r="L357" s="193">
        <v>1.337</v>
      </c>
      <c r="M357" s="193">
        <v>1.337</v>
      </c>
      <c r="N357" s="194" t="s">
        <v>245</v>
      </c>
      <c r="O357" s="193">
        <v>142.58</v>
      </c>
      <c r="P357" s="193">
        <v>101.35</v>
      </c>
      <c r="Q357" s="193">
        <f t="shared" si="12"/>
        <v>75.8040388930441</v>
      </c>
      <c r="R357" s="194" t="s">
        <v>1274</v>
      </c>
      <c r="S357" s="193">
        <v>98</v>
      </c>
      <c r="T357" s="194"/>
    </row>
    <row r="358" ht="36" hidden="1" spans="1:20">
      <c r="A358" s="215"/>
      <c r="B358" s="216">
        <f>MAX($B$6:B357)+1</f>
        <v>282</v>
      </c>
      <c r="C358" s="217"/>
      <c r="D358" s="218" t="s">
        <v>184</v>
      </c>
      <c r="E358" s="125" t="s">
        <v>193</v>
      </c>
      <c r="F358" s="194" t="s">
        <v>63</v>
      </c>
      <c r="G358" s="194" t="s">
        <v>66</v>
      </c>
      <c r="H358" s="194" t="s">
        <v>1293</v>
      </c>
      <c r="I358" s="194" t="s">
        <v>702</v>
      </c>
      <c r="J358" s="194" t="s">
        <v>1294</v>
      </c>
      <c r="K358" s="193">
        <v>0</v>
      </c>
      <c r="L358" s="193">
        <v>1.848</v>
      </c>
      <c r="M358" s="193">
        <v>1.848</v>
      </c>
      <c r="N358" s="194" t="s">
        <v>245</v>
      </c>
      <c r="O358" s="193">
        <v>165.84</v>
      </c>
      <c r="P358" s="193">
        <v>122.42</v>
      </c>
      <c r="Q358" s="193">
        <f t="shared" si="12"/>
        <v>66.2445887445887</v>
      </c>
      <c r="R358" s="194" t="s">
        <v>1274</v>
      </c>
      <c r="S358" s="193">
        <v>119</v>
      </c>
      <c r="T358" s="194"/>
    </row>
    <row r="359" ht="24" hidden="1" spans="1:20">
      <c r="A359" s="215"/>
      <c r="B359" s="216">
        <f>MAX($B$6:B358)+1</f>
        <v>283</v>
      </c>
      <c r="C359" s="217"/>
      <c r="D359" s="218" t="s">
        <v>182</v>
      </c>
      <c r="E359" s="192" t="s">
        <v>193</v>
      </c>
      <c r="F359" s="194" t="s">
        <v>63</v>
      </c>
      <c r="G359" s="194" t="s">
        <v>66</v>
      </c>
      <c r="H359" s="194" t="s">
        <v>1295</v>
      </c>
      <c r="I359" s="194" t="s">
        <v>182</v>
      </c>
      <c r="J359" s="194" t="s">
        <v>1296</v>
      </c>
      <c r="K359" s="193">
        <v>3.617</v>
      </c>
      <c r="L359" s="193">
        <v>5.343</v>
      </c>
      <c r="M359" s="193">
        <v>1.726</v>
      </c>
      <c r="N359" s="194" t="s">
        <v>342</v>
      </c>
      <c r="O359" s="193">
        <v>157.43</v>
      </c>
      <c r="P359" s="193">
        <v>116.11</v>
      </c>
      <c r="Q359" s="193">
        <f t="shared" si="12"/>
        <v>67.2711471610661</v>
      </c>
      <c r="R359" s="194" t="s">
        <v>1274</v>
      </c>
      <c r="S359" s="193">
        <v>113</v>
      </c>
      <c r="T359" s="194"/>
    </row>
    <row r="360" ht="36" hidden="1" spans="1:20">
      <c r="A360" s="215"/>
      <c r="B360" s="216">
        <f>MAX($B$6:B359)+1</f>
        <v>284</v>
      </c>
      <c r="C360" s="217"/>
      <c r="D360" s="218" t="s">
        <v>184</v>
      </c>
      <c r="E360" s="125" t="s">
        <v>193</v>
      </c>
      <c r="F360" s="194" t="s">
        <v>63</v>
      </c>
      <c r="G360" s="194" t="s">
        <v>66</v>
      </c>
      <c r="H360" s="194" t="s">
        <v>1297</v>
      </c>
      <c r="I360" s="194" t="s">
        <v>702</v>
      </c>
      <c r="J360" s="194" t="s">
        <v>1298</v>
      </c>
      <c r="K360" s="193">
        <v>0.873</v>
      </c>
      <c r="L360" s="193">
        <v>2.526</v>
      </c>
      <c r="M360" s="193">
        <v>1.653</v>
      </c>
      <c r="N360" s="194" t="s">
        <v>245</v>
      </c>
      <c r="O360" s="193">
        <v>110.69</v>
      </c>
      <c r="P360" s="193">
        <v>83.56</v>
      </c>
      <c r="Q360" s="193">
        <f t="shared" si="12"/>
        <v>50.5505142165759</v>
      </c>
      <c r="R360" s="194" t="s">
        <v>1274</v>
      </c>
      <c r="S360" s="193">
        <v>80</v>
      </c>
      <c r="T360" s="194"/>
    </row>
    <row r="361" ht="36" hidden="1" spans="1:20">
      <c r="A361" s="215"/>
      <c r="B361" s="216">
        <f>MAX($B$6:B360)+1</f>
        <v>285</v>
      </c>
      <c r="C361" s="217"/>
      <c r="D361" s="218" t="s">
        <v>184</v>
      </c>
      <c r="E361" s="125" t="s">
        <v>193</v>
      </c>
      <c r="F361" s="194" t="s">
        <v>63</v>
      </c>
      <c r="G361" s="194" t="s">
        <v>66</v>
      </c>
      <c r="H361" s="194" t="s">
        <v>1299</v>
      </c>
      <c r="I361" s="194" t="s">
        <v>702</v>
      </c>
      <c r="J361" s="194" t="s">
        <v>1300</v>
      </c>
      <c r="K361" s="193">
        <v>0</v>
      </c>
      <c r="L361" s="193">
        <v>1.324</v>
      </c>
      <c r="M361" s="193">
        <v>1.324</v>
      </c>
      <c r="N361" s="194" t="s">
        <v>245</v>
      </c>
      <c r="O361" s="193">
        <v>155.39</v>
      </c>
      <c r="P361" s="193">
        <v>105.21</v>
      </c>
      <c r="Q361" s="193">
        <f t="shared" si="12"/>
        <v>79.4637462235649</v>
      </c>
      <c r="R361" s="194" t="s">
        <v>1274</v>
      </c>
      <c r="S361" s="193">
        <v>102</v>
      </c>
      <c r="T361" s="194"/>
    </row>
    <row r="362" ht="24" hidden="1" spans="1:20">
      <c r="A362" s="215"/>
      <c r="B362" s="216">
        <f>MAX($B$6:B361)+1</f>
        <v>286</v>
      </c>
      <c r="C362" s="217"/>
      <c r="D362" s="218" t="s">
        <v>182</v>
      </c>
      <c r="E362" s="192" t="s">
        <v>193</v>
      </c>
      <c r="F362" s="194" t="s">
        <v>63</v>
      </c>
      <c r="G362" s="194" t="s">
        <v>66</v>
      </c>
      <c r="H362" s="194" t="s">
        <v>1301</v>
      </c>
      <c r="I362" s="194" t="s">
        <v>182</v>
      </c>
      <c r="J362" s="194" t="s">
        <v>1302</v>
      </c>
      <c r="K362" s="193">
        <v>9.846</v>
      </c>
      <c r="L362" s="193">
        <v>18.782</v>
      </c>
      <c r="M362" s="193">
        <v>8.936</v>
      </c>
      <c r="N362" s="194" t="s">
        <v>342</v>
      </c>
      <c r="O362" s="193">
        <v>965.39</v>
      </c>
      <c r="P362" s="193">
        <v>695.86</v>
      </c>
      <c r="Q362" s="193">
        <f t="shared" si="12"/>
        <v>77.8715308863026</v>
      </c>
      <c r="R362" s="194" t="s">
        <v>1274</v>
      </c>
      <c r="S362" s="193">
        <v>692</v>
      </c>
      <c r="T362" s="194"/>
    </row>
    <row r="363" ht="36" hidden="1" spans="1:20">
      <c r="A363" s="215"/>
      <c r="B363" s="216">
        <f>MAX($B$6:B362)+1</f>
        <v>287</v>
      </c>
      <c r="C363" s="217"/>
      <c r="D363" s="218" t="s">
        <v>184</v>
      </c>
      <c r="E363" s="125" t="s">
        <v>193</v>
      </c>
      <c r="F363" s="194" t="s">
        <v>63</v>
      </c>
      <c r="G363" s="194" t="s">
        <v>66</v>
      </c>
      <c r="H363" s="194" t="s">
        <v>1303</v>
      </c>
      <c r="I363" s="194" t="s">
        <v>702</v>
      </c>
      <c r="J363" s="194" t="s">
        <v>1304</v>
      </c>
      <c r="K363" s="193">
        <v>0</v>
      </c>
      <c r="L363" s="193">
        <v>1.773</v>
      </c>
      <c r="M363" s="193">
        <v>1.773</v>
      </c>
      <c r="N363" s="194" t="s">
        <v>245</v>
      </c>
      <c r="O363" s="193">
        <v>153.18</v>
      </c>
      <c r="P363" s="193">
        <v>117.69</v>
      </c>
      <c r="Q363" s="193">
        <f t="shared" si="12"/>
        <v>66.3790186125212</v>
      </c>
      <c r="R363" s="194" t="s">
        <v>1274</v>
      </c>
      <c r="S363" s="193">
        <v>114</v>
      </c>
      <c r="T363" s="194"/>
    </row>
    <row r="364" ht="36" hidden="1" spans="1:20">
      <c r="A364" s="215"/>
      <c r="B364" s="216">
        <f>MAX($B$6:B363)+1</f>
        <v>288</v>
      </c>
      <c r="C364" s="217"/>
      <c r="D364" s="218" t="s">
        <v>184</v>
      </c>
      <c r="E364" s="125" t="s">
        <v>193</v>
      </c>
      <c r="F364" s="194" t="s">
        <v>63</v>
      </c>
      <c r="G364" s="194" t="s">
        <v>66</v>
      </c>
      <c r="H364" s="194" t="s">
        <v>1305</v>
      </c>
      <c r="I364" s="194" t="s">
        <v>702</v>
      </c>
      <c r="J364" s="194" t="s">
        <v>1306</v>
      </c>
      <c r="K364" s="193">
        <v>2.352</v>
      </c>
      <c r="L364" s="193">
        <v>3.258</v>
      </c>
      <c r="M364" s="193">
        <v>0.906</v>
      </c>
      <c r="N364" s="194" t="s">
        <v>245</v>
      </c>
      <c r="O364" s="193">
        <v>58.25</v>
      </c>
      <c r="P364" s="193">
        <v>44.12</v>
      </c>
      <c r="Q364" s="193">
        <f t="shared" si="12"/>
        <v>48.6975717439294</v>
      </c>
      <c r="R364" s="194" t="s">
        <v>1274</v>
      </c>
      <c r="S364" s="193">
        <v>41</v>
      </c>
      <c r="T364" s="194"/>
    </row>
    <row r="365" ht="36" hidden="1" spans="1:20">
      <c r="A365" s="215"/>
      <c r="B365" s="216">
        <f>MAX($B$6:B364)+1</f>
        <v>289</v>
      </c>
      <c r="C365" s="217"/>
      <c r="D365" s="218" t="s">
        <v>184</v>
      </c>
      <c r="E365" s="192" t="s">
        <v>193</v>
      </c>
      <c r="F365" s="194" t="s">
        <v>63</v>
      </c>
      <c r="G365" s="194" t="s">
        <v>66</v>
      </c>
      <c r="H365" s="194" t="s">
        <v>1307</v>
      </c>
      <c r="I365" s="194" t="s">
        <v>702</v>
      </c>
      <c r="J365" s="194" t="s">
        <v>1308</v>
      </c>
      <c r="K365" s="193">
        <v>0.609</v>
      </c>
      <c r="L365" s="193">
        <v>1.83</v>
      </c>
      <c r="M365" s="193">
        <v>1.221</v>
      </c>
      <c r="N365" s="194" t="s">
        <v>245</v>
      </c>
      <c r="O365" s="193">
        <v>95.89</v>
      </c>
      <c r="P365" s="193">
        <v>68.22</v>
      </c>
      <c r="Q365" s="193">
        <f t="shared" si="12"/>
        <v>55.8722358722359</v>
      </c>
      <c r="R365" s="194" t="s">
        <v>1274</v>
      </c>
      <c r="S365" s="193">
        <v>65</v>
      </c>
      <c r="T365" s="194"/>
    </row>
    <row r="366" ht="36" hidden="1" spans="1:20">
      <c r="A366" s="215"/>
      <c r="B366" s="216">
        <f>MAX($B$6:B365)+1</f>
        <v>290</v>
      </c>
      <c r="C366" s="217"/>
      <c r="D366" s="218" t="s">
        <v>184</v>
      </c>
      <c r="E366" s="125" t="s">
        <v>193</v>
      </c>
      <c r="F366" s="194" t="s">
        <v>63</v>
      </c>
      <c r="G366" s="194" t="s">
        <v>66</v>
      </c>
      <c r="H366" s="194" t="s">
        <v>1309</v>
      </c>
      <c r="I366" s="194" t="s">
        <v>702</v>
      </c>
      <c r="J366" s="194" t="s">
        <v>1310</v>
      </c>
      <c r="K366" s="193">
        <v>0</v>
      </c>
      <c r="L366" s="193">
        <v>3.834</v>
      </c>
      <c r="M366" s="193">
        <v>3.834</v>
      </c>
      <c r="N366" s="194" t="s">
        <v>245</v>
      </c>
      <c r="O366" s="193">
        <v>345.68</v>
      </c>
      <c r="P366" s="193">
        <v>244.41</v>
      </c>
      <c r="Q366" s="193">
        <f t="shared" si="12"/>
        <v>63.7480438184663</v>
      </c>
      <c r="R366" s="194" t="s">
        <v>1274</v>
      </c>
      <c r="S366" s="193">
        <v>241</v>
      </c>
      <c r="T366" s="194"/>
    </row>
    <row r="367" ht="24" hidden="1" spans="1:20">
      <c r="A367" s="215"/>
      <c r="B367" s="216">
        <f>MAX($B$6:B366)+1</f>
        <v>291</v>
      </c>
      <c r="C367" s="217"/>
      <c r="D367" s="218" t="s">
        <v>182</v>
      </c>
      <c r="E367" s="125" t="s">
        <v>193</v>
      </c>
      <c r="F367" s="194" t="s">
        <v>63</v>
      </c>
      <c r="G367" s="194" t="s">
        <v>66</v>
      </c>
      <c r="H367" s="194" t="s">
        <v>1295</v>
      </c>
      <c r="I367" s="194" t="s">
        <v>182</v>
      </c>
      <c r="J367" s="194" t="s">
        <v>1296</v>
      </c>
      <c r="K367" s="193">
        <v>6.937</v>
      </c>
      <c r="L367" s="193">
        <v>8.924</v>
      </c>
      <c r="M367" s="193">
        <v>1.987</v>
      </c>
      <c r="N367" s="194" t="s">
        <v>342</v>
      </c>
      <c r="O367" s="193">
        <v>228.66</v>
      </c>
      <c r="P367" s="193">
        <v>161.55</v>
      </c>
      <c r="Q367" s="193">
        <f t="shared" si="12"/>
        <v>81.3034725717162</v>
      </c>
      <c r="R367" s="194" t="s">
        <v>1274</v>
      </c>
      <c r="S367" s="193">
        <v>158</v>
      </c>
      <c r="T367" s="194"/>
    </row>
    <row r="368" ht="36" hidden="1" spans="1:20">
      <c r="A368" s="215"/>
      <c r="B368" s="216">
        <f>MAX($B$6:B367)+1</f>
        <v>292</v>
      </c>
      <c r="C368" s="217"/>
      <c r="D368" s="218" t="s">
        <v>184</v>
      </c>
      <c r="E368" s="192" t="s">
        <v>193</v>
      </c>
      <c r="F368" s="194" t="s">
        <v>63</v>
      </c>
      <c r="G368" s="194" t="s">
        <v>66</v>
      </c>
      <c r="H368" s="194" t="s">
        <v>1311</v>
      </c>
      <c r="I368" s="194" t="s">
        <v>702</v>
      </c>
      <c r="J368" s="194" t="s">
        <v>1312</v>
      </c>
      <c r="K368" s="193">
        <v>0</v>
      </c>
      <c r="L368" s="193">
        <v>3.542</v>
      </c>
      <c r="M368" s="193">
        <v>3.542</v>
      </c>
      <c r="N368" s="194" t="s">
        <v>245</v>
      </c>
      <c r="O368" s="193">
        <v>391.86</v>
      </c>
      <c r="P368" s="193">
        <v>279.68</v>
      </c>
      <c r="Q368" s="193">
        <f t="shared" si="12"/>
        <v>78.961038961039</v>
      </c>
      <c r="R368" s="194" t="s">
        <v>1274</v>
      </c>
      <c r="S368" s="193">
        <v>275</v>
      </c>
      <c r="T368" s="194"/>
    </row>
    <row r="369" hidden="1" spans="1:20">
      <c r="A369" s="305"/>
      <c r="B369" s="230">
        <f>MAX($B$6:B368)+1</f>
        <v>293</v>
      </c>
      <c r="C369" s="231"/>
      <c r="D369" s="117" t="s">
        <v>4811</v>
      </c>
      <c r="E369" s="117" t="s">
        <v>193</v>
      </c>
      <c r="F369" s="194" t="s">
        <v>73</v>
      </c>
      <c r="G369" s="194" t="s">
        <v>74</v>
      </c>
      <c r="H369" s="117" t="s">
        <v>4812</v>
      </c>
      <c r="I369" s="117" t="s">
        <v>4812</v>
      </c>
      <c r="J369" s="306" t="s">
        <v>4890</v>
      </c>
      <c r="K369" s="307"/>
      <c r="L369" s="307"/>
      <c r="M369" s="307"/>
      <c r="N369" s="307"/>
      <c r="O369" s="307"/>
      <c r="P369" s="307"/>
      <c r="Q369" s="307"/>
      <c r="R369" s="308"/>
      <c r="S369" s="309">
        <v>181</v>
      </c>
      <c r="T369" s="223"/>
    </row>
    <row r="370" hidden="1" spans="1:20">
      <c r="A370" s="305"/>
      <c r="B370" s="230">
        <f>MAX($B$6:B369)+1</f>
        <v>294</v>
      </c>
      <c r="C370" s="231"/>
      <c r="D370" s="117" t="s">
        <v>4811</v>
      </c>
      <c r="E370" s="117" t="s">
        <v>193</v>
      </c>
      <c r="F370" s="115" t="s">
        <v>73</v>
      </c>
      <c r="G370" s="125" t="s">
        <v>74</v>
      </c>
      <c r="H370" s="117" t="s">
        <v>4812</v>
      </c>
      <c r="I370" s="117" t="s">
        <v>4812</v>
      </c>
      <c r="J370" s="227" t="s">
        <v>4891</v>
      </c>
      <c r="K370" s="221"/>
      <c r="L370" s="221"/>
      <c r="M370" s="221"/>
      <c r="N370" s="221"/>
      <c r="O370" s="221"/>
      <c r="P370" s="221"/>
      <c r="Q370" s="221"/>
      <c r="R370" s="222"/>
      <c r="S370" s="125">
        <v>525</v>
      </c>
      <c r="T370" s="223"/>
    </row>
    <row r="371" ht="24" hidden="1" spans="1:20">
      <c r="A371" s="201"/>
      <c r="B371" s="126">
        <f>MAX($B$6:B370)+1</f>
        <v>295</v>
      </c>
      <c r="C371" s="191"/>
      <c r="D371" s="194" t="s">
        <v>184</v>
      </c>
      <c r="E371" s="194" t="s">
        <v>193</v>
      </c>
      <c r="F371" s="194" t="s">
        <v>73</v>
      </c>
      <c r="G371" s="194" t="s">
        <v>74</v>
      </c>
      <c r="H371" s="194" t="s">
        <v>1336</v>
      </c>
      <c r="I371" s="194" t="s">
        <v>742</v>
      </c>
      <c r="J371" s="194" t="s">
        <v>1337</v>
      </c>
      <c r="K371" s="193">
        <v>0.202</v>
      </c>
      <c r="L371" s="193">
        <v>0.332</v>
      </c>
      <c r="M371" s="193">
        <v>0.13</v>
      </c>
      <c r="N371" s="194" t="s">
        <v>245</v>
      </c>
      <c r="O371" s="193">
        <v>15.6</v>
      </c>
      <c r="P371" s="193">
        <v>13.26</v>
      </c>
      <c r="Q371" s="193">
        <f>P371/M371</f>
        <v>102</v>
      </c>
      <c r="R371" s="194" t="s">
        <v>1338</v>
      </c>
      <c r="S371" s="194" t="s">
        <v>1594</v>
      </c>
      <c r="T371" s="194"/>
    </row>
    <row r="372" ht="24" hidden="1" spans="1:20">
      <c r="A372" s="201"/>
      <c r="B372" s="126">
        <f>MAX($B$6:B371)+1</f>
        <v>296</v>
      </c>
      <c r="C372" s="191"/>
      <c r="D372" s="194" t="s">
        <v>184</v>
      </c>
      <c r="E372" s="194" t="s">
        <v>193</v>
      </c>
      <c r="F372" s="194" t="s">
        <v>73</v>
      </c>
      <c r="G372" s="194" t="s">
        <v>74</v>
      </c>
      <c r="H372" s="194" t="s">
        <v>1339</v>
      </c>
      <c r="I372" s="194" t="s">
        <v>742</v>
      </c>
      <c r="J372" s="194" t="s">
        <v>1340</v>
      </c>
      <c r="K372" s="193">
        <v>0</v>
      </c>
      <c r="L372" s="193">
        <v>0.384</v>
      </c>
      <c r="M372" s="193">
        <v>0.384</v>
      </c>
      <c r="N372" s="194" t="s">
        <v>245</v>
      </c>
      <c r="O372" s="193">
        <v>46.08</v>
      </c>
      <c r="P372" s="193">
        <v>39.17</v>
      </c>
      <c r="Q372" s="193">
        <f>P372/M372</f>
        <v>102.005208333333</v>
      </c>
      <c r="R372" s="194" t="s">
        <v>1338</v>
      </c>
      <c r="S372" s="194" t="s">
        <v>1594</v>
      </c>
      <c r="T372" s="194"/>
    </row>
    <row r="373" hidden="1" spans="1:20">
      <c r="A373" s="201"/>
      <c r="B373" s="126">
        <f>MAX($B$6:B372)+1</f>
        <v>297</v>
      </c>
      <c r="C373" s="191"/>
      <c r="D373" s="194" t="s">
        <v>184</v>
      </c>
      <c r="E373" s="194" t="s">
        <v>193</v>
      </c>
      <c r="F373" s="194" t="s">
        <v>73</v>
      </c>
      <c r="G373" s="194" t="s">
        <v>74</v>
      </c>
      <c r="H373" s="194" t="s">
        <v>1341</v>
      </c>
      <c r="I373" s="194" t="s">
        <v>742</v>
      </c>
      <c r="J373" s="194" t="s">
        <v>1342</v>
      </c>
      <c r="K373" s="193">
        <v>3.929</v>
      </c>
      <c r="L373" s="193">
        <v>4.231</v>
      </c>
      <c r="M373" s="202">
        <v>0.955</v>
      </c>
      <c r="N373" s="199" t="s">
        <v>245</v>
      </c>
      <c r="O373" s="193">
        <v>114.6</v>
      </c>
      <c r="P373" s="193">
        <v>97.41</v>
      </c>
      <c r="Q373" s="193">
        <f>P373/M373</f>
        <v>102</v>
      </c>
      <c r="R373" s="194" t="s">
        <v>1338</v>
      </c>
      <c r="S373" s="194" t="s">
        <v>1594</v>
      </c>
      <c r="T373" s="194"/>
    </row>
    <row r="374" hidden="1" spans="1:20">
      <c r="A374" s="201"/>
      <c r="B374" s="126"/>
      <c r="C374" s="191"/>
      <c r="D374" s="194"/>
      <c r="E374" s="194"/>
      <c r="F374" s="194"/>
      <c r="G374" s="194"/>
      <c r="H374" s="194"/>
      <c r="I374" s="194"/>
      <c r="J374" s="194" t="s">
        <v>1342</v>
      </c>
      <c r="K374" s="193">
        <v>4.231</v>
      </c>
      <c r="L374" s="193">
        <v>4.884</v>
      </c>
      <c r="M374" s="203"/>
      <c r="N374" s="200"/>
      <c r="O374" s="194"/>
      <c r="P374" s="194"/>
      <c r="Q374" s="194"/>
      <c r="R374" s="194"/>
      <c r="S374" s="194"/>
      <c r="T374" s="194"/>
    </row>
    <row r="375" ht="24" hidden="1" spans="1:20">
      <c r="A375" s="201"/>
      <c r="B375" s="126">
        <f>MAX($B$6:B374)+1</f>
        <v>298</v>
      </c>
      <c r="C375" s="191"/>
      <c r="D375" s="194" t="s">
        <v>184</v>
      </c>
      <c r="E375" s="194" t="s">
        <v>193</v>
      </c>
      <c r="F375" s="194" t="s">
        <v>73</v>
      </c>
      <c r="G375" s="194" t="s">
        <v>74</v>
      </c>
      <c r="H375" s="194" t="s">
        <v>1343</v>
      </c>
      <c r="I375" s="194" t="s">
        <v>742</v>
      </c>
      <c r="J375" s="194" t="s">
        <v>1344</v>
      </c>
      <c r="K375" s="193">
        <v>0</v>
      </c>
      <c r="L375" s="193">
        <v>0.5</v>
      </c>
      <c r="M375" s="193">
        <v>0.5</v>
      </c>
      <c r="N375" s="194" t="s">
        <v>245</v>
      </c>
      <c r="O375" s="193">
        <v>60</v>
      </c>
      <c r="P375" s="193">
        <v>51</v>
      </c>
      <c r="Q375" s="193">
        <f>P375/M375</f>
        <v>102</v>
      </c>
      <c r="R375" s="194" t="s">
        <v>1338</v>
      </c>
      <c r="S375" s="194" t="s">
        <v>1594</v>
      </c>
      <c r="T375" s="194"/>
    </row>
    <row r="376" ht="24" hidden="1" spans="1:20">
      <c r="A376" s="201"/>
      <c r="B376" s="126">
        <f>MAX($B$6:B375)+1</f>
        <v>299</v>
      </c>
      <c r="C376" s="191"/>
      <c r="D376" s="194" t="s">
        <v>184</v>
      </c>
      <c r="E376" s="194" t="s">
        <v>193</v>
      </c>
      <c r="F376" s="194" t="s">
        <v>73</v>
      </c>
      <c r="G376" s="194" t="s">
        <v>74</v>
      </c>
      <c r="H376" s="194" t="s">
        <v>1345</v>
      </c>
      <c r="I376" s="194" t="s">
        <v>742</v>
      </c>
      <c r="J376" s="194" t="s">
        <v>1346</v>
      </c>
      <c r="K376" s="193">
        <v>0</v>
      </c>
      <c r="L376" s="193">
        <v>0.345</v>
      </c>
      <c r="M376" s="193">
        <v>0.345</v>
      </c>
      <c r="N376" s="194" t="s">
        <v>245</v>
      </c>
      <c r="O376" s="193">
        <v>60.5</v>
      </c>
      <c r="P376" s="193">
        <v>51.43</v>
      </c>
      <c r="Q376" s="193">
        <f>P376/M376</f>
        <v>149.072463768116</v>
      </c>
      <c r="R376" s="194" t="s">
        <v>1338</v>
      </c>
      <c r="S376" s="194" t="s">
        <v>1594</v>
      </c>
      <c r="T376" s="194"/>
    </row>
    <row r="377" hidden="1" spans="1:20">
      <c r="A377" s="201"/>
      <c r="B377" s="126">
        <f>MAX($B$6:B376)+1</f>
        <v>300</v>
      </c>
      <c r="C377" s="191"/>
      <c r="D377" s="194" t="s">
        <v>184</v>
      </c>
      <c r="E377" s="194" t="s">
        <v>193</v>
      </c>
      <c r="F377" s="194" t="s">
        <v>73</v>
      </c>
      <c r="G377" s="194" t="s">
        <v>74</v>
      </c>
      <c r="H377" s="194" t="s">
        <v>1347</v>
      </c>
      <c r="I377" s="194" t="s">
        <v>742</v>
      </c>
      <c r="J377" s="194" t="s">
        <v>1348</v>
      </c>
      <c r="K377" s="193">
        <v>0.757</v>
      </c>
      <c r="L377" s="193">
        <v>1.293</v>
      </c>
      <c r="M377" s="202">
        <v>2.172</v>
      </c>
      <c r="N377" s="199" t="s">
        <v>245</v>
      </c>
      <c r="O377" s="193">
        <v>260.64</v>
      </c>
      <c r="P377" s="193">
        <v>221.54</v>
      </c>
      <c r="Q377" s="193">
        <f>P377/M377</f>
        <v>101.998158379374</v>
      </c>
      <c r="R377" s="194" t="s">
        <v>1338</v>
      </c>
      <c r="S377" s="194" t="s">
        <v>1594</v>
      </c>
      <c r="T377" s="194"/>
    </row>
    <row r="378" hidden="1" spans="1:20">
      <c r="A378" s="201"/>
      <c r="B378" s="126"/>
      <c r="C378" s="191"/>
      <c r="D378" s="194"/>
      <c r="E378" s="194"/>
      <c r="F378" s="194"/>
      <c r="G378" s="194"/>
      <c r="H378" s="194"/>
      <c r="I378" s="194"/>
      <c r="J378" s="194" t="s">
        <v>1349</v>
      </c>
      <c r="K378" s="193">
        <v>0</v>
      </c>
      <c r="L378" s="193">
        <v>0.297</v>
      </c>
      <c r="M378" s="252"/>
      <c r="N378" s="253"/>
      <c r="O378" s="194"/>
      <c r="P378" s="194"/>
      <c r="Q378" s="194"/>
      <c r="R378" s="194"/>
      <c r="S378" s="194"/>
      <c r="T378" s="194"/>
    </row>
    <row r="379" hidden="1" spans="1:20">
      <c r="A379" s="201"/>
      <c r="B379" s="126"/>
      <c r="C379" s="191"/>
      <c r="D379" s="194"/>
      <c r="E379" s="194"/>
      <c r="F379" s="194"/>
      <c r="G379" s="194"/>
      <c r="H379" s="194"/>
      <c r="I379" s="194"/>
      <c r="J379" s="194" t="s">
        <v>1350</v>
      </c>
      <c r="K379" s="193">
        <v>0</v>
      </c>
      <c r="L379" s="193">
        <v>0.59</v>
      </c>
      <c r="M379" s="252"/>
      <c r="N379" s="253"/>
      <c r="O379" s="194"/>
      <c r="P379" s="194"/>
      <c r="Q379" s="194"/>
      <c r="R379" s="194"/>
      <c r="S379" s="194"/>
      <c r="T379" s="194"/>
    </row>
    <row r="380" hidden="1" spans="1:20">
      <c r="A380" s="201"/>
      <c r="B380" s="126"/>
      <c r="C380" s="191"/>
      <c r="D380" s="194"/>
      <c r="E380" s="194"/>
      <c r="F380" s="194"/>
      <c r="G380" s="194"/>
      <c r="H380" s="194"/>
      <c r="I380" s="194"/>
      <c r="J380" s="194" t="s">
        <v>1351</v>
      </c>
      <c r="K380" s="193">
        <v>0</v>
      </c>
      <c r="L380" s="193">
        <v>0.749</v>
      </c>
      <c r="M380" s="203"/>
      <c r="N380" s="200"/>
      <c r="O380" s="194"/>
      <c r="P380" s="194"/>
      <c r="Q380" s="194"/>
      <c r="R380" s="194"/>
      <c r="S380" s="194"/>
      <c r="T380" s="194"/>
    </row>
    <row r="381" ht="24" hidden="1" spans="1:20">
      <c r="A381" s="201"/>
      <c r="B381" s="126">
        <f>MAX($B$6:B380)+1</f>
        <v>301</v>
      </c>
      <c r="C381" s="191"/>
      <c r="D381" s="194" t="s">
        <v>184</v>
      </c>
      <c r="E381" s="194" t="s">
        <v>193</v>
      </c>
      <c r="F381" s="194" t="s">
        <v>73</v>
      </c>
      <c r="G381" s="194" t="s">
        <v>74</v>
      </c>
      <c r="H381" s="194" t="s">
        <v>1352</v>
      </c>
      <c r="I381" s="194" t="s">
        <v>742</v>
      </c>
      <c r="J381" s="194" t="s">
        <v>1353</v>
      </c>
      <c r="K381" s="193">
        <v>0</v>
      </c>
      <c r="L381" s="193">
        <v>0.322</v>
      </c>
      <c r="M381" s="193">
        <v>0.322</v>
      </c>
      <c r="N381" s="194" t="s">
        <v>245</v>
      </c>
      <c r="O381" s="193">
        <v>65</v>
      </c>
      <c r="P381" s="193">
        <v>55.25</v>
      </c>
      <c r="Q381" s="193">
        <f>P381/M381</f>
        <v>171.583850931677</v>
      </c>
      <c r="R381" s="194" t="s">
        <v>1338</v>
      </c>
      <c r="S381" s="194" t="s">
        <v>1594</v>
      </c>
      <c r="T381" s="194"/>
    </row>
    <row r="382" hidden="1" spans="1:20">
      <c r="A382" s="201"/>
      <c r="B382" s="126">
        <f>MAX($B$6:B381)+1</f>
        <v>302</v>
      </c>
      <c r="C382" s="191"/>
      <c r="D382" s="194" t="s">
        <v>184</v>
      </c>
      <c r="E382" s="194" t="s">
        <v>193</v>
      </c>
      <c r="F382" s="194" t="s">
        <v>73</v>
      </c>
      <c r="G382" s="194" t="s">
        <v>74</v>
      </c>
      <c r="H382" s="194" t="s">
        <v>1354</v>
      </c>
      <c r="I382" s="194" t="s">
        <v>742</v>
      </c>
      <c r="J382" s="194" t="s">
        <v>1355</v>
      </c>
      <c r="K382" s="193">
        <v>0.133</v>
      </c>
      <c r="L382" s="193">
        <v>0.199</v>
      </c>
      <c r="M382" s="202">
        <v>2.319</v>
      </c>
      <c r="N382" s="199" t="s">
        <v>245</v>
      </c>
      <c r="O382" s="193">
        <v>278.28</v>
      </c>
      <c r="P382" s="193">
        <v>236.54</v>
      </c>
      <c r="Q382" s="193">
        <f>P382/M382</f>
        <v>102.000862440707</v>
      </c>
      <c r="R382" s="194" t="s">
        <v>1338</v>
      </c>
      <c r="S382" s="194" t="s">
        <v>1594</v>
      </c>
      <c r="T382" s="194"/>
    </row>
    <row r="383" hidden="1" spans="1:20">
      <c r="A383" s="201"/>
      <c r="B383" s="126"/>
      <c r="C383" s="191"/>
      <c r="D383" s="194"/>
      <c r="E383" s="194"/>
      <c r="F383" s="194"/>
      <c r="G383" s="194"/>
      <c r="H383" s="194"/>
      <c r="I383" s="194"/>
      <c r="J383" s="194" t="s">
        <v>1356</v>
      </c>
      <c r="K383" s="193">
        <v>0.413</v>
      </c>
      <c r="L383" s="193">
        <v>0.975</v>
      </c>
      <c r="M383" s="252"/>
      <c r="N383" s="253"/>
      <c r="O383" s="194"/>
      <c r="P383" s="194"/>
      <c r="Q383" s="194"/>
      <c r="R383" s="194"/>
      <c r="S383" s="194"/>
      <c r="T383" s="194"/>
    </row>
    <row r="384" hidden="1" spans="1:20">
      <c r="A384" s="201"/>
      <c r="B384" s="126"/>
      <c r="C384" s="191"/>
      <c r="D384" s="194"/>
      <c r="E384" s="194"/>
      <c r="F384" s="194"/>
      <c r="G384" s="194"/>
      <c r="H384" s="194"/>
      <c r="I384" s="194"/>
      <c r="J384" s="194" t="s">
        <v>1357</v>
      </c>
      <c r="K384" s="193">
        <v>0.7</v>
      </c>
      <c r="L384" s="193">
        <v>1.292</v>
      </c>
      <c r="M384" s="252"/>
      <c r="N384" s="253"/>
      <c r="O384" s="194"/>
      <c r="P384" s="194"/>
      <c r="Q384" s="194"/>
      <c r="R384" s="194"/>
      <c r="S384" s="194"/>
      <c r="T384" s="194"/>
    </row>
    <row r="385" hidden="1" spans="1:20">
      <c r="A385" s="201"/>
      <c r="B385" s="126"/>
      <c r="C385" s="191"/>
      <c r="D385" s="194"/>
      <c r="E385" s="194"/>
      <c r="F385" s="194"/>
      <c r="G385" s="194"/>
      <c r="H385" s="194"/>
      <c r="I385" s="194"/>
      <c r="J385" s="194" t="s">
        <v>1358</v>
      </c>
      <c r="K385" s="193">
        <v>0</v>
      </c>
      <c r="L385" s="193">
        <v>0.181</v>
      </c>
      <c r="M385" s="252"/>
      <c r="N385" s="253"/>
      <c r="O385" s="194"/>
      <c r="P385" s="194"/>
      <c r="Q385" s="194"/>
      <c r="R385" s="194"/>
      <c r="S385" s="194"/>
      <c r="T385" s="194"/>
    </row>
    <row r="386" hidden="1" spans="1:20">
      <c r="A386" s="201"/>
      <c r="B386" s="126"/>
      <c r="C386" s="191"/>
      <c r="D386" s="194"/>
      <c r="E386" s="194"/>
      <c r="F386" s="194"/>
      <c r="G386" s="194"/>
      <c r="H386" s="194"/>
      <c r="I386" s="194"/>
      <c r="J386" s="194" t="s">
        <v>1359</v>
      </c>
      <c r="K386" s="193">
        <v>1.025</v>
      </c>
      <c r="L386" s="193">
        <v>1.192</v>
      </c>
      <c r="M386" s="252"/>
      <c r="N386" s="253"/>
      <c r="O386" s="194"/>
      <c r="P386" s="194"/>
      <c r="Q386" s="194"/>
      <c r="R386" s="194"/>
      <c r="S386" s="194"/>
      <c r="T386" s="194"/>
    </row>
    <row r="387" hidden="1" spans="1:20">
      <c r="A387" s="201"/>
      <c r="B387" s="126"/>
      <c r="C387" s="191"/>
      <c r="D387" s="194"/>
      <c r="E387" s="194"/>
      <c r="F387" s="194"/>
      <c r="G387" s="194"/>
      <c r="H387" s="194"/>
      <c r="I387" s="194"/>
      <c r="J387" s="194" t="s">
        <v>1359</v>
      </c>
      <c r="K387" s="193">
        <v>1.256</v>
      </c>
      <c r="L387" s="193">
        <v>1.612</v>
      </c>
      <c r="M387" s="252"/>
      <c r="N387" s="253"/>
      <c r="O387" s="194"/>
      <c r="P387" s="194"/>
      <c r="Q387" s="194"/>
      <c r="R387" s="194"/>
      <c r="S387" s="194"/>
      <c r="T387" s="194"/>
    </row>
    <row r="388" hidden="1" spans="1:20">
      <c r="A388" s="201"/>
      <c r="B388" s="126"/>
      <c r="C388" s="191"/>
      <c r="D388" s="194"/>
      <c r="E388" s="194"/>
      <c r="F388" s="194"/>
      <c r="G388" s="194"/>
      <c r="H388" s="194"/>
      <c r="I388" s="194"/>
      <c r="J388" s="194" t="s">
        <v>1360</v>
      </c>
      <c r="K388" s="193">
        <v>2.203</v>
      </c>
      <c r="L388" s="193">
        <v>2.484</v>
      </c>
      <c r="M388" s="252"/>
      <c r="N388" s="253"/>
      <c r="O388" s="194"/>
      <c r="P388" s="194"/>
      <c r="Q388" s="194"/>
      <c r="R388" s="194"/>
      <c r="S388" s="194"/>
      <c r="T388" s="194"/>
    </row>
    <row r="389" hidden="1" spans="1:20">
      <c r="A389" s="201"/>
      <c r="B389" s="126"/>
      <c r="C389" s="191"/>
      <c r="D389" s="194"/>
      <c r="E389" s="194"/>
      <c r="F389" s="194"/>
      <c r="G389" s="194"/>
      <c r="H389" s="194"/>
      <c r="I389" s="194"/>
      <c r="J389" s="194" t="s">
        <v>1361</v>
      </c>
      <c r="K389" s="193">
        <v>0.163</v>
      </c>
      <c r="L389" s="193">
        <v>0.277</v>
      </c>
      <c r="M389" s="203"/>
      <c r="N389" s="200"/>
      <c r="O389" s="194"/>
      <c r="P389" s="194"/>
      <c r="Q389" s="194"/>
      <c r="R389" s="194"/>
      <c r="S389" s="194"/>
      <c r="T389" s="194"/>
    </row>
    <row r="390" hidden="1" spans="1:20">
      <c r="A390" s="204"/>
      <c r="B390" s="250">
        <f>MAX($B$6:B389)+1</f>
        <v>303</v>
      </c>
      <c r="C390" s="251"/>
      <c r="D390" s="199" t="s">
        <v>182</v>
      </c>
      <c r="E390" s="199" t="s">
        <v>193</v>
      </c>
      <c r="F390" s="199" t="s">
        <v>73</v>
      </c>
      <c r="G390" s="199" t="s">
        <v>74</v>
      </c>
      <c r="H390" s="199" t="s">
        <v>1363</v>
      </c>
      <c r="I390" s="199" t="s">
        <v>1362</v>
      </c>
      <c r="J390" s="199" t="s">
        <v>1364</v>
      </c>
      <c r="K390" s="193">
        <v>3.605</v>
      </c>
      <c r="L390" s="193">
        <v>3.955</v>
      </c>
      <c r="M390" s="202">
        <v>1.138</v>
      </c>
      <c r="N390" s="199" t="s">
        <v>342</v>
      </c>
      <c r="O390" s="202">
        <v>142.25</v>
      </c>
      <c r="P390" s="202">
        <v>105.265</v>
      </c>
      <c r="Q390" s="202">
        <f>P390/M390</f>
        <v>92.5</v>
      </c>
      <c r="R390" s="199" t="s">
        <v>1365</v>
      </c>
      <c r="S390" s="199" t="s">
        <v>1594</v>
      </c>
      <c r="T390" s="199"/>
    </row>
    <row r="391" hidden="1" spans="1:20">
      <c r="A391" s="263"/>
      <c r="B391" s="258"/>
      <c r="C391" s="259"/>
      <c r="D391" s="200"/>
      <c r="E391" s="200"/>
      <c r="F391" s="200"/>
      <c r="G391" s="200"/>
      <c r="H391" s="200"/>
      <c r="I391" s="200"/>
      <c r="J391" s="200"/>
      <c r="K391" s="193">
        <v>6.012</v>
      </c>
      <c r="L391" s="193">
        <v>6.8</v>
      </c>
      <c r="M391" s="203"/>
      <c r="N391" s="200"/>
      <c r="O391" s="203"/>
      <c r="P391" s="203"/>
      <c r="Q391" s="203"/>
      <c r="R391" s="200"/>
      <c r="S391" s="200"/>
      <c r="T391" s="200"/>
    </row>
    <row r="392" ht="24" hidden="1" spans="1:20">
      <c r="A392" s="201"/>
      <c r="B392" s="126">
        <f>MAX($B$6:B391)+1</f>
        <v>304</v>
      </c>
      <c r="C392" s="191"/>
      <c r="D392" s="194" t="s">
        <v>182</v>
      </c>
      <c r="E392" s="194" t="s">
        <v>193</v>
      </c>
      <c r="F392" s="194" t="s">
        <v>73</v>
      </c>
      <c r="G392" s="194" t="s">
        <v>74</v>
      </c>
      <c r="H392" s="194" t="s">
        <v>1366</v>
      </c>
      <c r="I392" s="194" t="s">
        <v>1362</v>
      </c>
      <c r="J392" s="194" t="s">
        <v>1367</v>
      </c>
      <c r="K392" s="193">
        <v>17.241</v>
      </c>
      <c r="L392" s="193">
        <v>21.258</v>
      </c>
      <c r="M392" s="193">
        <v>4.017</v>
      </c>
      <c r="N392" s="194" t="s">
        <v>342</v>
      </c>
      <c r="O392" s="193">
        <v>2353.58</v>
      </c>
      <c r="P392" s="193">
        <v>1740.715</v>
      </c>
      <c r="Q392" s="193">
        <f>P392/M392</f>
        <v>433.337067463281</v>
      </c>
      <c r="R392" s="194" t="s">
        <v>1365</v>
      </c>
      <c r="S392" s="194" t="s">
        <v>1594</v>
      </c>
      <c r="T392" s="194"/>
    </row>
    <row r="393" hidden="1" spans="1:20">
      <c r="A393" s="240"/>
      <c r="B393" s="241">
        <f>MAX($B$6:B392)+1</f>
        <v>305</v>
      </c>
      <c r="C393" s="242"/>
      <c r="D393" s="115" t="s">
        <v>4811</v>
      </c>
      <c r="E393" s="115" t="s">
        <v>193</v>
      </c>
      <c r="F393" s="115" t="s">
        <v>73</v>
      </c>
      <c r="G393" s="125" t="s">
        <v>75</v>
      </c>
      <c r="H393" s="115" t="s">
        <v>4812</v>
      </c>
      <c r="I393" s="115" t="s">
        <v>4812</v>
      </c>
      <c r="J393" s="220" t="s">
        <v>4892</v>
      </c>
      <c r="K393" s="221"/>
      <c r="L393" s="221"/>
      <c r="M393" s="221"/>
      <c r="N393" s="221"/>
      <c r="O393" s="221"/>
      <c r="P393" s="221"/>
      <c r="Q393" s="221"/>
      <c r="R393" s="222"/>
      <c r="S393" s="125">
        <v>598</v>
      </c>
      <c r="T393" s="194"/>
    </row>
    <row r="394" hidden="1" spans="1:20">
      <c r="A394" s="240"/>
      <c r="B394" s="241">
        <f>MAX($B$6:B393)+1</f>
        <v>306</v>
      </c>
      <c r="C394" s="242"/>
      <c r="D394" s="115" t="s">
        <v>392</v>
      </c>
      <c r="E394" s="115" t="s">
        <v>193</v>
      </c>
      <c r="F394" s="115" t="s">
        <v>73</v>
      </c>
      <c r="G394" s="125" t="s">
        <v>75</v>
      </c>
      <c r="H394" s="115" t="s">
        <v>4824</v>
      </c>
      <c r="I394" s="115" t="s">
        <v>4824</v>
      </c>
      <c r="J394" s="220" t="s">
        <v>1368</v>
      </c>
      <c r="K394" s="221"/>
      <c r="L394" s="221"/>
      <c r="M394" s="221"/>
      <c r="N394" s="221"/>
      <c r="O394" s="221"/>
      <c r="P394" s="221"/>
      <c r="Q394" s="221"/>
      <c r="R394" s="222"/>
      <c r="S394" s="125">
        <v>84</v>
      </c>
      <c r="T394" s="194"/>
    </row>
    <row r="395" ht="24" hidden="1" spans="1:20">
      <c r="A395" s="201"/>
      <c r="B395" s="126">
        <f>MAX($B$6:B394)+1</f>
        <v>307</v>
      </c>
      <c r="C395" s="191"/>
      <c r="D395" s="194" t="s">
        <v>186</v>
      </c>
      <c r="E395" s="194" t="s">
        <v>193</v>
      </c>
      <c r="F395" s="194" t="s">
        <v>73</v>
      </c>
      <c r="G395" s="194" t="s">
        <v>75</v>
      </c>
      <c r="H395" s="194" t="s">
        <v>1369</v>
      </c>
      <c r="I395" s="194" t="s">
        <v>242</v>
      </c>
      <c r="J395" s="194" t="s">
        <v>1370</v>
      </c>
      <c r="K395" s="193">
        <v>0</v>
      </c>
      <c r="L395" s="193">
        <v>0.157</v>
      </c>
      <c r="M395" s="193">
        <v>0.157</v>
      </c>
      <c r="N395" s="194" t="s">
        <v>342</v>
      </c>
      <c r="O395" s="193">
        <v>35.78</v>
      </c>
      <c r="P395" s="193">
        <v>18.03</v>
      </c>
      <c r="Q395" s="193">
        <f>P395/M395</f>
        <v>114.84076433121</v>
      </c>
      <c r="R395" s="194" t="s">
        <v>1371</v>
      </c>
      <c r="S395" s="193">
        <v>7</v>
      </c>
      <c r="T395" s="310"/>
    </row>
    <row r="396" hidden="1" spans="1:20">
      <c r="A396" s="204"/>
      <c r="B396" s="250">
        <f>MAX($B$6:B395)+1</f>
        <v>308</v>
      </c>
      <c r="C396" s="251"/>
      <c r="D396" s="199" t="s">
        <v>186</v>
      </c>
      <c r="E396" s="199" t="s">
        <v>193</v>
      </c>
      <c r="F396" s="194" t="s">
        <v>73</v>
      </c>
      <c r="G396" s="194" t="s">
        <v>75</v>
      </c>
      <c r="H396" s="194" t="s">
        <v>1372</v>
      </c>
      <c r="I396" s="199" t="s">
        <v>242</v>
      </c>
      <c r="J396" s="194" t="s">
        <v>1373</v>
      </c>
      <c r="K396" s="193">
        <v>3.456</v>
      </c>
      <c r="L396" s="193">
        <v>4.262</v>
      </c>
      <c r="M396" s="202">
        <v>1.468</v>
      </c>
      <c r="N396" s="199" t="s">
        <v>245</v>
      </c>
      <c r="O396" s="202">
        <v>137.11</v>
      </c>
      <c r="P396" s="202">
        <v>107.43</v>
      </c>
      <c r="Q396" s="202">
        <f>P396/M396</f>
        <v>73.1811989100817</v>
      </c>
      <c r="R396" s="199" t="s">
        <v>1371</v>
      </c>
      <c r="S396" s="193">
        <v>57</v>
      </c>
      <c r="T396" s="199"/>
    </row>
    <row r="397" hidden="1" spans="1:20">
      <c r="A397" s="263"/>
      <c r="B397" s="258"/>
      <c r="C397" s="259"/>
      <c r="D397" s="200"/>
      <c r="E397" s="200"/>
      <c r="F397" s="194"/>
      <c r="G397" s="194"/>
      <c r="H397" s="194"/>
      <c r="I397" s="200"/>
      <c r="J397" s="194" t="s">
        <v>1373</v>
      </c>
      <c r="K397" s="193">
        <v>4.262</v>
      </c>
      <c r="L397" s="193">
        <v>4.924</v>
      </c>
      <c r="M397" s="203"/>
      <c r="N397" s="200"/>
      <c r="O397" s="203"/>
      <c r="P397" s="203"/>
      <c r="Q397" s="203"/>
      <c r="R397" s="200"/>
      <c r="S397" s="194"/>
      <c r="T397" s="200"/>
    </row>
    <row r="398" ht="24" hidden="1" spans="1:20">
      <c r="A398" s="201"/>
      <c r="B398" s="126">
        <f>MAX($B$6:B397)+1</f>
        <v>309</v>
      </c>
      <c r="C398" s="191"/>
      <c r="D398" s="194" t="s">
        <v>186</v>
      </c>
      <c r="E398" s="194" t="s">
        <v>193</v>
      </c>
      <c r="F398" s="194" t="s">
        <v>73</v>
      </c>
      <c r="G398" s="194" t="s">
        <v>75</v>
      </c>
      <c r="H398" s="194" t="s">
        <v>1374</v>
      </c>
      <c r="I398" s="194" t="s">
        <v>242</v>
      </c>
      <c r="J398" s="194" t="s">
        <v>1375</v>
      </c>
      <c r="K398" s="193">
        <v>0.36</v>
      </c>
      <c r="L398" s="193">
        <v>0.664</v>
      </c>
      <c r="M398" s="193">
        <v>0.304</v>
      </c>
      <c r="N398" s="194" t="s">
        <v>245</v>
      </c>
      <c r="O398" s="193">
        <v>67.72</v>
      </c>
      <c r="P398" s="193">
        <v>46.15</v>
      </c>
      <c r="Q398" s="193">
        <f>P398/M398</f>
        <v>151.809210526316</v>
      </c>
      <c r="R398" s="194" t="s">
        <v>1371</v>
      </c>
      <c r="S398" s="193">
        <v>19</v>
      </c>
      <c r="T398" s="194"/>
    </row>
    <row r="399" hidden="1" spans="1:20">
      <c r="A399" s="204"/>
      <c r="B399" s="250">
        <f>MAX($B$6:B398)+1</f>
        <v>310</v>
      </c>
      <c r="C399" s="251"/>
      <c r="D399" s="199" t="s">
        <v>186</v>
      </c>
      <c r="E399" s="199" t="s">
        <v>193</v>
      </c>
      <c r="F399" s="194" t="s">
        <v>73</v>
      </c>
      <c r="G399" s="194" t="s">
        <v>75</v>
      </c>
      <c r="H399" s="194" t="s">
        <v>1376</v>
      </c>
      <c r="I399" s="199" t="s">
        <v>242</v>
      </c>
      <c r="J399" s="194" t="s">
        <v>1377</v>
      </c>
      <c r="K399" s="193">
        <v>0</v>
      </c>
      <c r="L399" s="193">
        <v>0.747</v>
      </c>
      <c r="M399" s="202">
        <v>0.98</v>
      </c>
      <c r="N399" s="199" t="s">
        <v>245</v>
      </c>
      <c r="O399" s="202">
        <v>68.145</v>
      </c>
      <c r="P399" s="202">
        <v>56.182</v>
      </c>
      <c r="Q399" s="202">
        <f>P399/M399</f>
        <v>57.3285714285714</v>
      </c>
      <c r="R399" s="199" t="s">
        <v>1378</v>
      </c>
      <c r="S399" s="193">
        <v>56</v>
      </c>
      <c r="T399" s="199"/>
    </row>
    <row r="400" hidden="1" spans="1:20">
      <c r="A400" s="263"/>
      <c r="B400" s="258"/>
      <c r="C400" s="259"/>
      <c r="D400" s="200"/>
      <c r="E400" s="200"/>
      <c r="F400" s="194"/>
      <c r="G400" s="194"/>
      <c r="H400" s="194"/>
      <c r="I400" s="200"/>
      <c r="J400" s="194" t="s">
        <v>1377</v>
      </c>
      <c r="K400" s="193">
        <v>0.747</v>
      </c>
      <c r="L400" s="193">
        <v>0.98</v>
      </c>
      <c r="M400" s="203"/>
      <c r="N400" s="200"/>
      <c r="O400" s="203"/>
      <c r="P400" s="203"/>
      <c r="Q400" s="203"/>
      <c r="R400" s="200"/>
      <c r="S400" s="194"/>
      <c r="T400" s="200"/>
    </row>
    <row r="401" ht="24" hidden="1" spans="1:20">
      <c r="A401" s="201"/>
      <c r="B401" s="126">
        <f>MAX($B$6:B400)+1</f>
        <v>311</v>
      </c>
      <c r="C401" s="191"/>
      <c r="D401" s="194" t="s">
        <v>186</v>
      </c>
      <c r="E401" s="194" t="s">
        <v>193</v>
      </c>
      <c r="F401" s="194" t="s">
        <v>73</v>
      </c>
      <c r="G401" s="194" t="s">
        <v>75</v>
      </c>
      <c r="H401" s="194" t="s">
        <v>1379</v>
      </c>
      <c r="I401" s="194" t="s">
        <v>242</v>
      </c>
      <c r="J401" s="194" t="s">
        <v>1380</v>
      </c>
      <c r="K401" s="193">
        <v>2.313</v>
      </c>
      <c r="L401" s="193">
        <v>2.895</v>
      </c>
      <c r="M401" s="193">
        <v>0.582</v>
      </c>
      <c r="N401" s="194" t="s">
        <v>245</v>
      </c>
      <c r="O401" s="193">
        <v>40.555</v>
      </c>
      <c r="P401" s="193">
        <v>33.436</v>
      </c>
      <c r="Q401" s="193">
        <f t="shared" ref="Q401:Q408" si="13">P401/M401</f>
        <v>57.4501718213058</v>
      </c>
      <c r="R401" s="194" t="s">
        <v>1378</v>
      </c>
      <c r="S401" s="193">
        <v>33</v>
      </c>
      <c r="T401" s="194"/>
    </row>
    <row r="402" ht="24" hidden="1" spans="1:20">
      <c r="A402" s="201"/>
      <c r="B402" s="126">
        <f>MAX($B$6:B401)+1</f>
        <v>312</v>
      </c>
      <c r="C402" s="191"/>
      <c r="D402" s="194" t="s">
        <v>186</v>
      </c>
      <c r="E402" s="194" t="s">
        <v>193</v>
      </c>
      <c r="F402" s="194" t="s">
        <v>73</v>
      </c>
      <c r="G402" s="194" t="s">
        <v>75</v>
      </c>
      <c r="H402" s="194" t="s">
        <v>1381</v>
      </c>
      <c r="I402" s="194" t="s">
        <v>242</v>
      </c>
      <c r="J402" s="194" t="s">
        <v>1382</v>
      </c>
      <c r="K402" s="193">
        <v>0</v>
      </c>
      <c r="L402" s="193">
        <v>0.188</v>
      </c>
      <c r="M402" s="193">
        <v>0.188</v>
      </c>
      <c r="N402" s="194" t="s">
        <v>342</v>
      </c>
      <c r="O402" s="193">
        <v>13.034</v>
      </c>
      <c r="P402" s="193">
        <v>10.746</v>
      </c>
      <c r="Q402" s="193">
        <f t="shared" si="13"/>
        <v>57.1595744680851</v>
      </c>
      <c r="R402" s="194" t="s">
        <v>1378</v>
      </c>
      <c r="S402" s="193">
        <v>10</v>
      </c>
      <c r="T402" s="194"/>
    </row>
    <row r="403" ht="24" hidden="1" spans="1:20">
      <c r="A403" s="201"/>
      <c r="B403" s="126">
        <f>MAX($B$6:B402)+1</f>
        <v>313</v>
      </c>
      <c r="C403" s="191"/>
      <c r="D403" s="194" t="s">
        <v>186</v>
      </c>
      <c r="E403" s="194" t="s">
        <v>193</v>
      </c>
      <c r="F403" s="194" t="s">
        <v>73</v>
      </c>
      <c r="G403" s="194" t="s">
        <v>75</v>
      </c>
      <c r="H403" s="194" t="s">
        <v>1383</v>
      </c>
      <c r="I403" s="194" t="s">
        <v>242</v>
      </c>
      <c r="J403" s="194" t="s">
        <v>1384</v>
      </c>
      <c r="K403" s="193">
        <v>0</v>
      </c>
      <c r="L403" s="193">
        <v>0.27</v>
      </c>
      <c r="M403" s="193">
        <v>0.27</v>
      </c>
      <c r="N403" s="194" t="s">
        <v>245</v>
      </c>
      <c r="O403" s="193">
        <v>18.888</v>
      </c>
      <c r="P403" s="193">
        <v>15.574</v>
      </c>
      <c r="Q403" s="193">
        <f t="shared" si="13"/>
        <v>57.6814814814815</v>
      </c>
      <c r="R403" s="194" t="s">
        <v>1378</v>
      </c>
      <c r="S403" s="193">
        <v>15</v>
      </c>
      <c r="T403" s="194"/>
    </row>
    <row r="404" ht="24" hidden="1" spans="1:20">
      <c r="A404" s="201"/>
      <c r="B404" s="126">
        <f>MAX($B$6:B403)+1</f>
        <v>314</v>
      </c>
      <c r="C404" s="191"/>
      <c r="D404" s="194" t="s">
        <v>186</v>
      </c>
      <c r="E404" s="194" t="s">
        <v>193</v>
      </c>
      <c r="F404" s="194" t="s">
        <v>73</v>
      </c>
      <c r="G404" s="194" t="s">
        <v>75</v>
      </c>
      <c r="H404" s="194" t="s">
        <v>1385</v>
      </c>
      <c r="I404" s="194" t="s">
        <v>242</v>
      </c>
      <c r="J404" s="194" t="s">
        <v>1386</v>
      </c>
      <c r="K404" s="193">
        <v>0.42</v>
      </c>
      <c r="L404" s="193">
        <v>1.075</v>
      </c>
      <c r="M404" s="193">
        <v>0.655</v>
      </c>
      <c r="N404" s="194" t="s">
        <v>245</v>
      </c>
      <c r="O404" s="193">
        <v>45.616</v>
      </c>
      <c r="P404" s="193">
        <v>37.609</v>
      </c>
      <c r="Q404" s="193">
        <f t="shared" si="13"/>
        <v>57.418320610687</v>
      </c>
      <c r="R404" s="194" t="s">
        <v>1378</v>
      </c>
      <c r="S404" s="193">
        <v>37</v>
      </c>
      <c r="T404" s="310"/>
    </row>
    <row r="405" ht="24" hidden="1" spans="1:20">
      <c r="A405" s="201"/>
      <c r="B405" s="126">
        <f>MAX($B$6:B404)+1</f>
        <v>315</v>
      </c>
      <c r="C405" s="191"/>
      <c r="D405" s="194" t="s">
        <v>186</v>
      </c>
      <c r="E405" s="194" t="s">
        <v>193</v>
      </c>
      <c r="F405" s="194" t="s">
        <v>73</v>
      </c>
      <c r="G405" s="194" t="s">
        <v>75</v>
      </c>
      <c r="H405" s="194" t="s">
        <v>1387</v>
      </c>
      <c r="I405" s="194" t="s">
        <v>242</v>
      </c>
      <c r="J405" s="194" t="s">
        <v>1388</v>
      </c>
      <c r="K405" s="193">
        <v>0</v>
      </c>
      <c r="L405" s="193">
        <v>0.496</v>
      </c>
      <c r="M405" s="193">
        <v>0.496</v>
      </c>
      <c r="N405" s="194" t="s">
        <v>245</v>
      </c>
      <c r="O405" s="193">
        <v>34.442</v>
      </c>
      <c r="P405" s="193">
        <v>28.395</v>
      </c>
      <c r="Q405" s="193">
        <f t="shared" si="13"/>
        <v>57.2479838709677</v>
      </c>
      <c r="R405" s="194" t="s">
        <v>1378</v>
      </c>
      <c r="S405" s="193">
        <v>28</v>
      </c>
      <c r="T405" s="310"/>
    </row>
    <row r="406" ht="24" hidden="1" spans="1:20">
      <c r="A406" s="201"/>
      <c r="B406" s="126">
        <f>MAX($B$6:B405)+1</f>
        <v>316</v>
      </c>
      <c r="C406" s="191"/>
      <c r="D406" s="194" t="s">
        <v>186</v>
      </c>
      <c r="E406" s="194" t="s">
        <v>193</v>
      </c>
      <c r="F406" s="194" t="s">
        <v>73</v>
      </c>
      <c r="G406" s="194" t="s">
        <v>75</v>
      </c>
      <c r="H406" s="194" t="s">
        <v>1389</v>
      </c>
      <c r="I406" s="194" t="s">
        <v>242</v>
      </c>
      <c r="J406" s="194" t="s">
        <v>1390</v>
      </c>
      <c r="K406" s="193">
        <v>0</v>
      </c>
      <c r="L406" s="193">
        <v>0.125</v>
      </c>
      <c r="M406" s="193">
        <v>0.125</v>
      </c>
      <c r="N406" s="194" t="s">
        <v>342</v>
      </c>
      <c r="O406" s="193">
        <v>8.71</v>
      </c>
      <c r="P406" s="193">
        <v>7.181</v>
      </c>
      <c r="Q406" s="193">
        <f t="shared" si="13"/>
        <v>57.448</v>
      </c>
      <c r="R406" s="194" t="s">
        <v>1378</v>
      </c>
      <c r="S406" s="193">
        <v>7</v>
      </c>
      <c r="T406" s="194"/>
    </row>
    <row r="407" ht="24" hidden="1" spans="1:20">
      <c r="A407" s="201"/>
      <c r="B407" s="126">
        <f>MAX($B$6:B406)+1</f>
        <v>317</v>
      </c>
      <c r="C407" s="191"/>
      <c r="D407" s="194" t="s">
        <v>186</v>
      </c>
      <c r="E407" s="194" t="s">
        <v>193</v>
      </c>
      <c r="F407" s="194" t="s">
        <v>73</v>
      </c>
      <c r="G407" s="194" t="s">
        <v>75</v>
      </c>
      <c r="H407" s="194" t="s">
        <v>1391</v>
      </c>
      <c r="I407" s="194" t="s">
        <v>242</v>
      </c>
      <c r="J407" s="194" t="s">
        <v>1392</v>
      </c>
      <c r="K407" s="193">
        <v>0</v>
      </c>
      <c r="L407" s="193">
        <v>0.382</v>
      </c>
      <c r="M407" s="193">
        <v>0.382</v>
      </c>
      <c r="N407" s="194" t="s">
        <v>245</v>
      </c>
      <c r="O407" s="193">
        <v>26.525</v>
      </c>
      <c r="P407" s="193">
        <v>21.868</v>
      </c>
      <c r="Q407" s="193">
        <f t="shared" si="13"/>
        <v>57.2460732984293</v>
      </c>
      <c r="R407" s="194" t="s">
        <v>1378</v>
      </c>
      <c r="S407" s="193">
        <v>21</v>
      </c>
      <c r="T407" s="194"/>
    </row>
    <row r="408" hidden="1" spans="1:20">
      <c r="A408" s="204"/>
      <c r="B408" s="250">
        <f>MAX($B$6:B407)+1</f>
        <v>318</v>
      </c>
      <c r="C408" s="251"/>
      <c r="D408" s="199" t="s">
        <v>182</v>
      </c>
      <c r="E408" s="199" t="s">
        <v>193</v>
      </c>
      <c r="F408" s="194" t="s">
        <v>73</v>
      </c>
      <c r="G408" s="194" t="s">
        <v>75</v>
      </c>
      <c r="H408" s="194" t="s">
        <v>1393</v>
      </c>
      <c r="I408" s="199" t="s">
        <v>1362</v>
      </c>
      <c r="J408" s="194" t="s">
        <v>1394</v>
      </c>
      <c r="K408" s="193">
        <v>1.872</v>
      </c>
      <c r="L408" s="193">
        <v>3.401</v>
      </c>
      <c r="M408" s="202">
        <v>2.7</v>
      </c>
      <c r="N408" s="199" t="s">
        <v>342</v>
      </c>
      <c r="O408" s="202">
        <v>382.374</v>
      </c>
      <c r="P408" s="202">
        <v>317.331</v>
      </c>
      <c r="Q408" s="202">
        <f t="shared" si="13"/>
        <v>117.53</v>
      </c>
      <c r="R408" s="199" t="s">
        <v>1378</v>
      </c>
      <c r="S408" s="193">
        <v>317</v>
      </c>
      <c r="T408" s="194"/>
    </row>
    <row r="409" hidden="1" spans="1:20">
      <c r="A409" s="263"/>
      <c r="B409" s="258"/>
      <c r="C409" s="259"/>
      <c r="D409" s="200"/>
      <c r="E409" s="200"/>
      <c r="F409" s="194"/>
      <c r="G409" s="194"/>
      <c r="H409" s="194"/>
      <c r="I409" s="200"/>
      <c r="J409" s="194" t="s">
        <v>1394</v>
      </c>
      <c r="K409" s="193">
        <v>3.401</v>
      </c>
      <c r="L409" s="193">
        <v>4.572</v>
      </c>
      <c r="M409" s="203"/>
      <c r="N409" s="200"/>
      <c r="O409" s="203"/>
      <c r="P409" s="203"/>
      <c r="Q409" s="203"/>
      <c r="R409" s="200"/>
      <c r="S409" s="194"/>
      <c r="T409" s="194"/>
    </row>
    <row r="410" ht="24" hidden="1" spans="1:20">
      <c r="A410" s="201"/>
      <c r="B410" s="126">
        <f>MAX($B$6:B409)+1</f>
        <v>319</v>
      </c>
      <c r="C410" s="191"/>
      <c r="D410" s="194" t="s">
        <v>186</v>
      </c>
      <c r="E410" s="194" t="s">
        <v>193</v>
      </c>
      <c r="F410" s="194" t="s">
        <v>73</v>
      </c>
      <c r="G410" s="194" t="s">
        <v>75</v>
      </c>
      <c r="H410" s="194" t="s">
        <v>1395</v>
      </c>
      <c r="I410" s="194" t="s">
        <v>242</v>
      </c>
      <c r="J410" s="194" t="s">
        <v>1396</v>
      </c>
      <c r="K410" s="193">
        <v>0.323</v>
      </c>
      <c r="L410" s="193">
        <v>0.84</v>
      </c>
      <c r="M410" s="193">
        <v>0.517</v>
      </c>
      <c r="N410" s="194" t="s">
        <v>342</v>
      </c>
      <c r="O410" s="193">
        <v>36.05</v>
      </c>
      <c r="P410" s="193">
        <v>29.723</v>
      </c>
      <c r="Q410" s="193">
        <f>P410/M410</f>
        <v>57.4912959381044</v>
      </c>
      <c r="R410" s="194" t="s">
        <v>1378</v>
      </c>
      <c r="S410" s="193">
        <v>29</v>
      </c>
      <c r="T410" s="194"/>
    </row>
    <row r="411" ht="24" hidden="1" spans="1:20">
      <c r="A411" s="201"/>
      <c r="B411" s="126">
        <f>MAX($B$6:B410)+1</f>
        <v>320</v>
      </c>
      <c r="C411" s="191"/>
      <c r="D411" s="194" t="s">
        <v>186</v>
      </c>
      <c r="E411" s="194" t="s">
        <v>193</v>
      </c>
      <c r="F411" s="194" t="s">
        <v>73</v>
      </c>
      <c r="G411" s="194" t="s">
        <v>75</v>
      </c>
      <c r="H411" s="194" t="s">
        <v>1397</v>
      </c>
      <c r="I411" s="194" t="s">
        <v>242</v>
      </c>
      <c r="J411" s="194" t="s">
        <v>1398</v>
      </c>
      <c r="K411" s="193">
        <v>0</v>
      </c>
      <c r="L411" s="193">
        <v>0.212</v>
      </c>
      <c r="M411" s="193">
        <v>0.212</v>
      </c>
      <c r="N411" s="194" t="s">
        <v>245</v>
      </c>
      <c r="O411" s="193">
        <v>7.162</v>
      </c>
      <c r="P411" s="193">
        <v>5.824</v>
      </c>
      <c r="Q411" s="193">
        <f>P411/M411</f>
        <v>27.4716981132075</v>
      </c>
      <c r="R411" s="194" t="s">
        <v>1378</v>
      </c>
      <c r="S411" s="193">
        <v>5</v>
      </c>
      <c r="T411" s="194"/>
    </row>
    <row r="412" ht="24" hidden="1" spans="1:20">
      <c r="A412" s="201"/>
      <c r="B412" s="126">
        <f>MAX($B$6:B411)+1</f>
        <v>321</v>
      </c>
      <c r="C412" s="191"/>
      <c r="D412" s="194" t="s">
        <v>186</v>
      </c>
      <c r="E412" s="194" t="s">
        <v>193</v>
      </c>
      <c r="F412" s="194" t="s">
        <v>73</v>
      </c>
      <c r="G412" s="194" t="s">
        <v>75</v>
      </c>
      <c r="H412" s="194" t="s">
        <v>1399</v>
      </c>
      <c r="I412" s="194" t="s">
        <v>242</v>
      </c>
      <c r="J412" s="194" t="s">
        <v>1400</v>
      </c>
      <c r="K412" s="193">
        <v>0</v>
      </c>
      <c r="L412" s="193">
        <v>0.234</v>
      </c>
      <c r="M412" s="193">
        <v>0.234</v>
      </c>
      <c r="N412" s="194" t="s">
        <v>342</v>
      </c>
      <c r="O412" s="193">
        <v>16.291</v>
      </c>
      <c r="P412" s="193">
        <v>13.431</v>
      </c>
      <c r="Q412" s="193">
        <f>P412/M412</f>
        <v>57.3974358974359</v>
      </c>
      <c r="R412" s="194" t="s">
        <v>1378</v>
      </c>
      <c r="S412" s="193">
        <v>13</v>
      </c>
      <c r="T412" s="310"/>
    </row>
    <row r="413" hidden="1" spans="1:20">
      <c r="A413" s="204"/>
      <c r="B413" s="250">
        <f>MAX($B$6:B412)+1</f>
        <v>322</v>
      </c>
      <c r="C413" s="251"/>
      <c r="D413" s="199" t="s">
        <v>182</v>
      </c>
      <c r="E413" s="199" t="s">
        <v>193</v>
      </c>
      <c r="F413" s="194" t="s">
        <v>73</v>
      </c>
      <c r="G413" s="194" t="s">
        <v>75</v>
      </c>
      <c r="H413" s="194" t="s">
        <v>1401</v>
      </c>
      <c r="I413" s="199" t="s">
        <v>1362</v>
      </c>
      <c r="J413" s="194" t="s">
        <v>1402</v>
      </c>
      <c r="K413" s="193">
        <v>0</v>
      </c>
      <c r="L413" s="193">
        <v>1.837</v>
      </c>
      <c r="M413" s="202">
        <v>11.785</v>
      </c>
      <c r="N413" s="199" t="s">
        <v>342</v>
      </c>
      <c r="O413" s="202">
        <v>4308.486</v>
      </c>
      <c r="P413" s="202">
        <v>3578.385</v>
      </c>
      <c r="Q413" s="202">
        <f>P413/M413</f>
        <v>303.638947815019</v>
      </c>
      <c r="R413" s="199" t="s">
        <v>1378</v>
      </c>
      <c r="S413" s="193">
        <v>1742</v>
      </c>
      <c r="T413" s="199"/>
    </row>
    <row r="414" hidden="1" spans="1:20">
      <c r="A414" s="265"/>
      <c r="B414" s="255"/>
      <c r="C414" s="256"/>
      <c r="D414" s="253"/>
      <c r="E414" s="253"/>
      <c r="F414" s="194"/>
      <c r="G414" s="194"/>
      <c r="H414" s="194"/>
      <c r="I414" s="253"/>
      <c r="J414" s="194" t="s">
        <v>1402</v>
      </c>
      <c r="K414" s="193">
        <v>1.837</v>
      </c>
      <c r="L414" s="193">
        <v>5.5</v>
      </c>
      <c r="M414" s="252"/>
      <c r="N414" s="253"/>
      <c r="O414" s="252"/>
      <c r="P414" s="252"/>
      <c r="Q414" s="252"/>
      <c r="R414" s="253"/>
      <c r="S414" s="194"/>
      <c r="T414" s="253"/>
    </row>
    <row r="415" hidden="1" spans="1:20">
      <c r="A415" s="265"/>
      <c r="B415" s="255"/>
      <c r="C415" s="256"/>
      <c r="D415" s="253"/>
      <c r="E415" s="253"/>
      <c r="F415" s="194"/>
      <c r="G415" s="194"/>
      <c r="H415" s="194"/>
      <c r="I415" s="253"/>
      <c r="J415" s="194" t="s">
        <v>1402</v>
      </c>
      <c r="K415" s="193">
        <v>5.5</v>
      </c>
      <c r="L415" s="193">
        <v>7.094</v>
      </c>
      <c r="M415" s="252"/>
      <c r="N415" s="253"/>
      <c r="O415" s="252"/>
      <c r="P415" s="252"/>
      <c r="Q415" s="252"/>
      <c r="R415" s="253"/>
      <c r="S415" s="194"/>
      <c r="T415" s="253"/>
    </row>
    <row r="416" hidden="1" spans="1:20">
      <c r="A416" s="265"/>
      <c r="B416" s="255"/>
      <c r="C416" s="256"/>
      <c r="D416" s="253"/>
      <c r="E416" s="253"/>
      <c r="F416" s="194"/>
      <c r="G416" s="194"/>
      <c r="H416" s="194"/>
      <c r="I416" s="253"/>
      <c r="J416" s="194" t="s">
        <v>1402</v>
      </c>
      <c r="K416" s="193">
        <v>7.094</v>
      </c>
      <c r="L416" s="193">
        <v>10.962</v>
      </c>
      <c r="M416" s="252"/>
      <c r="N416" s="253"/>
      <c r="O416" s="252"/>
      <c r="P416" s="252"/>
      <c r="Q416" s="252"/>
      <c r="R416" s="253"/>
      <c r="S416" s="194"/>
      <c r="T416" s="253"/>
    </row>
    <row r="417" hidden="1" spans="1:20">
      <c r="A417" s="263"/>
      <c r="B417" s="258"/>
      <c r="C417" s="259"/>
      <c r="D417" s="200"/>
      <c r="E417" s="200"/>
      <c r="F417" s="194"/>
      <c r="G417" s="194"/>
      <c r="H417" s="194"/>
      <c r="I417" s="200"/>
      <c r="J417" s="194" t="s">
        <v>1402</v>
      </c>
      <c r="K417" s="193">
        <v>10.962</v>
      </c>
      <c r="L417" s="193">
        <v>11.785</v>
      </c>
      <c r="M417" s="203"/>
      <c r="N417" s="200"/>
      <c r="O417" s="203"/>
      <c r="P417" s="203"/>
      <c r="Q417" s="203"/>
      <c r="R417" s="200"/>
      <c r="S417" s="194"/>
      <c r="T417" s="200"/>
    </row>
    <row r="418" ht="24" hidden="1" spans="1:20">
      <c r="A418" s="201"/>
      <c r="B418" s="126">
        <f>MAX($B$6:B417)+1</f>
        <v>323</v>
      </c>
      <c r="C418" s="191"/>
      <c r="D418" s="194" t="s">
        <v>186</v>
      </c>
      <c r="E418" s="194" t="s">
        <v>193</v>
      </c>
      <c r="F418" s="194" t="s">
        <v>73</v>
      </c>
      <c r="G418" s="194" t="s">
        <v>75</v>
      </c>
      <c r="H418" s="194" t="s">
        <v>1403</v>
      </c>
      <c r="I418" s="194" t="s">
        <v>242</v>
      </c>
      <c r="J418" s="194" t="s">
        <v>1404</v>
      </c>
      <c r="K418" s="193">
        <v>0</v>
      </c>
      <c r="L418" s="193">
        <v>1.196</v>
      </c>
      <c r="M418" s="193">
        <v>1.196</v>
      </c>
      <c r="N418" s="194" t="s">
        <v>245</v>
      </c>
      <c r="O418" s="193">
        <v>83.239</v>
      </c>
      <c r="P418" s="193">
        <v>68.628</v>
      </c>
      <c r="Q418" s="193">
        <f t="shared" ref="Q418:Q423" si="14">P418/M418</f>
        <v>57.38127090301</v>
      </c>
      <c r="R418" s="194" t="s">
        <v>1378</v>
      </c>
      <c r="S418" s="193">
        <v>68</v>
      </c>
      <c r="T418" s="310"/>
    </row>
    <row r="419" ht="24" hidden="1" spans="1:20">
      <c r="A419" s="201"/>
      <c r="B419" s="126">
        <f>MAX($B$6:B418)+1</f>
        <v>324</v>
      </c>
      <c r="C419" s="191"/>
      <c r="D419" s="194" t="s">
        <v>182</v>
      </c>
      <c r="E419" s="194" t="s">
        <v>193</v>
      </c>
      <c r="F419" s="194" t="s">
        <v>73</v>
      </c>
      <c r="G419" s="194" t="s">
        <v>75</v>
      </c>
      <c r="H419" s="194" t="s">
        <v>1405</v>
      </c>
      <c r="I419" s="194" t="s">
        <v>1362</v>
      </c>
      <c r="J419" s="194" t="s">
        <v>1406</v>
      </c>
      <c r="K419" s="193">
        <v>10.514</v>
      </c>
      <c r="L419" s="193">
        <v>10.631</v>
      </c>
      <c r="M419" s="193">
        <v>0.117</v>
      </c>
      <c r="N419" s="194" t="s">
        <v>342</v>
      </c>
      <c r="O419" s="193">
        <v>12.935</v>
      </c>
      <c r="P419" s="193">
        <v>10.716</v>
      </c>
      <c r="Q419" s="193">
        <f t="shared" si="14"/>
        <v>91.5897435897436</v>
      </c>
      <c r="R419" s="194" t="s">
        <v>1378</v>
      </c>
      <c r="S419" s="193">
        <v>10</v>
      </c>
      <c r="T419" s="310"/>
    </row>
    <row r="420" ht="24" hidden="1" spans="1:20">
      <c r="A420" s="201"/>
      <c r="B420" s="126">
        <f>MAX($B$6:B419)+1</f>
        <v>325</v>
      </c>
      <c r="C420" s="191"/>
      <c r="D420" s="194" t="s">
        <v>186</v>
      </c>
      <c r="E420" s="194" t="s">
        <v>193</v>
      </c>
      <c r="F420" s="194" t="s">
        <v>73</v>
      </c>
      <c r="G420" s="194" t="s">
        <v>75</v>
      </c>
      <c r="H420" s="194" t="s">
        <v>1407</v>
      </c>
      <c r="I420" s="194" t="s">
        <v>242</v>
      </c>
      <c r="J420" s="194" t="s">
        <v>1408</v>
      </c>
      <c r="K420" s="193">
        <v>0.18</v>
      </c>
      <c r="L420" s="193">
        <v>0.635</v>
      </c>
      <c r="M420" s="193">
        <v>0.455</v>
      </c>
      <c r="N420" s="194" t="s">
        <v>342</v>
      </c>
      <c r="O420" s="193">
        <v>31.73</v>
      </c>
      <c r="P420" s="193">
        <v>26.161</v>
      </c>
      <c r="Q420" s="193">
        <f t="shared" si="14"/>
        <v>57.4967032967033</v>
      </c>
      <c r="R420" s="194" t="s">
        <v>1378</v>
      </c>
      <c r="S420" s="193">
        <v>26</v>
      </c>
      <c r="T420" s="310"/>
    </row>
    <row r="421" ht="24" hidden="1" spans="1:20">
      <c r="A421" s="201"/>
      <c r="B421" s="126">
        <f>MAX($B$6:B420)+1</f>
        <v>326</v>
      </c>
      <c r="C421" s="191"/>
      <c r="D421" s="194" t="s">
        <v>186</v>
      </c>
      <c r="E421" s="194" t="s">
        <v>193</v>
      </c>
      <c r="F421" s="194" t="s">
        <v>73</v>
      </c>
      <c r="G421" s="194" t="s">
        <v>75</v>
      </c>
      <c r="H421" s="194" t="s">
        <v>1409</v>
      </c>
      <c r="I421" s="194" t="s">
        <v>242</v>
      </c>
      <c r="J421" s="194" t="s">
        <v>1410</v>
      </c>
      <c r="K421" s="193">
        <v>0.04</v>
      </c>
      <c r="L421" s="193">
        <v>0.35</v>
      </c>
      <c r="M421" s="193">
        <v>0.31</v>
      </c>
      <c r="N421" s="194" t="s">
        <v>342</v>
      </c>
      <c r="O421" s="193">
        <v>21.545</v>
      </c>
      <c r="P421" s="193">
        <v>17.763</v>
      </c>
      <c r="Q421" s="193">
        <f t="shared" si="14"/>
        <v>57.3</v>
      </c>
      <c r="R421" s="194" t="s">
        <v>1378</v>
      </c>
      <c r="S421" s="193">
        <v>17</v>
      </c>
      <c r="T421" s="310"/>
    </row>
    <row r="422" ht="24" hidden="1" spans="1:20">
      <c r="A422" s="201"/>
      <c r="B422" s="126">
        <f>MAX($B$6:B421)+1</f>
        <v>327</v>
      </c>
      <c r="C422" s="191"/>
      <c r="D422" s="194" t="s">
        <v>182</v>
      </c>
      <c r="E422" s="194" t="s">
        <v>193</v>
      </c>
      <c r="F422" s="194" t="s">
        <v>73</v>
      </c>
      <c r="G422" s="194" t="s">
        <v>75</v>
      </c>
      <c r="H422" s="194" t="s">
        <v>1411</v>
      </c>
      <c r="I422" s="194" t="s">
        <v>1362</v>
      </c>
      <c r="J422" s="194" t="s">
        <v>1412</v>
      </c>
      <c r="K422" s="193">
        <v>3.01</v>
      </c>
      <c r="L422" s="193">
        <v>3.235</v>
      </c>
      <c r="M422" s="193">
        <v>0.225</v>
      </c>
      <c r="N422" s="194" t="s">
        <v>342</v>
      </c>
      <c r="O422" s="193">
        <v>51.255</v>
      </c>
      <c r="P422" s="193">
        <v>42.638</v>
      </c>
      <c r="Q422" s="193">
        <f t="shared" si="14"/>
        <v>189.502222222222</v>
      </c>
      <c r="R422" s="194" t="s">
        <v>1378</v>
      </c>
      <c r="S422" s="193">
        <v>31</v>
      </c>
      <c r="T422" s="310"/>
    </row>
    <row r="423" hidden="1" spans="1:20">
      <c r="A423" s="204"/>
      <c r="B423" s="250">
        <f>MAX($B$6:B422)+1</f>
        <v>328</v>
      </c>
      <c r="C423" s="251"/>
      <c r="D423" s="199" t="s">
        <v>182</v>
      </c>
      <c r="E423" s="199" t="s">
        <v>193</v>
      </c>
      <c r="F423" s="194" t="s">
        <v>73</v>
      </c>
      <c r="G423" s="194" t="s">
        <v>75</v>
      </c>
      <c r="H423" s="194" t="s">
        <v>1413</v>
      </c>
      <c r="I423" s="199" t="s">
        <v>1362</v>
      </c>
      <c r="J423" s="194" t="s">
        <v>1414</v>
      </c>
      <c r="K423" s="193">
        <v>4.249</v>
      </c>
      <c r="L423" s="193">
        <v>6.339</v>
      </c>
      <c r="M423" s="202">
        <v>2.828</v>
      </c>
      <c r="N423" s="199" t="s">
        <v>342</v>
      </c>
      <c r="O423" s="202">
        <v>625.493</v>
      </c>
      <c r="P423" s="202">
        <v>520.277</v>
      </c>
      <c r="Q423" s="202">
        <f t="shared" si="14"/>
        <v>183.973479490806</v>
      </c>
      <c r="R423" s="199" t="s">
        <v>1378</v>
      </c>
      <c r="S423" s="193">
        <v>395</v>
      </c>
      <c r="T423" s="199"/>
    </row>
    <row r="424" hidden="1" spans="1:20">
      <c r="A424" s="263"/>
      <c r="B424" s="258"/>
      <c r="C424" s="259"/>
      <c r="D424" s="200"/>
      <c r="E424" s="200"/>
      <c r="F424" s="194"/>
      <c r="G424" s="194"/>
      <c r="H424" s="194"/>
      <c r="I424" s="200"/>
      <c r="J424" s="194" t="s">
        <v>1414</v>
      </c>
      <c r="K424" s="193">
        <v>6.339</v>
      </c>
      <c r="L424" s="193">
        <v>7.077</v>
      </c>
      <c r="M424" s="203"/>
      <c r="N424" s="200"/>
      <c r="O424" s="203"/>
      <c r="P424" s="203"/>
      <c r="Q424" s="203"/>
      <c r="R424" s="200"/>
      <c r="S424" s="194"/>
      <c r="T424" s="200"/>
    </row>
    <row r="425" ht="24" hidden="1" spans="1:20">
      <c r="A425" s="201"/>
      <c r="B425" s="126">
        <f>MAX($B$6:B424)+1</f>
        <v>329</v>
      </c>
      <c r="C425" s="191"/>
      <c r="D425" s="194" t="s">
        <v>186</v>
      </c>
      <c r="E425" s="194" t="s">
        <v>193</v>
      </c>
      <c r="F425" s="194" t="s">
        <v>73</v>
      </c>
      <c r="G425" s="194" t="s">
        <v>75</v>
      </c>
      <c r="H425" s="194" t="s">
        <v>1415</v>
      </c>
      <c r="I425" s="194" t="s">
        <v>242</v>
      </c>
      <c r="J425" s="194" t="s">
        <v>1416</v>
      </c>
      <c r="K425" s="193">
        <v>0</v>
      </c>
      <c r="L425" s="193">
        <v>0.54</v>
      </c>
      <c r="M425" s="193">
        <v>0.54</v>
      </c>
      <c r="N425" s="194" t="s">
        <v>342</v>
      </c>
      <c r="O425" s="193">
        <v>37.568</v>
      </c>
      <c r="P425" s="193">
        <v>30.973</v>
      </c>
      <c r="Q425" s="193">
        <f>P425/M425</f>
        <v>57.3574074074074</v>
      </c>
      <c r="R425" s="194" t="s">
        <v>1378</v>
      </c>
      <c r="S425" s="193">
        <v>30</v>
      </c>
      <c r="T425" s="194"/>
    </row>
    <row r="426" ht="24" hidden="1" spans="1:20">
      <c r="A426" s="201"/>
      <c r="B426" s="126">
        <f>MAX($B$6:B425)+1</f>
        <v>330</v>
      </c>
      <c r="C426" s="191"/>
      <c r="D426" s="194" t="s">
        <v>186</v>
      </c>
      <c r="E426" s="194" t="s">
        <v>193</v>
      </c>
      <c r="F426" s="194" t="s">
        <v>73</v>
      </c>
      <c r="G426" s="194" t="s">
        <v>75</v>
      </c>
      <c r="H426" s="194" t="s">
        <v>1417</v>
      </c>
      <c r="I426" s="194" t="s">
        <v>242</v>
      </c>
      <c r="J426" s="194" t="s">
        <v>1418</v>
      </c>
      <c r="K426" s="193">
        <v>0.25</v>
      </c>
      <c r="L426" s="193">
        <v>0.35</v>
      </c>
      <c r="M426" s="193">
        <v>0.1</v>
      </c>
      <c r="N426" s="194" t="s">
        <v>245</v>
      </c>
      <c r="O426" s="193">
        <v>7.043</v>
      </c>
      <c r="P426" s="193">
        <v>5.807</v>
      </c>
      <c r="Q426" s="193">
        <f>P426/M426</f>
        <v>58.07</v>
      </c>
      <c r="R426" s="194" t="s">
        <v>1378</v>
      </c>
      <c r="S426" s="193">
        <v>5</v>
      </c>
      <c r="T426" s="194"/>
    </row>
    <row r="427" hidden="1" spans="1:20">
      <c r="A427" s="204"/>
      <c r="B427" s="250">
        <f>MAX($B$6:B426)+1</f>
        <v>331</v>
      </c>
      <c r="C427" s="251"/>
      <c r="D427" s="199" t="s">
        <v>182</v>
      </c>
      <c r="E427" s="199" t="s">
        <v>193</v>
      </c>
      <c r="F427" s="194" t="s">
        <v>73</v>
      </c>
      <c r="G427" s="194" t="s">
        <v>75</v>
      </c>
      <c r="H427" s="194" t="s">
        <v>1419</v>
      </c>
      <c r="I427" s="199" t="s">
        <v>1362</v>
      </c>
      <c r="J427" s="194" t="s">
        <v>1420</v>
      </c>
      <c r="K427" s="193">
        <v>4.207</v>
      </c>
      <c r="L427" s="193">
        <v>4.425</v>
      </c>
      <c r="M427" s="202">
        <v>6.895</v>
      </c>
      <c r="N427" s="199" t="s">
        <v>342</v>
      </c>
      <c r="O427" s="202">
        <v>1498.762</v>
      </c>
      <c r="P427" s="202">
        <v>1246.562</v>
      </c>
      <c r="Q427" s="202">
        <f>P427/M427</f>
        <v>180.792168237854</v>
      </c>
      <c r="R427" s="199" t="s">
        <v>1378</v>
      </c>
      <c r="S427" s="193">
        <v>965</v>
      </c>
      <c r="T427" s="199"/>
    </row>
    <row r="428" hidden="1" spans="1:20">
      <c r="A428" s="265"/>
      <c r="B428" s="255"/>
      <c r="C428" s="256"/>
      <c r="D428" s="253"/>
      <c r="E428" s="253"/>
      <c r="F428" s="194"/>
      <c r="G428" s="194"/>
      <c r="H428" s="194"/>
      <c r="I428" s="253"/>
      <c r="J428" s="194" t="s">
        <v>1420</v>
      </c>
      <c r="K428" s="193">
        <v>4.425</v>
      </c>
      <c r="L428" s="193">
        <v>4.669</v>
      </c>
      <c r="M428" s="252"/>
      <c r="N428" s="253"/>
      <c r="O428" s="252"/>
      <c r="P428" s="252"/>
      <c r="Q428" s="252"/>
      <c r="R428" s="253"/>
      <c r="S428" s="194"/>
      <c r="T428" s="253"/>
    </row>
    <row r="429" hidden="1" spans="1:20">
      <c r="A429" s="265"/>
      <c r="B429" s="255"/>
      <c r="C429" s="256"/>
      <c r="D429" s="253"/>
      <c r="E429" s="253"/>
      <c r="F429" s="194"/>
      <c r="G429" s="194"/>
      <c r="H429" s="194"/>
      <c r="I429" s="253"/>
      <c r="J429" s="194" t="s">
        <v>1420</v>
      </c>
      <c r="K429" s="193">
        <v>4.669</v>
      </c>
      <c r="L429" s="193">
        <v>6.805</v>
      </c>
      <c r="M429" s="252"/>
      <c r="N429" s="253"/>
      <c r="O429" s="252"/>
      <c r="P429" s="252"/>
      <c r="Q429" s="252"/>
      <c r="R429" s="253"/>
      <c r="S429" s="194"/>
      <c r="T429" s="253"/>
    </row>
    <row r="430" hidden="1" spans="1:20">
      <c r="A430" s="265"/>
      <c r="B430" s="255"/>
      <c r="C430" s="256"/>
      <c r="D430" s="253"/>
      <c r="E430" s="253"/>
      <c r="F430" s="194"/>
      <c r="G430" s="194"/>
      <c r="H430" s="194"/>
      <c r="I430" s="253"/>
      <c r="J430" s="194" t="s">
        <v>1420</v>
      </c>
      <c r="K430" s="193">
        <v>6.805</v>
      </c>
      <c r="L430" s="193">
        <v>7.5</v>
      </c>
      <c r="M430" s="252"/>
      <c r="N430" s="253"/>
      <c r="O430" s="252"/>
      <c r="P430" s="252"/>
      <c r="Q430" s="252"/>
      <c r="R430" s="253"/>
      <c r="S430" s="194"/>
      <c r="T430" s="253"/>
    </row>
    <row r="431" hidden="1" spans="1:20">
      <c r="A431" s="265"/>
      <c r="B431" s="255"/>
      <c r="C431" s="256"/>
      <c r="D431" s="253"/>
      <c r="E431" s="253"/>
      <c r="F431" s="194"/>
      <c r="G431" s="194"/>
      <c r="H431" s="194"/>
      <c r="I431" s="253"/>
      <c r="J431" s="194" t="s">
        <v>1420</v>
      </c>
      <c r="K431" s="193">
        <v>7.5</v>
      </c>
      <c r="L431" s="193">
        <v>8.024</v>
      </c>
      <c r="M431" s="252"/>
      <c r="N431" s="253"/>
      <c r="O431" s="252"/>
      <c r="P431" s="252"/>
      <c r="Q431" s="252"/>
      <c r="R431" s="253"/>
      <c r="S431" s="194"/>
      <c r="T431" s="253"/>
    </row>
    <row r="432" hidden="1" spans="1:20">
      <c r="A432" s="265"/>
      <c r="B432" s="255"/>
      <c r="C432" s="256"/>
      <c r="D432" s="253"/>
      <c r="E432" s="253"/>
      <c r="F432" s="194"/>
      <c r="G432" s="194"/>
      <c r="H432" s="194"/>
      <c r="I432" s="253"/>
      <c r="J432" s="194" t="s">
        <v>1420</v>
      </c>
      <c r="K432" s="193">
        <v>8.024</v>
      </c>
      <c r="L432" s="193">
        <v>8.539</v>
      </c>
      <c r="M432" s="252"/>
      <c r="N432" s="253"/>
      <c r="O432" s="252"/>
      <c r="P432" s="252"/>
      <c r="Q432" s="252"/>
      <c r="R432" s="253"/>
      <c r="S432" s="194"/>
      <c r="T432" s="253"/>
    </row>
    <row r="433" hidden="1" spans="1:20">
      <c r="A433" s="263"/>
      <c r="B433" s="258"/>
      <c r="C433" s="259"/>
      <c r="D433" s="200"/>
      <c r="E433" s="200"/>
      <c r="F433" s="194"/>
      <c r="G433" s="194"/>
      <c r="H433" s="194"/>
      <c r="I433" s="200"/>
      <c r="J433" s="194" t="s">
        <v>1420</v>
      </c>
      <c r="K433" s="193">
        <v>8.539</v>
      </c>
      <c r="L433" s="193">
        <v>11.102</v>
      </c>
      <c r="M433" s="203"/>
      <c r="N433" s="200"/>
      <c r="O433" s="203"/>
      <c r="P433" s="203"/>
      <c r="Q433" s="203"/>
      <c r="R433" s="200"/>
      <c r="S433" s="194"/>
      <c r="T433" s="200"/>
    </row>
    <row r="434" ht="24" hidden="1" spans="1:20">
      <c r="A434" s="201"/>
      <c r="B434" s="126">
        <f>MAX($B$6:B433)+1</f>
        <v>332</v>
      </c>
      <c r="C434" s="191"/>
      <c r="D434" s="194" t="s">
        <v>182</v>
      </c>
      <c r="E434" s="194" t="s">
        <v>193</v>
      </c>
      <c r="F434" s="194" t="s">
        <v>73</v>
      </c>
      <c r="G434" s="194" t="s">
        <v>75</v>
      </c>
      <c r="H434" s="194" t="s">
        <v>1421</v>
      </c>
      <c r="I434" s="194" t="s">
        <v>1362</v>
      </c>
      <c r="J434" s="194" t="s">
        <v>1422</v>
      </c>
      <c r="K434" s="193">
        <v>0</v>
      </c>
      <c r="L434" s="193">
        <v>0.821</v>
      </c>
      <c r="M434" s="193">
        <v>0.821</v>
      </c>
      <c r="N434" s="194" t="s">
        <v>342</v>
      </c>
      <c r="O434" s="193">
        <v>97.423</v>
      </c>
      <c r="P434" s="193">
        <v>80.752</v>
      </c>
      <c r="Q434" s="193">
        <f>P434/M434</f>
        <v>98.3580998781973</v>
      </c>
      <c r="R434" s="194" t="s">
        <v>1378</v>
      </c>
      <c r="S434" s="193">
        <v>80</v>
      </c>
      <c r="T434" s="310"/>
    </row>
    <row r="435" hidden="1" spans="1:20">
      <c r="A435" s="204"/>
      <c r="B435" s="250">
        <f>MAX($B$6:B434)+1</f>
        <v>333</v>
      </c>
      <c r="C435" s="251"/>
      <c r="D435" s="199" t="s">
        <v>186</v>
      </c>
      <c r="E435" s="199" t="s">
        <v>193</v>
      </c>
      <c r="F435" s="194" t="s">
        <v>73</v>
      </c>
      <c r="G435" s="194" t="s">
        <v>75</v>
      </c>
      <c r="H435" s="194" t="s">
        <v>1423</v>
      </c>
      <c r="I435" s="199" t="s">
        <v>242</v>
      </c>
      <c r="J435" s="194" t="s">
        <v>1380</v>
      </c>
      <c r="K435" s="193">
        <v>3.939</v>
      </c>
      <c r="L435" s="193">
        <v>3.955</v>
      </c>
      <c r="M435" s="202">
        <v>0.939</v>
      </c>
      <c r="N435" s="199" t="s">
        <v>245</v>
      </c>
      <c r="O435" s="202">
        <v>65.435</v>
      </c>
      <c r="P435" s="202">
        <v>53.949</v>
      </c>
      <c r="Q435" s="202">
        <f>P435/M435</f>
        <v>57.4536741214058</v>
      </c>
      <c r="R435" s="199" t="s">
        <v>1378</v>
      </c>
      <c r="S435" s="193">
        <v>53</v>
      </c>
      <c r="T435" s="199"/>
    </row>
    <row r="436" hidden="1" spans="1:20">
      <c r="A436" s="263"/>
      <c r="B436" s="258"/>
      <c r="C436" s="259"/>
      <c r="D436" s="200"/>
      <c r="E436" s="200"/>
      <c r="F436" s="194"/>
      <c r="G436" s="194"/>
      <c r="H436" s="194"/>
      <c r="I436" s="200"/>
      <c r="J436" s="194" t="s">
        <v>1380</v>
      </c>
      <c r="K436" s="193">
        <v>3.955</v>
      </c>
      <c r="L436" s="193">
        <v>4.878</v>
      </c>
      <c r="M436" s="203"/>
      <c r="N436" s="200"/>
      <c r="O436" s="203"/>
      <c r="P436" s="203"/>
      <c r="Q436" s="203"/>
      <c r="R436" s="200"/>
      <c r="S436" s="194"/>
      <c r="T436" s="200"/>
    </row>
    <row r="437" ht="24" hidden="1" spans="1:20">
      <c r="A437" s="201"/>
      <c r="B437" s="126">
        <f>MAX($B$6:B436)+1</f>
        <v>334</v>
      </c>
      <c r="C437" s="191"/>
      <c r="D437" s="194" t="s">
        <v>186</v>
      </c>
      <c r="E437" s="194" t="s">
        <v>193</v>
      </c>
      <c r="F437" s="194" t="s">
        <v>73</v>
      </c>
      <c r="G437" s="194" t="s">
        <v>75</v>
      </c>
      <c r="H437" s="194" t="s">
        <v>1424</v>
      </c>
      <c r="I437" s="194" t="s">
        <v>242</v>
      </c>
      <c r="J437" s="194" t="s">
        <v>1425</v>
      </c>
      <c r="K437" s="193">
        <v>0</v>
      </c>
      <c r="L437" s="193">
        <v>0.188</v>
      </c>
      <c r="M437" s="193">
        <v>0.188</v>
      </c>
      <c r="N437" s="194" t="s">
        <v>245</v>
      </c>
      <c r="O437" s="193">
        <v>13.034</v>
      </c>
      <c r="P437" s="193">
        <v>10.746</v>
      </c>
      <c r="Q437" s="193">
        <f>P437/M437</f>
        <v>57.1595744680851</v>
      </c>
      <c r="R437" s="194" t="s">
        <v>1378</v>
      </c>
      <c r="S437" s="193">
        <v>10</v>
      </c>
      <c r="T437" s="310"/>
    </row>
    <row r="438" hidden="1" spans="1:20">
      <c r="A438" s="194"/>
      <c r="B438" s="126">
        <f>MAX($B$6:B437)+1</f>
        <v>335</v>
      </c>
      <c r="C438" s="191"/>
      <c r="D438" s="194" t="s">
        <v>186</v>
      </c>
      <c r="E438" s="194" t="s">
        <v>193</v>
      </c>
      <c r="F438" s="194" t="s">
        <v>73</v>
      </c>
      <c r="G438" s="194" t="s">
        <v>75</v>
      </c>
      <c r="H438" s="194" t="s">
        <v>1426</v>
      </c>
      <c r="I438" s="194" t="s">
        <v>242</v>
      </c>
      <c r="J438" s="194" t="s">
        <v>1427</v>
      </c>
      <c r="K438" s="193">
        <v>0</v>
      </c>
      <c r="L438" s="193">
        <v>2.006</v>
      </c>
      <c r="M438" s="202">
        <v>6.626</v>
      </c>
      <c r="N438" s="199" t="s">
        <v>245</v>
      </c>
      <c r="O438" s="194">
        <v>2328.22</v>
      </c>
      <c r="P438" s="193">
        <v>2110.592</v>
      </c>
      <c r="Q438" s="193">
        <f>P438/M438</f>
        <v>318.531844249925</v>
      </c>
      <c r="R438" s="194" t="s">
        <v>1428</v>
      </c>
      <c r="S438" s="194" t="s">
        <v>1594</v>
      </c>
      <c r="T438" s="199"/>
    </row>
    <row r="439" hidden="1" spans="1:20">
      <c r="A439" s="194"/>
      <c r="B439" s="126"/>
      <c r="C439" s="191"/>
      <c r="D439" s="194"/>
      <c r="E439" s="194"/>
      <c r="F439" s="194"/>
      <c r="G439" s="194"/>
      <c r="H439" s="194"/>
      <c r="I439" s="194"/>
      <c r="J439" s="194" t="s">
        <v>1429</v>
      </c>
      <c r="K439" s="193">
        <v>0</v>
      </c>
      <c r="L439" s="193">
        <v>0.365</v>
      </c>
      <c r="M439" s="252"/>
      <c r="N439" s="253"/>
      <c r="O439" s="194"/>
      <c r="P439" s="194"/>
      <c r="Q439" s="194"/>
      <c r="R439" s="194"/>
      <c r="S439" s="194"/>
      <c r="T439" s="253"/>
    </row>
    <row r="440" hidden="1" spans="1:20">
      <c r="A440" s="194"/>
      <c r="B440" s="126"/>
      <c r="C440" s="191"/>
      <c r="D440" s="194"/>
      <c r="E440" s="194"/>
      <c r="F440" s="194"/>
      <c r="G440" s="194"/>
      <c r="H440" s="194"/>
      <c r="I440" s="194"/>
      <c r="J440" s="194" t="s">
        <v>1430</v>
      </c>
      <c r="K440" s="193">
        <v>0.346</v>
      </c>
      <c r="L440" s="193">
        <v>0.565</v>
      </c>
      <c r="M440" s="252"/>
      <c r="N440" s="253"/>
      <c r="O440" s="194"/>
      <c r="P440" s="194"/>
      <c r="Q440" s="194"/>
      <c r="R440" s="194"/>
      <c r="S440" s="194"/>
      <c r="T440" s="253"/>
    </row>
    <row r="441" hidden="1" spans="1:20">
      <c r="A441" s="194"/>
      <c r="B441" s="126"/>
      <c r="C441" s="191"/>
      <c r="D441" s="194"/>
      <c r="E441" s="194"/>
      <c r="F441" s="194"/>
      <c r="G441" s="194"/>
      <c r="H441" s="194"/>
      <c r="I441" s="194"/>
      <c r="J441" s="194" t="s">
        <v>1430</v>
      </c>
      <c r="K441" s="193">
        <v>0.565</v>
      </c>
      <c r="L441" s="193">
        <v>1.874</v>
      </c>
      <c r="M441" s="252"/>
      <c r="N441" s="253"/>
      <c r="O441" s="194"/>
      <c r="P441" s="194"/>
      <c r="Q441" s="194"/>
      <c r="R441" s="194"/>
      <c r="S441" s="194"/>
      <c r="T441" s="253"/>
    </row>
    <row r="442" hidden="1" spans="1:20">
      <c r="A442" s="194"/>
      <c r="B442" s="126"/>
      <c r="C442" s="191"/>
      <c r="D442" s="194"/>
      <c r="E442" s="194"/>
      <c r="F442" s="194"/>
      <c r="G442" s="194"/>
      <c r="H442" s="194"/>
      <c r="I442" s="194"/>
      <c r="J442" s="194" t="s">
        <v>1431</v>
      </c>
      <c r="K442" s="193">
        <v>0.752</v>
      </c>
      <c r="L442" s="193">
        <v>2.219</v>
      </c>
      <c r="M442" s="252"/>
      <c r="N442" s="253"/>
      <c r="O442" s="194"/>
      <c r="P442" s="194"/>
      <c r="Q442" s="194"/>
      <c r="R442" s="194"/>
      <c r="S442" s="194"/>
      <c r="T442" s="253"/>
    </row>
    <row r="443" hidden="1" spans="1:20">
      <c r="A443" s="194"/>
      <c r="B443" s="126"/>
      <c r="C443" s="191"/>
      <c r="D443" s="194"/>
      <c r="E443" s="194"/>
      <c r="F443" s="194"/>
      <c r="G443" s="194"/>
      <c r="H443" s="194"/>
      <c r="I443" s="194"/>
      <c r="J443" s="194" t="s">
        <v>1432</v>
      </c>
      <c r="K443" s="193">
        <v>0</v>
      </c>
      <c r="L443" s="193">
        <v>1.26</v>
      </c>
      <c r="M443" s="203"/>
      <c r="N443" s="200"/>
      <c r="O443" s="194"/>
      <c r="P443" s="194"/>
      <c r="Q443" s="194"/>
      <c r="R443" s="194"/>
      <c r="S443" s="194"/>
      <c r="T443" s="200"/>
    </row>
    <row r="444" hidden="1" spans="1:20">
      <c r="A444" s="199"/>
      <c r="B444" s="250"/>
      <c r="C444" s="251"/>
      <c r="D444" s="117" t="s">
        <v>4811</v>
      </c>
      <c r="E444" s="117" t="s">
        <v>193</v>
      </c>
      <c r="F444" s="194" t="s">
        <v>73</v>
      </c>
      <c r="G444" s="194" t="s">
        <v>77</v>
      </c>
      <c r="H444" s="117" t="s">
        <v>4812</v>
      </c>
      <c r="I444" s="117" t="s">
        <v>4812</v>
      </c>
      <c r="J444" s="306"/>
      <c r="K444" s="307"/>
      <c r="L444" s="307"/>
      <c r="M444" s="307"/>
      <c r="N444" s="307"/>
      <c r="O444" s="307"/>
      <c r="P444" s="307"/>
      <c r="Q444" s="307"/>
      <c r="R444" s="308"/>
      <c r="S444" s="309">
        <v>1317</v>
      </c>
      <c r="T444" s="200"/>
    </row>
    <row r="445" hidden="1" spans="1:20">
      <c r="A445" s="204"/>
      <c r="B445" s="250">
        <f>MAX($B$6:B443)+1</f>
        <v>336</v>
      </c>
      <c r="C445" s="251"/>
      <c r="D445" s="199" t="s">
        <v>186</v>
      </c>
      <c r="E445" s="199" t="s">
        <v>193</v>
      </c>
      <c r="F445" s="194" t="s">
        <v>73</v>
      </c>
      <c r="G445" s="194" t="s">
        <v>77</v>
      </c>
      <c r="H445" s="194" t="s">
        <v>1434</v>
      </c>
      <c r="I445" s="199" t="s">
        <v>242</v>
      </c>
      <c r="J445" s="194" t="s">
        <v>1435</v>
      </c>
      <c r="K445" s="193">
        <v>0</v>
      </c>
      <c r="L445" s="193">
        <v>1.617</v>
      </c>
      <c r="M445" s="202">
        <v>4.094</v>
      </c>
      <c r="N445" s="199" t="s">
        <v>245</v>
      </c>
      <c r="O445" s="202">
        <v>471.465</v>
      </c>
      <c r="P445" s="202">
        <v>405.46</v>
      </c>
      <c r="Q445" s="202">
        <f>P445/M445</f>
        <v>99.0376160234489</v>
      </c>
      <c r="R445" s="199" t="s">
        <v>1436</v>
      </c>
      <c r="S445" s="193">
        <v>251.28</v>
      </c>
      <c r="T445" s="194"/>
    </row>
    <row r="446" hidden="1" spans="1:20">
      <c r="A446" s="265"/>
      <c r="B446" s="255"/>
      <c r="C446" s="256"/>
      <c r="D446" s="253"/>
      <c r="E446" s="253"/>
      <c r="F446" s="194"/>
      <c r="G446" s="194"/>
      <c r="H446" s="194"/>
      <c r="I446" s="253"/>
      <c r="J446" s="194" t="s">
        <v>1435</v>
      </c>
      <c r="K446" s="193">
        <v>1.617</v>
      </c>
      <c r="L446" s="193">
        <v>1.72</v>
      </c>
      <c r="M446" s="252"/>
      <c r="N446" s="253"/>
      <c r="O446" s="252"/>
      <c r="P446" s="252"/>
      <c r="Q446" s="252"/>
      <c r="R446" s="253"/>
      <c r="S446" s="194"/>
      <c r="T446" s="194"/>
    </row>
    <row r="447" hidden="1" spans="1:20">
      <c r="A447" s="265"/>
      <c r="B447" s="255"/>
      <c r="C447" s="256"/>
      <c r="D447" s="253"/>
      <c r="E447" s="253"/>
      <c r="F447" s="194"/>
      <c r="G447" s="194"/>
      <c r="H447" s="194"/>
      <c r="I447" s="253"/>
      <c r="J447" s="194" t="s">
        <v>1437</v>
      </c>
      <c r="K447" s="193">
        <v>4.172</v>
      </c>
      <c r="L447" s="193">
        <v>5.483</v>
      </c>
      <c r="M447" s="252"/>
      <c r="N447" s="253"/>
      <c r="O447" s="252"/>
      <c r="P447" s="252"/>
      <c r="Q447" s="252"/>
      <c r="R447" s="253"/>
      <c r="S447" s="194"/>
      <c r="T447" s="194"/>
    </row>
    <row r="448" hidden="1" spans="1:20">
      <c r="A448" s="265"/>
      <c r="B448" s="255"/>
      <c r="C448" s="256"/>
      <c r="D448" s="253"/>
      <c r="E448" s="253"/>
      <c r="F448" s="194"/>
      <c r="G448" s="194"/>
      <c r="H448" s="194"/>
      <c r="I448" s="253"/>
      <c r="J448" s="194" t="s">
        <v>1438</v>
      </c>
      <c r="K448" s="193">
        <v>2.956</v>
      </c>
      <c r="L448" s="193">
        <v>3.678</v>
      </c>
      <c r="M448" s="252"/>
      <c r="N448" s="253"/>
      <c r="O448" s="252"/>
      <c r="P448" s="252"/>
      <c r="Q448" s="252"/>
      <c r="R448" s="253"/>
      <c r="S448" s="194"/>
      <c r="T448" s="194"/>
    </row>
    <row r="449" hidden="1" spans="1:20">
      <c r="A449" s="263"/>
      <c r="B449" s="258"/>
      <c r="C449" s="259"/>
      <c r="D449" s="200"/>
      <c r="E449" s="200"/>
      <c r="F449" s="194"/>
      <c r="G449" s="194"/>
      <c r="H449" s="194"/>
      <c r="I449" s="200"/>
      <c r="J449" s="194" t="s">
        <v>1438</v>
      </c>
      <c r="K449" s="193">
        <v>3.678</v>
      </c>
      <c r="L449" s="193">
        <v>4.019</v>
      </c>
      <c r="M449" s="203"/>
      <c r="N449" s="200"/>
      <c r="O449" s="203"/>
      <c r="P449" s="203"/>
      <c r="Q449" s="203"/>
      <c r="R449" s="200"/>
      <c r="S449" s="194"/>
      <c r="T449" s="194"/>
    </row>
    <row r="450" hidden="1" spans="1:20">
      <c r="A450" s="204"/>
      <c r="B450" s="250">
        <f>MAX($B$6:B449)+1</f>
        <v>337</v>
      </c>
      <c r="C450" s="251"/>
      <c r="D450" s="199" t="s">
        <v>186</v>
      </c>
      <c r="E450" s="199" t="s">
        <v>193</v>
      </c>
      <c r="F450" s="194" t="s">
        <v>73</v>
      </c>
      <c r="G450" s="194" t="s">
        <v>77</v>
      </c>
      <c r="H450" s="194" t="s">
        <v>1439</v>
      </c>
      <c r="I450" s="199" t="s">
        <v>242</v>
      </c>
      <c r="J450" s="194" t="s">
        <v>1440</v>
      </c>
      <c r="K450" s="193">
        <v>0</v>
      </c>
      <c r="L450" s="193">
        <v>0.496</v>
      </c>
      <c r="M450" s="202">
        <v>3.259</v>
      </c>
      <c r="N450" s="199" t="s">
        <v>245</v>
      </c>
      <c r="O450" s="202">
        <v>265.738</v>
      </c>
      <c r="P450" s="202">
        <v>225.877</v>
      </c>
      <c r="Q450" s="202">
        <f>P450/M450</f>
        <v>69.30868364529</v>
      </c>
      <c r="R450" s="199" t="s">
        <v>1441</v>
      </c>
      <c r="S450" s="193">
        <v>195.54</v>
      </c>
      <c r="T450" s="194"/>
    </row>
    <row r="451" hidden="1" spans="1:20">
      <c r="A451" s="265"/>
      <c r="B451" s="255"/>
      <c r="C451" s="256"/>
      <c r="D451" s="253"/>
      <c r="E451" s="253"/>
      <c r="F451" s="194"/>
      <c r="G451" s="194"/>
      <c r="H451" s="194"/>
      <c r="I451" s="253"/>
      <c r="J451" s="194" t="s">
        <v>1442</v>
      </c>
      <c r="K451" s="193">
        <v>0</v>
      </c>
      <c r="L451" s="193">
        <v>0.403</v>
      </c>
      <c r="M451" s="252"/>
      <c r="N451" s="253"/>
      <c r="O451" s="252"/>
      <c r="P451" s="252"/>
      <c r="Q451" s="252"/>
      <c r="R451" s="253"/>
      <c r="S451" s="194"/>
      <c r="T451" s="194"/>
    </row>
    <row r="452" hidden="1" spans="1:20">
      <c r="A452" s="265"/>
      <c r="B452" s="255"/>
      <c r="C452" s="256"/>
      <c r="D452" s="253"/>
      <c r="E452" s="253"/>
      <c r="F452" s="194"/>
      <c r="G452" s="194"/>
      <c r="H452" s="194"/>
      <c r="I452" s="253"/>
      <c r="J452" s="194" t="s">
        <v>1443</v>
      </c>
      <c r="K452" s="193">
        <v>0.782</v>
      </c>
      <c r="L452" s="193">
        <v>1.873</v>
      </c>
      <c r="M452" s="252"/>
      <c r="N452" s="253"/>
      <c r="O452" s="252"/>
      <c r="P452" s="252"/>
      <c r="Q452" s="252"/>
      <c r="R452" s="253"/>
      <c r="S452" s="194"/>
      <c r="T452" s="194"/>
    </row>
    <row r="453" hidden="1" spans="1:20">
      <c r="A453" s="265"/>
      <c r="B453" s="255"/>
      <c r="C453" s="256"/>
      <c r="D453" s="253"/>
      <c r="E453" s="253"/>
      <c r="F453" s="194"/>
      <c r="G453" s="194"/>
      <c r="H453" s="194"/>
      <c r="I453" s="253"/>
      <c r="J453" s="194" t="s">
        <v>1444</v>
      </c>
      <c r="K453" s="193">
        <v>3.403</v>
      </c>
      <c r="L453" s="193">
        <v>3.809</v>
      </c>
      <c r="M453" s="252"/>
      <c r="N453" s="253"/>
      <c r="O453" s="252"/>
      <c r="P453" s="252"/>
      <c r="Q453" s="252"/>
      <c r="R453" s="253"/>
      <c r="S453" s="194"/>
      <c r="T453" s="194"/>
    </row>
    <row r="454" hidden="1" spans="1:20">
      <c r="A454" s="265"/>
      <c r="B454" s="255"/>
      <c r="C454" s="256"/>
      <c r="D454" s="253"/>
      <c r="E454" s="253"/>
      <c r="F454" s="194"/>
      <c r="G454" s="194"/>
      <c r="H454" s="194"/>
      <c r="I454" s="253"/>
      <c r="J454" s="194" t="s">
        <v>1444</v>
      </c>
      <c r="K454" s="193">
        <v>3.809</v>
      </c>
      <c r="L454" s="193">
        <v>4.412</v>
      </c>
      <c r="M454" s="252"/>
      <c r="N454" s="253"/>
      <c r="O454" s="252"/>
      <c r="P454" s="252"/>
      <c r="Q454" s="252"/>
      <c r="R454" s="253"/>
      <c r="S454" s="194"/>
      <c r="T454" s="194"/>
    </row>
    <row r="455" hidden="1" spans="1:20">
      <c r="A455" s="263"/>
      <c r="B455" s="258"/>
      <c r="C455" s="259"/>
      <c r="D455" s="200"/>
      <c r="E455" s="200"/>
      <c r="F455" s="194"/>
      <c r="G455" s="194"/>
      <c r="H455" s="194"/>
      <c r="I455" s="200"/>
      <c r="J455" s="194" t="s">
        <v>1444</v>
      </c>
      <c r="K455" s="193">
        <v>4.412</v>
      </c>
      <c r="L455" s="193">
        <v>4.672</v>
      </c>
      <c r="M455" s="203"/>
      <c r="N455" s="200"/>
      <c r="O455" s="203"/>
      <c r="P455" s="203"/>
      <c r="Q455" s="203"/>
      <c r="R455" s="200"/>
      <c r="S455" s="194"/>
      <c r="T455" s="194"/>
    </row>
    <row r="456" ht="24" hidden="1" spans="1:20">
      <c r="A456" s="201"/>
      <c r="B456" s="126">
        <f>MAX($B$6:B455)+1</f>
        <v>338</v>
      </c>
      <c r="C456" s="191"/>
      <c r="D456" s="194" t="s">
        <v>186</v>
      </c>
      <c r="E456" s="194" t="s">
        <v>193</v>
      </c>
      <c r="F456" s="194" t="s">
        <v>73</v>
      </c>
      <c r="G456" s="194" t="s">
        <v>77</v>
      </c>
      <c r="H456" s="194" t="s">
        <v>1445</v>
      </c>
      <c r="I456" s="194" t="s">
        <v>242</v>
      </c>
      <c r="J456" s="194" t="s">
        <v>1446</v>
      </c>
      <c r="K456" s="193">
        <v>2.685</v>
      </c>
      <c r="L456" s="193">
        <v>4.135</v>
      </c>
      <c r="M456" s="193">
        <v>1.45</v>
      </c>
      <c r="N456" s="194" t="s">
        <v>245</v>
      </c>
      <c r="O456" s="193">
        <v>284.153</v>
      </c>
      <c r="P456" s="193">
        <v>247.214</v>
      </c>
      <c r="Q456" s="193">
        <f>P456/M456</f>
        <v>170.492413793103</v>
      </c>
      <c r="R456" s="194" t="s">
        <v>1447</v>
      </c>
      <c r="S456" s="193">
        <v>106.98</v>
      </c>
      <c r="T456" s="194"/>
    </row>
    <row r="457" hidden="1" spans="1:20">
      <c r="A457" s="204"/>
      <c r="B457" s="250">
        <f>MAX($B$6:B456)+1</f>
        <v>339</v>
      </c>
      <c r="C457" s="251"/>
      <c r="D457" s="199" t="s">
        <v>186</v>
      </c>
      <c r="E457" s="199" t="s">
        <v>193</v>
      </c>
      <c r="F457" s="194" t="s">
        <v>73</v>
      </c>
      <c r="G457" s="194" t="s">
        <v>77</v>
      </c>
      <c r="H457" s="194" t="s">
        <v>1448</v>
      </c>
      <c r="I457" s="199" t="s">
        <v>242</v>
      </c>
      <c r="J457" s="194" t="s">
        <v>1449</v>
      </c>
      <c r="K457" s="193">
        <v>5.442</v>
      </c>
      <c r="L457" s="193">
        <v>5.788</v>
      </c>
      <c r="M457" s="202">
        <v>3.853</v>
      </c>
      <c r="N457" s="199" t="s">
        <v>245</v>
      </c>
      <c r="O457" s="202">
        <v>234.371</v>
      </c>
      <c r="P457" s="202">
        <v>201.559</v>
      </c>
      <c r="Q457" s="202">
        <f>P457/M457</f>
        <v>52.3122242408513</v>
      </c>
      <c r="R457" s="199" t="s">
        <v>1450</v>
      </c>
      <c r="S457" s="193">
        <v>192.15</v>
      </c>
      <c r="T457" s="194"/>
    </row>
    <row r="458" hidden="1" spans="1:20">
      <c r="A458" s="265"/>
      <c r="B458" s="255"/>
      <c r="C458" s="256"/>
      <c r="D458" s="253"/>
      <c r="E458" s="253"/>
      <c r="F458" s="194"/>
      <c r="G458" s="194"/>
      <c r="H458" s="194"/>
      <c r="I458" s="253"/>
      <c r="J458" s="194" t="s">
        <v>1451</v>
      </c>
      <c r="K458" s="193">
        <v>1.5</v>
      </c>
      <c r="L458" s="193">
        <v>1.583</v>
      </c>
      <c r="M458" s="252"/>
      <c r="N458" s="253"/>
      <c r="O458" s="252"/>
      <c r="P458" s="252"/>
      <c r="Q458" s="252"/>
      <c r="R458" s="253"/>
      <c r="S458" s="194"/>
      <c r="T458" s="194"/>
    </row>
    <row r="459" hidden="1" spans="1:20">
      <c r="A459" s="265"/>
      <c r="B459" s="255"/>
      <c r="C459" s="256"/>
      <c r="D459" s="253"/>
      <c r="E459" s="253"/>
      <c r="F459" s="194"/>
      <c r="G459" s="194"/>
      <c r="H459" s="194"/>
      <c r="I459" s="253"/>
      <c r="J459" s="194" t="s">
        <v>1451</v>
      </c>
      <c r="K459" s="193">
        <v>1.583</v>
      </c>
      <c r="L459" s="193">
        <v>1.852</v>
      </c>
      <c r="M459" s="252"/>
      <c r="N459" s="253"/>
      <c r="O459" s="252"/>
      <c r="P459" s="252"/>
      <c r="Q459" s="252"/>
      <c r="R459" s="253"/>
      <c r="S459" s="194"/>
      <c r="T459" s="194"/>
    </row>
    <row r="460" hidden="1" spans="1:20">
      <c r="A460" s="265"/>
      <c r="B460" s="255"/>
      <c r="C460" s="256"/>
      <c r="D460" s="253"/>
      <c r="E460" s="253"/>
      <c r="F460" s="194"/>
      <c r="G460" s="194"/>
      <c r="H460" s="194"/>
      <c r="I460" s="253"/>
      <c r="J460" s="194" t="s">
        <v>1451</v>
      </c>
      <c r="K460" s="193">
        <v>1.852</v>
      </c>
      <c r="L460" s="193">
        <v>2.618</v>
      </c>
      <c r="M460" s="252"/>
      <c r="N460" s="253"/>
      <c r="O460" s="252"/>
      <c r="P460" s="252"/>
      <c r="Q460" s="252"/>
      <c r="R460" s="253"/>
      <c r="S460" s="194"/>
      <c r="T460" s="194"/>
    </row>
    <row r="461" hidden="1" spans="1:20">
      <c r="A461" s="265"/>
      <c r="B461" s="255"/>
      <c r="C461" s="256"/>
      <c r="D461" s="253"/>
      <c r="E461" s="253"/>
      <c r="F461" s="194"/>
      <c r="G461" s="194"/>
      <c r="H461" s="194"/>
      <c r="I461" s="253"/>
      <c r="J461" s="194" t="s">
        <v>1452</v>
      </c>
      <c r="K461" s="193">
        <v>0</v>
      </c>
      <c r="L461" s="193">
        <v>0.609</v>
      </c>
      <c r="M461" s="252"/>
      <c r="N461" s="253"/>
      <c r="O461" s="252"/>
      <c r="P461" s="252"/>
      <c r="Q461" s="252"/>
      <c r="R461" s="253"/>
      <c r="S461" s="194"/>
      <c r="T461" s="194"/>
    </row>
    <row r="462" hidden="1" spans="1:20">
      <c r="A462" s="265"/>
      <c r="B462" s="255"/>
      <c r="C462" s="256"/>
      <c r="D462" s="253"/>
      <c r="E462" s="253"/>
      <c r="F462" s="194"/>
      <c r="G462" s="194"/>
      <c r="H462" s="194"/>
      <c r="I462" s="253"/>
      <c r="J462" s="194" t="s">
        <v>1452</v>
      </c>
      <c r="K462" s="193">
        <v>0.609</v>
      </c>
      <c r="L462" s="193">
        <v>1.145</v>
      </c>
      <c r="M462" s="252"/>
      <c r="N462" s="253"/>
      <c r="O462" s="252"/>
      <c r="P462" s="252"/>
      <c r="Q462" s="252"/>
      <c r="R462" s="253"/>
      <c r="S462" s="194"/>
      <c r="T462" s="194"/>
    </row>
    <row r="463" hidden="1" spans="1:20">
      <c r="A463" s="263"/>
      <c r="B463" s="258"/>
      <c r="C463" s="259"/>
      <c r="D463" s="200"/>
      <c r="E463" s="200"/>
      <c r="F463" s="194"/>
      <c r="G463" s="194"/>
      <c r="H463" s="194"/>
      <c r="I463" s="200"/>
      <c r="J463" s="194" t="s">
        <v>1452</v>
      </c>
      <c r="K463" s="193">
        <v>1.145</v>
      </c>
      <c r="L463" s="193">
        <v>2.389</v>
      </c>
      <c r="M463" s="203"/>
      <c r="N463" s="200"/>
      <c r="O463" s="203"/>
      <c r="P463" s="203"/>
      <c r="Q463" s="203"/>
      <c r="R463" s="200"/>
      <c r="S463" s="194"/>
      <c r="T463" s="194"/>
    </row>
    <row r="464" hidden="1" spans="1:20">
      <c r="A464" s="204"/>
      <c r="B464" s="250">
        <f>MAX($B$6:B463)+1</f>
        <v>340</v>
      </c>
      <c r="C464" s="251"/>
      <c r="D464" s="199" t="s">
        <v>186</v>
      </c>
      <c r="E464" s="199" t="s">
        <v>193</v>
      </c>
      <c r="F464" s="194" t="s">
        <v>73</v>
      </c>
      <c r="G464" s="194" t="s">
        <v>77</v>
      </c>
      <c r="H464" s="194" t="s">
        <v>1453</v>
      </c>
      <c r="I464" s="199" t="s">
        <v>242</v>
      </c>
      <c r="J464" s="194" t="s">
        <v>1454</v>
      </c>
      <c r="K464" s="193">
        <v>0.15</v>
      </c>
      <c r="L464" s="193">
        <v>1.595</v>
      </c>
      <c r="M464" s="202">
        <v>9.024</v>
      </c>
      <c r="N464" s="199" t="s">
        <v>245</v>
      </c>
      <c r="O464" s="202">
        <v>725.316</v>
      </c>
      <c r="P464" s="202">
        <v>626.657</v>
      </c>
      <c r="Q464" s="202">
        <f>P464/M464</f>
        <v>69.4433732269504</v>
      </c>
      <c r="R464" s="199" t="s">
        <v>1455</v>
      </c>
      <c r="S464" s="193">
        <v>522.24</v>
      </c>
      <c r="T464" s="194"/>
    </row>
    <row r="465" hidden="1" spans="1:20">
      <c r="A465" s="265"/>
      <c r="B465" s="255"/>
      <c r="C465" s="256"/>
      <c r="D465" s="253"/>
      <c r="E465" s="253"/>
      <c r="F465" s="194"/>
      <c r="G465" s="194"/>
      <c r="H465" s="194"/>
      <c r="I465" s="253"/>
      <c r="J465" s="194" t="s">
        <v>1454</v>
      </c>
      <c r="K465" s="193">
        <v>1.595</v>
      </c>
      <c r="L465" s="193">
        <v>1.7</v>
      </c>
      <c r="M465" s="252"/>
      <c r="N465" s="253"/>
      <c r="O465" s="252"/>
      <c r="P465" s="252"/>
      <c r="Q465" s="252"/>
      <c r="R465" s="253"/>
      <c r="S465" s="194"/>
      <c r="T465" s="194"/>
    </row>
    <row r="466" hidden="1" spans="1:20">
      <c r="A466" s="265"/>
      <c r="B466" s="255"/>
      <c r="C466" s="256"/>
      <c r="D466" s="253"/>
      <c r="E466" s="253"/>
      <c r="F466" s="194"/>
      <c r="G466" s="194"/>
      <c r="H466" s="194"/>
      <c r="I466" s="253"/>
      <c r="J466" s="194" t="s">
        <v>1454</v>
      </c>
      <c r="K466" s="193">
        <v>1.7</v>
      </c>
      <c r="L466" s="193">
        <v>1.717</v>
      </c>
      <c r="M466" s="252"/>
      <c r="N466" s="253"/>
      <c r="O466" s="252"/>
      <c r="P466" s="252"/>
      <c r="Q466" s="252"/>
      <c r="R466" s="253"/>
      <c r="S466" s="194"/>
      <c r="T466" s="194"/>
    </row>
    <row r="467" hidden="1" spans="1:20">
      <c r="A467" s="265"/>
      <c r="B467" s="255"/>
      <c r="C467" s="256"/>
      <c r="D467" s="253"/>
      <c r="E467" s="253"/>
      <c r="F467" s="194"/>
      <c r="G467" s="194"/>
      <c r="H467" s="194"/>
      <c r="I467" s="253"/>
      <c r="J467" s="194" t="s">
        <v>1456</v>
      </c>
      <c r="K467" s="193">
        <v>1.138</v>
      </c>
      <c r="L467" s="193">
        <v>2.424</v>
      </c>
      <c r="M467" s="252"/>
      <c r="N467" s="253"/>
      <c r="O467" s="252"/>
      <c r="P467" s="252"/>
      <c r="Q467" s="252"/>
      <c r="R467" s="253"/>
      <c r="S467" s="194"/>
      <c r="T467" s="194"/>
    </row>
    <row r="468" hidden="1" spans="1:20">
      <c r="A468" s="265"/>
      <c r="B468" s="255"/>
      <c r="C468" s="256"/>
      <c r="D468" s="253"/>
      <c r="E468" s="253"/>
      <c r="F468" s="194"/>
      <c r="G468" s="194"/>
      <c r="H468" s="194"/>
      <c r="I468" s="253"/>
      <c r="J468" s="194" t="s">
        <v>1457</v>
      </c>
      <c r="K468" s="193">
        <v>0</v>
      </c>
      <c r="L468" s="193">
        <v>0.117</v>
      </c>
      <c r="M468" s="252"/>
      <c r="N468" s="253"/>
      <c r="O468" s="252"/>
      <c r="P468" s="252"/>
      <c r="Q468" s="252"/>
      <c r="R468" s="253"/>
      <c r="S468" s="194"/>
      <c r="T468" s="194"/>
    </row>
    <row r="469" hidden="1" spans="1:20">
      <c r="A469" s="265"/>
      <c r="B469" s="255"/>
      <c r="C469" s="256"/>
      <c r="D469" s="253"/>
      <c r="E469" s="253"/>
      <c r="F469" s="194"/>
      <c r="G469" s="194"/>
      <c r="H469" s="194"/>
      <c r="I469" s="253"/>
      <c r="J469" s="194" t="s">
        <v>1457</v>
      </c>
      <c r="K469" s="193">
        <v>0.117</v>
      </c>
      <c r="L469" s="193">
        <v>1.717</v>
      </c>
      <c r="M469" s="252"/>
      <c r="N469" s="253"/>
      <c r="O469" s="252"/>
      <c r="P469" s="252"/>
      <c r="Q469" s="252"/>
      <c r="R469" s="253"/>
      <c r="S469" s="194"/>
      <c r="T469" s="194"/>
    </row>
    <row r="470" hidden="1" spans="1:20">
      <c r="A470" s="265"/>
      <c r="B470" s="255"/>
      <c r="C470" s="256"/>
      <c r="D470" s="253"/>
      <c r="E470" s="253"/>
      <c r="F470" s="194"/>
      <c r="G470" s="194"/>
      <c r="H470" s="194"/>
      <c r="I470" s="253"/>
      <c r="J470" s="194" t="s">
        <v>1457</v>
      </c>
      <c r="K470" s="193">
        <v>1.717</v>
      </c>
      <c r="L470" s="193">
        <v>1.78</v>
      </c>
      <c r="M470" s="252"/>
      <c r="N470" s="253"/>
      <c r="O470" s="252"/>
      <c r="P470" s="252"/>
      <c r="Q470" s="252"/>
      <c r="R470" s="253"/>
      <c r="S470" s="194"/>
      <c r="T470" s="194"/>
    </row>
    <row r="471" hidden="1" spans="1:20">
      <c r="A471" s="265"/>
      <c r="B471" s="255"/>
      <c r="C471" s="256"/>
      <c r="D471" s="253"/>
      <c r="E471" s="253"/>
      <c r="F471" s="194"/>
      <c r="G471" s="194"/>
      <c r="H471" s="194"/>
      <c r="I471" s="253"/>
      <c r="J471" s="194" t="s">
        <v>1458</v>
      </c>
      <c r="K471" s="193">
        <v>0.516</v>
      </c>
      <c r="L471" s="193">
        <v>0.848</v>
      </c>
      <c r="M471" s="252"/>
      <c r="N471" s="253"/>
      <c r="O471" s="252"/>
      <c r="P471" s="252"/>
      <c r="Q471" s="252"/>
      <c r="R471" s="253"/>
      <c r="S471" s="194"/>
      <c r="T471" s="194"/>
    </row>
    <row r="472" hidden="1" spans="1:20">
      <c r="A472" s="265"/>
      <c r="B472" s="255"/>
      <c r="C472" s="256"/>
      <c r="D472" s="253"/>
      <c r="E472" s="253"/>
      <c r="F472" s="194"/>
      <c r="G472" s="194"/>
      <c r="H472" s="194"/>
      <c r="I472" s="253"/>
      <c r="J472" s="194" t="s">
        <v>1459</v>
      </c>
      <c r="K472" s="193">
        <v>0</v>
      </c>
      <c r="L472" s="193">
        <v>0.34</v>
      </c>
      <c r="M472" s="252"/>
      <c r="N472" s="253"/>
      <c r="O472" s="252"/>
      <c r="P472" s="252"/>
      <c r="Q472" s="252"/>
      <c r="R472" s="253"/>
      <c r="S472" s="194"/>
      <c r="T472" s="194"/>
    </row>
    <row r="473" hidden="1" spans="1:20">
      <c r="A473" s="265"/>
      <c r="B473" s="255"/>
      <c r="C473" s="256"/>
      <c r="D473" s="253"/>
      <c r="E473" s="253"/>
      <c r="F473" s="194"/>
      <c r="G473" s="194"/>
      <c r="H473" s="194"/>
      <c r="I473" s="253"/>
      <c r="J473" s="194" t="s">
        <v>1459</v>
      </c>
      <c r="K473" s="193">
        <v>0.64</v>
      </c>
      <c r="L473" s="193">
        <v>1.17</v>
      </c>
      <c r="M473" s="252"/>
      <c r="N473" s="253"/>
      <c r="O473" s="252"/>
      <c r="P473" s="252"/>
      <c r="Q473" s="252"/>
      <c r="R473" s="253"/>
      <c r="S473" s="194"/>
      <c r="T473" s="194"/>
    </row>
    <row r="474" hidden="1" spans="1:20">
      <c r="A474" s="265"/>
      <c r="B474" s="255"/>
      <c r="C474" s="256"/>
      <c r="D474" s="253"/>
      <c r="E474" s="253"/>
      <c r="F474" s="194"/>
      <c r="G474" s="194"/>
      <c r="H474" s="194"/>
      <c r="I474" s="253"/>
      <c r="J474" s="194" t="s">
        <v>1460</v>
      </c>
      <c r="K474" s="193">
        <v>0</v>
      </c>
      <c r="L474" s="193">
        <v>0.259</v>
      </c>
      <c r="M474" s="252"/>
      <c r="N474" s="253"/>
      <c r="O474" s="252"/>
      <c r="P474" s="252"/>
      <c r="Q474" s="252"/>
      <c r="R474" s="253"/>
      <c r="S474" s="194"/>
      <c r="T474" s="194"/>
    </row>
    <row r="475" hidden="1" spans="1:20">
      <c r="A475" s="265"/>
      <c r="B475" s="255"/>
      <c r="C475" s="256"/>
      <c r="D475" s="253"/>
      <c r="E475" s="253"/>
      <c r="F475" s="194"/>
      <c r="G475" s="194"/>
      <c r="H475" s="194"/>
      <c r="I475" s="253"/>
      <c r="J475" s="194" t="s">
        <v>1460</v>
      </c>
      <c r="K475" s="193">
        <v>0.259</v>
      </c>
      <c r="L475" s="193">
        <v>2.197</v>
      </c>
      <c r="M475" s="252"/>
      <c r="N475" s="253"/>
      <c r="O475" s="252"/>
      <c r="P475" s="252"/>
      <c r="Q475" s="252"/>
      <c r="R475" s="253"/>
      <c r="S475" s="194"/>
      <c r="T475" s="194"/>
    </row>
    <row r="476" hidden="1" spans="1:20">
      <c r="A476" s="263"/>
      <c r="B476" s="258"/>
      <c r="C476" s="259"/>
      <c r="D476" s="200"/>
      <c r="E476" s="200"/>
      <c r="F476" s="194"/>
      <c r="G476" s="194"/>
      <c r="H476" s="194"/>
      <c r="I476" s="200"/>
      <c r="J476" s="194" t="s">
        <v>1460</v>
      </c>
      <c r="K476" s="193">
        <v>2.197</v>
      </c>
      <c r="L476" s="193">
        <v>3.189</v>
      </c>
      <c r="M476" s="203"/>
      <c r="N476" s="200"/>
      <c r="O476" s="203"/>
      <c r="P476" s="203"/>
      <c r="Q476" s="203"/>
      <c r="R476" s="200"/>
      <c r="S476" s="194"/>
      <c r="T476" s="194"/>
    </row>
    <row r="477" ht="24" hidden="1" spans="1:20">
      <c r="A477" s="201"/>
      <c r="B477" s="126">
        <f>MAX($B$6:B476)+1</f>
        <v>341</v>
      </c>
      <c r="C477" s="191"/>
      <c r="D477" s="194" t="s">
        <v>186</v>
      </c>
      <c r="E477" s="194" t="s">
        <v>193</v>
      </c>
      <c r="F477" s="194" t="s">
        <v>73</v>
      </c>
      <c r="G477" s="194" t="s">
        <v>77</v>
      </c>
      <c r="H477" s="194" t="s">
        <v>1461</v>
      </c>
      <c r="I477" s="194" t="s">
        <v>242</v>
      </c>
      <c r="J477" s="194" t="s">
        <v>1462</v>
      </c>
      <c r="K477" s="193">
        <v>0</v>
      </c>
      <c r="L477" s="193">
        <v>2.686</v>
      </c>
      <c r="M477" s="193">
        <v>2.686</v>
      </c>
      <c r="N477" s="194" t="s">
        <v>245</v>
      </c>
      <c r="O477" s="193">
        <v>151.004</v>
      </c>
      <c r="P477" s="193">
        <v>130.29</v>
      </c>
      <c r="Q477" s="193">
        <f>P477/M477</f>
        <v>48.5070737155622</v>
      </c>
      <c r="R477" s="194" t="s">
        <v>1463</v>
      </c>
      <c r="S477" s="193">
        <v>107.44</v>
      </c>
      <c r="T477" s="194" t="s">
        <v>1594</v>
      </c>
    </row>
    <row r="478" hidden="1" spans="1:20">
      <c r="A478" s="204"/>
      <c r="B478" s="250">
        <f>MAX($B$6:B477)+1</f>
        <v>342</v>
      </c>
      <c r="C478" s="251"/>
      <c r="D478" s="199" t="s">
        <v>186</v>
      </c>
      <c r="E478" s="199" t="s">
        <v>193</v>
      </c>
      <c r="F478" s="194" t="s">
        <v>73</v>
      </c>
      <c r="G478" s="194" t="s">
        <v>77</v>
      </c>
      <c r="H478" s="194" t="s">
        <v>1464</v>
      </c>
      <c r="I478" s="199" t="s">
        <v>242</v>
      </c>
      <c r="J478" s="194" t="s">
        <v>1465</v>
      </c>
      <c r="K478" s="193">
        <v>0</v>
      </c>
      <c r="L478" s="193">
        <v>1.283</v>
      </c>
      <c r="M478" s="202">
        <v>4.034</v>
      </c>
      <c r="N478" s="199" t="s">
        <v>245</v>
      </c>
      <c r="O478" s="202">
        <v>267.502</v>
      </c>
      <c r="P478" s="202">
        <v>227.394</v>
      </c>
      <c r="Q478" s="202">
        <f>P478/M478</f>
        <v>56.3693604362915</v>
      </c>
      <c r="R478" s="199" t="s">
        <v>1466</v>
      </c>
      <c r="S478" s="193">
        <v>202.45</v>
      </c>
      <c r="T478" s="194" t="s">
        <v>1594</v>
      </c>
    </row>
    <row r="479" hidden="1" spans="1:20">
      <c r="A479" s="265"/>
      <c r="B479" s="255"/>
      <c r="C479" s="256"/>
      <c r="D479" s="253"/>
      <c r="E479" s="253"/>
      <c r="F479" s="194"/>
      <c r="G479" s="194"/>
      <c r="H479" s="194"/>
      <c r="I479" s="253"/>
      <c r="J479" s="194" t="s">
        <v>1467</v>
      </c>
      <c r="K479" s="193">
        <v>0</v>
      </c>
      <c r="L479" s="193">
        <v>0.406</v>
      </c>
      <c r="M479" s="252"/>
      <c r="N479" s="253"/>
      <c r="O479" s="252"/>
      <c r="P479" s="252"/>
      <c r="Q479" s="252"/>
      <c r="R479" s="253"/>
      <c r="S479" s="194"/>
      <c r="T479" s="194"/>
    </row>
    <row r="480" hidden="1" spans="1:20">
      <c r="A480" s="265"/>
      <c r="B480" s="255"/>
      <c r="C480" s="256"/>
      <c r="D480" s="253"/>
      <c r="E480" s="253"/>
      <c r="F480" s="194"/>
      <c r="G480" s="194"/>
      <c r="H480" s="194"/>
      <c r="I480" s="253"/>
      <c r="J480" s="194" t="s">
        <v>1468</v>
      </c>
      <c r="K480" s="193">
        <v>0</v>
      </c>
      <c r="L480" s="193">
        <v>0.635</v>
      </c>
      <c r="M480" s="252"/>
      <c r="N480" s="253"/>
      <c r="O480" s="252"/>
      <c r="P480" s="252"/>
      <c r="Q480" s="252"/>
      <c r="R480" s="253"/>
      <c r="S480" s="194"/>
      <c r="T480" s="194"/>
    </row>
    <row r="481" hidden="1" spans="1:20">
      <c r="A481" s="265"/>
      <c r="B481" s="255"/>
      <c r="C481" s="256"/>
      <c r="D481" s="253"/>
      <c r="E481" s="253"/>
      <c r="F481" s="194"/>
      <c r="G481" s="194"/>
      <c r="H481" s="194"/>
      <c r="I481" s="253"/>
      <c r="J481" s="194" t="s">
        <v>1469</v>
      </c>
      <c r="K481" s="193">
        <v>0.93</v>
      </c>
      <c r="L481" s="193">
        <v>1.205</v>
      </c>
      <c r="M481" s="252"/>
      <c r="N481" s="253"/>
      <c r="O481" s="252"/>
      <c r="P481" s="252"/>
      <c r="Q481" s="252"/>
      <c r="R481" s="253"/>
      <c r="S481" s="194"/>
      <c r="T481" s="194"/>
    </row>
    <row r="482" hidden="1" spans="1:20">
      <c r="A482" s="265"/>
      <c r="B482" s="255"/>
      <c r="C482" s="256"/>
      <c r="D482" s="253"/>
      <c r="E482" s="253"/>
      <c r="F482" s="194"/>
      <c r="G482" s="194"/>
      <c r="H482" s="194"/>
      <c r="I482" s="253"/>
      <c r="J482" s="194" t="s">
        <v>1470</v>
      </c>
      <c r="K482" s="193">
        <v>3.374</v>
      </c>
      <c r="L482" s="193">
        <v>3.854</v>
      </c>
      <c r="M482" s="252"/>
      <c r="N482" s="253"/>
      <c r="O482" s="252"/>
      <c r="P482" s="252"/>
      <c r="Q482" s="252"/>
      <c r="R482" s="253"/>
      <c r="S482" s="194"/>
      <c r="T482" s="194"/>
    </row>
    <row r="483" hidden="1" spans="1:20">
      <c r="A483" s="265"/>
      <c r="B483" s="255"/>
      <c r="C483" s="256"/>
      <c r="D483" s="253"/>
      <c r="E483" s="253"/>
      <c r="F483" s="194"/>
      <c r="G483" s="194"/>
      <c r="H483" s="194"/>
      <c r="I483" s="253"/>
      <c r="J483" s="194" t="s">
        <v>1470</v>
      </c>
      <c r="K483" s="193">
        <v>3.854</v>
      </c>
      <c r="L483" s="193">
        <v>4.787</v>
      </c>
      <c r="M483" s="252"/>
      <c r="N483" s="253"/>
      <c r="O483" s="252"/>
      <c r="P483" s="252"/>
      <c r="Q483" s="252"/>
      <c r="R483" s="253"/>
      <c r="S483" s="194"/>
      <c r="T483" s="194"/>
    </row>
    <row r="484" hidden="1" spans="1:20">
      <c r="A484" s="263"/>
      <c r="B484" s="258"/>
      <c r="C484" s="259"/>
      <c r="D484" s="200"/>
      <c r="E484" s="200"/>
      <c r="F484" s="194"/>
      <c r="G484" s="194"/>
      <c r="H484" s="194"/>
      <c r="I484" s="200"/>
      <c r="J484" s="194" t="s">
        <v>1470</v>
      </c>
      <c r="K484" s="193">
        <v>4.787</v>
      </c>
      <c r="L484" s="193">
        <v>4.809</v>
      </c>
      <c r="M484" s="203"/>
      <c r="N484" s="200"/>
      <c r="O484" s="203"/>
      <c r="P484" s="203"/>
      <c r="Q484" s="203"/>
      <c r="R484" s="200"/>
      <c r="S484" s="194"/>
      <c r="T484" s="194"/>
    </row>
    <row r="485" hidden="1" spans="1:20">
      <c r="A485" s="204"/>
      <c r="B485" s="250">
        <f>MAX($B$6:B484)+1</f>
        <v>343</v>
      </c>
      <c r="C485" s="251"/>
      <c r="D485" s="199" t="s">
        <v>186</v>
      </c>
      <c r="E485" s="199" t="s">
        <v>193</v>
      </c>
      <c r="F485" s="194" t="s">
        <v>73</v>
      </c>
      <c r="G485" s="194" t="s">
        <v>77</v>
      </c>
      <c r="H485" s="194" t="s">
        <v>1471</v>
      </c>
      <c r="I485" s="199" t="s">
        <v>242</v>
      </c>
      <c r="J485" s="194" t="s">
        <v>1472</v>
      </c>
      <c r="K485" s="193">
        <v>0.75</v>
      </c>
      <c r="L485" s="193">
        <v>2.071</v>
      </c>
      <c r="M485" s="202">
        <v>3.515</v>
      </c>
      <c r="N485" s="199" t="s">
        <v>245</v>
      </c>
      <c r="O485" s="202">
        <v>375.5</v>
      </c>
      <c r="P485" s="202">
        <v>325.195</v>
      </c>
      <c r="Q485" s="202">
        <f>P485/M485</f>
        <v>92.5163584637269</v>
      </c>
      <c r="R485" s="199" t="s">
        <v>1473</v>
      </c>
      <c r="S485" s="193">
        <v>210.96</v>
      </c>
      <c r="T485" s="194" t="s">
        <v>1594</v>
      </c>
    </row>
    <row r="486" hidden="1" spans="1:20">
      <c r="A486" s="265"/>
      <c r="B486" s="255"/>
      <c r="C486" s="256"/>
      <c r="D486" s="253"/>
      <c r="E486" s="253"/>
      <c r="F486" s="194"/>
      <c r="G486" s="194"/>
      <c r="H486" s="194"/>
      <c r="I486" s="253"/>
      <c r="J486" s="194" t="s">
        <v>1474</v>
      </c>
      <c r="K486" s="193">
        <v>0</v>
      </c>
      <c r="L486" s="193">
        <v>1.08</v>
      </c>
      <c r="M486" s="252"/>
      <c r="N486" s="253"/>
      <c r="O486" s="252"/>
      <c r="P486" s="252"/>
      <c r="Q486" s="252"/>
      <c r="R486" s="253"/>
      <c r="S486" s="194"/>
      <c r="T486" s="194"/>
    </row>
    <row r="487" hidden="1" spans="1:20">
      <c r="A487" s="265"/>
      <c r="B487" s="255"/>
      <c r="C487" s="256"/>
      <c r="D487" s="253"/>
      <c r="E487" s="253"/>
      <c r="F487" s="194"/>
      <c r="G487" s="194"/>
      <c r="H487" s="194"/>
      <c r="I487" s="253"/>
      <c r="J487" s="194" t="s">
        <v>1474</v>
      </c>
      <c r="K487" s="193">
        <v>1.54</v>
      </c>
      <c r="L487" s="193">
        <v>1.941</v>
      </c>
      <c r="M487" s="252"/>
      <c r="N487" s="253"/>
      <c r="O487" s="252"/>
      <c r="P487" s="252"/>
      <c r="Q487" s="252"/>
      <c r="R487" s="253"/>
      <c r="S487" s="194"/>
      <c r="T487" s="194"/>
    </row>
    <row r="488" hidden="1" spans="1:20">
      <c r="A488" s="263"/>
      <c r="B488" s="258"/>
      <c r="C488" s="259"/>
      <c r="D488" s="200"/>
      <c r="E488" s="200"/>
      <c r="F488" s="194"/>
      <c r="G488" s="194"/>
      <c r="H488" s="194"/>
      <c r="I488" s="200"/>
      <c r="J488" s="194" t="s">
        <v>1474</v>
      </c>
      <c r="K488" s="193">
        <v>1.941</v>
      </c>
      <c r="L488" s="193">
        <v>2.654</v>
      </c>
      <c r="M488" s="203"/>
      <c r="N488" s="200"/>
      <c r="O488" s="203"/>
      <c r="P488" s="203"/>
      <c r="Q488" s="203"/>
      <c r="R488" s="200"/>
      <c r="S488" s="194"/>
      <c r="T488" s="194"/>
    </row>
    <row r="489" hidden="1" spans="1:20">
      <c r="A489" s="204"/>
      <c r="B489" s="250">
        <f>MAX($B$6:B488)+1</f>
        <v>344</v>
      </c>
      <c r="C489" s="251"/>
      <c r="D489" s="199" t="s">
        <v>186</v>
      </c>
      <c r="E489" s="199" t="s">
        <v>193</v>
      </c>
      <c r="F489" s="194" t="s">
        <v>73</v>
      </c>
      <c r="G489" s="194" t="s">
        <v>77</v>
      </c>
      <c r="H489" s="194" t="s">
        <v>1475</v>
      </c>
      <c r="I489" s="199" t="s">
        <v>242</v>
      </c>
      <c r="J489" s="194" t="s">
        <v>1476</v>
      </c>
      <c r="K489" s="193">
        <v>0</v>
      </c>
      <c r="L489" s="193">
        <v>0.65</v>
      </c>
      <c r="M489" s="202">
        <v>1.43</v>
      </c>
      <c r="N489" s="199" t="s">
        <v>245</v>
      </c>
      <c r="O489" s="202">
        <v>113.668</v>
      </c>
      <c r="P489" s="202">
        <v>97.754</v>
      </c>
      <c r="Q489" s="202">
        <f>P489/M489</f>
        <v>68.3594405594406</v>
      </c>
      <c r="R489" s="199" t="s">
        <v>1477</v>
      </c>
      <c r="S489" s="193">
        <v>85.8</v>
      </c>
      <c r="T489" s="194" t="s">
        <v>1594</v>
      </c>
    </row>
    <row r="490" hidden="1" spans="1:20">
      <c r="A490" s="263"/>
      <c r="B490" s="258"/>
      <c r="C490" s="259"/>
      <c r="D490" s="200"/>
      <c r="E490" s="200"/>
      <c r="F490" s="194"/>
      <c r="G490" s="194"/>
      <c r="H490" s="194"/>
      <c r="I490" s="200"/>
      <c r="J490" s="194" t="s">
        <v>1478</v>
      </c>
      <c r="K490" s="193">
        <v>0</v>
      </c>
      <c r="L490" s="193">
        <v>0.78</v>
      </c>
      <c r="M490" s="203"/>
      <c r="N490" s="200"/>
      <c r="O490" s="203"/>
      <c r="P490" s="203"/>
      <c r="Q490" s="203"/>
      <c r="R490" s="200"/>
      <c r="S490" s="194"/>
      <c r="T490" s="194"/>
    </row>
    <row r="491" hidden="1" spans="1:20">
      <c r="A491" s="204"/>
      <c r="B491" s="250">
        <f>MAX($B$6:B490)+1</f>
        <v>345</v>
      </c>
      <c r="C491" s="251"/>
      <c r="D491" s="199" t="s">
        <v>186</v>
      </c>
      <c r="E491" s="199" t="s">
        <v>193</v>
      </c>
      <c r="F491" s="194" t="s">
        <v>73</v>
      </c>
      <c r="G491" s="194" t="s">
        <v>77</v>
      </c>
      <c r="H491" s="194" t="s">
        <v>1479</v>
      </c>
      <c r="I491" s="199" t="s">
        <v>242</v>
      </c>
      <c r="J491" s="194" t="s">
        <v>1480</v>
      </c>
      <c r="K491" s="193">
        <v>6.262</v>
      </c>
      <c r="L491" s="193">
        <v>6.4</v>
      </c>
      <c r="M491" s="202">
        <v>3.936</v>
      </c>
      <c r="N491" s="199" t="s">
        <v>245</v>
      </c>
      <c r="O491" s="202">
        <v>275.713</v>
      </c>
      <c r="P491" s="202">
        <v>236.77</v>
      </c>
      <c r="Q491" s="202">
        <f>P491/M491</f>
        <v>60.1549796747967</v>
      </c>
      <c r="R491" s="199" t="s">
        <v>1481</v>
      </c>
      <c r="S491" s="193">
        <v>218.9</v>
      </c>
      <c r="T491" s="194" t="s">
        <v>1594</v>
      </c>
    </row>
    <row r="492" hidden="1" spans="1:20">
      <c r="A492" s="265"/>
      <c r="B492" s="255"/>
      <c r="C492" s="256"/>
      <c r="D492" s="253"/>
      <c r="E492" s="253"/>
      <c r="F492" s="194"/>
      <c r="G492" s="194"/>
      <c r="H492" s="194"/>
      <c r="I492" s="253"/>
      <c r="J492" s="194" t="s">
        <v>1480</v>
      </c>
      <c r="K492" s="193">
        <v>6.4</v>
      </c>
      <c r="L492" s="193">
        <v>7.121</v>
      </c>
      <c r="M492" s="252"/>
      <c r="N492" s="253"/>
      <c r="O492" s="252"/>
      <c r="P492" s="252"/>
      <c r="Q492" s="252"/>
      <c r="R492" s="253"/>
      <c r="S492" s="194"/>
      <c r="T492" s="194"/>
    </row>
    <row r="493" hidden="1" spans="1:20">
      <c r="A493" s="265"/>
      <c r="B493" s="255"/>
      <c r="C493" s="256"/>
      <c r="D493" s="253"/>
      <c r="E493" s="253"/>
      <c r="F493" s="194"/>
      <c r="G493" s="194"/>
      <c r="H493" s="194"/>
      <c r="I493" s="253"/>
      <c r="J493" s="194" t="s">
        <v>1480</v>
      </c>
      <c r="K493" s="193">
        <v>7.121</v>
      </c>
      <c r="L493" s="193">
        <v>7.84</v>
      </c>
      <c r="M493" s="252"/>
      <c r="N493" s="253"/>
      <c r="O493" s="252"/>
      <c r="P493" s="252"/>
      <c r="Q493" s="252"/>
      <c r="R493" s="253"/>
      <c r="S493" s="194"/>
      <c r="T493" s="194"/>
    </row>
    <row r="494" hidden="1" spans="1:20">
      <c r="A494" s="265"/>
      <c r="B494" s="255"/>
      <c r="C494" s="256"/>
      <c r="D494" s="253"/>
      <c r="E494" s="253"/>
      <c r="F494" s="194"/>
      <c r="G494" s="194"/>
      <c r="H494" s="194"/>
      <c r="I494" s="253"/>
      <c r="J494" s="194" t="s">
        <v>1482</v>
      </c>
      <c r="K494" s="193">
        <v>1.429</v>
      </c>
      <c r="L494" s="193">
        <v>3.27</v>
      </c>
      <c r="M494" s="252"/>
      <c r="N494" s="253"/>
      <c r="O494" s="252"/>
      <c r="P494" s="252"/>
      <c r="Q494" s="252"/>
      <c r="R494" s="253"/>
      <c r="S494" s="194"/>
      <c r="T494" s="194"/>
    </row>
    <row r="495" hidden="1" spans="1:20">
      <c r="A495" s="263"/>
      <c r="B495" s="258"/>
      <c r="C495" s="259"/>
      <c r="D495" s="200"/>
      <c r="E495" s="200"/>
      <c r="F495" s="194"/>
      <c r="G495" s="194"/>
      <c r="H495" s="194"/>
      <c r="I495" s="200"/>
      <c r="J495" s="194" t="s">
        <v>1483</v>
      </c>
      <c r="K495" s="193">
        <v>0</v>
      </c>
      <c r="L495" s="193">
        <v>0.517</v>
      </c>
      <c r="M495" s="203"/>
      <c r="N495" s="200"/>
      <c r="O495" s="203"/>
      <c r="P495" s="203"/>
      <c r="Q495" s="203"/>
      <c r="R495" s="200"/>
      <c r="S495" s="194"/>
      <c r="T495" s="194"/>
    </row>
    <row r="496" ht="24" hidden="1" spans="1:20">
      <c r="A496" s="201"/>
      <c r="B496" s="126">
        <f>MAX($B$6:B495)+1</f>
        <v>346</v>
      </c>
      <c r="C496" s="191"/>
      <c r="D496" s="194" t="s">
        <v>186</v>
      </c>
      <c r="E496" s="194" t="s">
        <v>193</v>
      </c>
      <c r="F496" s="194" t="s">
        <v>73</v>
      </c>
      <c r="G496" s="194" t="s">
        <v>77</v>
      </c>
      <c r="H496" s="194" t="s">
        <v>1484</v>
      </c>
      <c r="I496" s="194" t="s">
        <v>242</v>
      </c>
      <c r="J496" s="194" t="s">
        <v>1485</v>
      </c>
      <c r="K496" s="193">
        <v>0</v>
      </c>
      <c r="L496" s="193">
        <v>0.497</v>
      </c>
      <c r="M496" s="193">
        <v>0.497</v>
      </c>
      <c r="N496" s="194" t="s">
        <v>245</v>
      </c>
      <c r="O496" s="193">
        <v>42.851</v>
      </c>
      <c r="P496" s="193">
        <v>36.275</v>
      </c>
      <c r="Q496" s="193">
        <f>P496/M496</f>
        <v>72.9879275653924</v>
      </c>
      <c r="R496" s="194" t="s">
        <v>1486</v>
      </c>
      <c r="S496" s="193">
        <v>29.82</v>
      </c>
      <c r="T496" s="194" t="s">
        <v>1594</v>
      </c>
    </row>
    <row r="497" hidden="1" spans="1:20">
      <c r="A497" s="204"/>
      <c r="B497" s="250">
        <f>MAX($B$6:B496)+1</f>
        <v>347</v>
      </c>
      <c r="C497" s="251"/>
      <c r="D497" s="199" t="s">
        <v>186</v>
      </c>
      <c r="E497" s="199" t="s">
        <v>193</v>
      </c>
      <c r="F497" s="194" t="s">
        <v>73</v>
      </c>
      <c r="G497" s="194" t="s">
        <v>77</v>
      </c>
      <c r="H497" s="194" t="s">
        <v>1487</v>
      </c>
      <c r="I497" s="199" t="s">
        <v>242</v>
      </c>
      <c r="J497" s="194" t="s">
        <v>1488</v>
      </c>
      <c r="K497" s="193">
        <v>0.359</v>
      </c>
      <c r="L497" s="193">
        <v>0.868</v>
      </c>
      <c r="M497" s="202">
        <v>2.592</v>
      </c>
      <c r="N497" s="199" t="s">
        <v>245</v>
      </c>
      <c r="O497" s="202">
        <v>335.43</v>
      </c>
      <c r="P497" s="202">
        <v>287.363</v>
      </c>
      <c r="Q497" s="202">
        <f>P497/M497</f>
        <v>110.865354938272</v>
      </c>
      <c r="R497" s="199" t="s">
        <v>1489</v>
      </c>
      <c r="S497" s="193">
        <v>155.52</v>
      </c>
      <c r="T497" s="194" t="s">
        <v>1594</v>
      </c>
    </row>
    <row r="498" hidden="1" spans="1:20">
      <c r="A498" s="265"/>
      <c r="B498" s="255"/>
      <c r="C498" s="256"/>
      <c r="D498" s="253"/>
      <c r="E498" s="253"/>
      <c r="F498" s="194"/>
      <c r="G498" s="194"/>
      <c r="H498" s="194"/>
      <c r="I498" s="253"/>
      <c r="J498" s="194" t="s">
        <v>1490</v>
      </c>
      <c r="K498" s="193">
        <v>0</v>
      </c>
      <c r="L498" s="193">
        <v>0.738</v>
      </c>
      <c r="M498" s="252"/>
      <c r="N498" s="253"/>
      <c r="O498" s="252"/>
      <c r="P498" s="252"/>
      <c r="Q498" s="252"/>
      <c r="R498" s="253"/>
      <c r="S498" s="194"/>
      <c r="T498" s="194"/>
    </row>
    <row r="499" hidden="1" spans="1:20">
      <c r="A499" s="265"/>
      <c r="B499" s="255"/>
      <c r="C499" s="256"/>
      <c r="D499" s="253"/>
      <c r="E499" s="253"/>
      <c r="F499" s="194"/>
      <c r="G499" s="194"/>
      <c r="H499" s="194"/>
      <c r="I499" s="253"/>
      <c r="J499" s="194" t="s">
        <v>1491</v>
      </c>
      <c r="K499" s="193">
        <v>0.437</v>
      </c>
      <c r="L499" s="193">
        <v>0.656</v>
      </c>
      <c r="M499" s="252"/>
      <c r="N499" s="253"/>
      <c r="O499" s="252"/>
      <c r="P499" s="252"/>
      <c r="Q499" s="252"/>
      <c r="R499" s="253"/>
      <c r="S499" s="194"/>
      <c r="T499" s="194"/>
    </row>
    <row r="500" hidden="1" spans="1:20">
      <c r="A500" s="265"/>
      <c r="B500" s="255"/>
      <c r="C500" s="256"/>
      <c r="D500" s="253"/>
      <c r="E500" s="253"/>
      <c r="F500" s="194"/>
      <c r="G500" s="194"/>
      <c r="H500" s="194"/>
      <c r="I500" s="253"/>
      <c r="J500" s="194" t="s">
        <v>1492</v>
      </c>
      <c r="K500" s="193">
        <v>0</v>
      </c>
      <c r="L500" s="193">
        <v>0.432</v>
      </c>
      <c r="M500" s="252"/>
      <c r="N500" s="253"/>
      <c r="O500" s="252"/>
      <c r="P500" s="252"/>
      <c r="Q500" s="252"/>
      <c r="R500" s="253"/>
      <c r="S500" s="194"/>
      <c r="T500" s="194"/>
    </row>
    <row r="501" hidden="1" spans="1:20">
      <c r="A501" s="265"/>
      <c r="B501" s="255"/>
      <c r="C501" s="256"/>
      <c r="D501" s="253"/>
      <c r="E501" s="253"/>
      <c r="F501" s="194"/>
      <c r="G501" s="194"/>
      <c r="H501" s="194"/>
      <c r="I501" s="253"/>
      <c r="J501" s="194" t="s">
        <v>1493</v>
      </c>
      <c r="K501" s="193">
        <v>0</v>
      </c>
      <c r="L501" s="193">
        <v>0.514</v>
      </c>
      <c r="M501" s="252"/>
      <c r="N501" s="253"/>
      <c r="O501" s="252"/>
      <c r="P501" s="252"/>
      <c r="Q501" s="252"/>
      <c r="R501" s="253"/>
      <c r="S501" s="194"/>
      <c r="T501" s="194"/>
    </row>
    <row r="502" hidden="1" spans="1:20">
      <c r="A502" s="263"/>
      <c r="B502" s="258"/>
      <c r="C502" s="259"/>
      <c r="D502" s="200"/>
      <c r="E502" s="200"/>
      <c r="F502" s="194"/>
      <c r="G502" s="194"/>
      <c r="H502" s="194"/>
      <c r="I502" s="200"/>
      <c r="J502" s="194" t="s">
        <v>1494</v>
      </c>
      <c r="K502" s="193">
        <v>4.992</v>
      </c>
      <c r="L502" s="193">
        <v>5.172</v>
      </c>
      <c r="M502" s="203"/>
      <c r="N502" s="200"/>
      <c r="O502" s="203"/>
      <c r="P502" s="203"/>
      <c r="Q502" s="203"/>
      <c r="R502" s="200"/>
      <c r="S502" s="194"/>
      <c r="T502" s="194"/>
    </row>
    <row r="503" hidden="1" spans="1:20">
      <c r="A503" s="204"/>
      <c r="B503" s="250">
        <f>MAX($B$6:B502)+1</f>
        <v>348</v>
      </c>
      <c r="C503" s="251"/>
      <c r="D503" s="199" t="s">
        <v>186</v>
      </c>
      <c r="E503" s="199" t="s">
        <v>193</v>
      </c>
      <c r="F503" s="194" t="s">
        <v>73</v>
      </c>
      <c r="G503" s="194" t="s">
        <v>77</v>
      </c>
      <c r="H503" s="194" t="s">
        <v>1495</v>
      </c>
      <c r="I503" s="199" t="s">
        <v>242</v>
      </c>
      <c r="J503" s="194" t="s">
        <v>1496</v>
      </c>
      <c r="K503" s="193">
        <v>0</v>
      </c>
      <c r="L503" s="193">
        <v>2.806</v>
      </c>
      <c r="M503" s="202">
        <v>11.07</v>
      </c>
      <c r="N503" s="199" t="s">
        <v>245</v>
      </c>
      <c r="O503" s="202">
        <v>1365.709</v>
      </c>
      <c r="P503" s="202">
        <v>1196.773</v>
      </c>
      <c r="Q503" s="202">
        <f>P503/M503</f>
        <v>108.109575429088</v>
      </c>
      <c r="R503" s="199" t="s">
        <v>1497</v>
      </c>
      <c r="S503" s="193">
        <v>694.86</v>
      </c>
      <c r="T503" s="194" t="s">
        <v>1594</v>
      </c>
    </row>
    <row r="504" hidden="1" spans="1:20">
      <c r="A504" s="265"/>
      <c r="B504" s="255"/>
      <c r="C504" s="256"/>
      <c r="D504" s="253"/>
      <c r="E504" s="253"/>
      <c r="F504" s="194"/>
      <c r="G504" s="194"/>
      <c r="H504" s="194"/>
      <c r="I504" s="253"/>
      <c r="J504" s="194" t="s">
        <v>1496</v>
      </c>
      <c r="K504" s="193">
        <v>2.806</v>
      </c>
      <c r="L504" s="193">
        <v>3.8</v>
      </c>
      <c r="M504" s="252"/>
      <c r="N504" s="253"/>
      <c r="O504" s="252"/>
      <c r="P504" s="252"/>
      <c r="Q504" s="252"/>
      <c r="R504" s="253"/>
      <c r="S504" s="194"/>
      <c r="T504" s="194"/>
    </row>
    <row r="505" hidden="1" spans="1:20">
      <c r="A505" s="265"/>
      <c r="B505" s="255"/>
      <c r="C505" s="256"/>
      <c r="D505" s="253"/>
      <c r="E505" s="253"/>
      <c r="F505" s="194"/>
      <c r="G505" s="194"/>
      <c r="H505" s="194"/>
      <c r="I505" s="253"/>
      <c r="J505" s="194" t="s">
        <v>1498</v>
      </c>
      <c r="K505" s="193">
        <v>0</v>
      </c>
      <c r="L505" s="193">
        <v>0.397</v>
      </c>
      <c r="M505" s="252"/>
      <c r="N505" s="253"/>
      <c r="O505" s="252"/>
      <c r="P505" s="252"/>
      <c r="Q505" s="252"/>
      <c r="R505" s="253"/>
      <c r="S505" s="194"/>
      <c r="T505" s="194"/>
    </row>
    <row r="506" hidden="1" spans="1:20">
      <c r="A506" s="265"/>
      <c r="B506" s="255"/>
      <c r="C506" s="256"/>
      <c r="D506" s="253"/>
      <c r="E506" s="253"/>
      <c r="F506" s="194"/>
      <c r="G506" s="194"/>
      <c r="H506" s="194"/>
      <c r="I506" s="253"/>
      <c r="J506" s="194" t="s">
        <v>1499</v>
      </c>
      <c r="K506" s="193">
        <v>0</v>
      </c>
      <c r="L506" s="193">
        <v>0.199</v>
      </c>
      <c r="M506" s="252"/>
      <c r="N506" s="253"/>
      <c r="O506" s="252"/>
      <c r="P506" s="252"/>
      <c r="Q506" s="252"/>
      <c r="R506" s="253"/>
      <c r="S506" s="194"/>
      <c r="T506" s="194"/>
    </row>
    <row r="507" hidden="1" spans="1:20">
      <c r="A507" s="265"/>
      <c r="B507" s="255"/>
      <c r="C507" s="256"/>
      <c r="D507" s="253"/>
      <c r="E507" s="253"/>
      <c r="F507" s="194"/>
      <c r="G507" s="194"/>
      <c r="H507" s="194"/>
      <c r="I507" s="253"/>
      <c r="J507" s="194" t="s">
        <v>1499</v>
      </c>
      <c r="K507" s="193">
        <v>0.199</v>
      </c>
      <c r="L507" s="193">
        <v>0.633</v>
      </c>
      <c r="M507" s="252"/>
      <c r="N507" s="253"/>
      <c r="O507" s="252"/>
      <c r="P507" s="252"/>
      <c r="Q507" s="252"/>
      <c r="R507" s="253"/>
      <c r="S507" s="194"/>
      <c r="T507" s="194"/>
    </row>
    <row r="508" hidden="1" spans="1:20">
      <c r="A508" s="265"/>
      <c r="B508" s="255"/>
      <c r="C508" s="256"/>
      <c r="D508" s="253"/>
      <c r="E508" s="253"/>
      <c r="F508" s="194"/>
      <c r="G508" s="194"/>
      <c r="H508" s="194"/>
      <c r="I508" s="253"/>
      <c r="J508" s="194" t="s">
        <v>1500</v>
      </c>
      <c r="K508" s="193">
        <v>0</v>
      </c>
      <c r="L508" s="193">
        <v>0.348</v>
      </c>
      <c r="M508" s="252"/>
      <c r="N508" s="253"/>
      <c r="O508" s="252"/>
      <c r="P508" s="252"/>
      <c r="Q508" s="252"/>
      <c r="R508" s="253"/>
      <c r="S508" s="194"/>
      <c r="T508" s="194"/>
    </row>
    <row r="509" hidden="1" spans="1:20">
      <c r="A509" s="265"/>
      <c r="B509" s="255"/>
      <c r="C509" s="256"/>
      <c r="D509" s="253"/>
      <c r="E509" s="253"/>
      <c r="F509" s="194"/>
      <c r="G509" s="194"/>
      <c r="H509" s="194"/>
      <c r="I509" s="253"/>
      <c r="J509" s="194" t="s">
        <v>1501</v>
      </c>
      <c r="K509" s="193">
        <v>0</v>
      </c>
      <c r="L509" s="193">
        <v>0.793</v>
      </c>
      <c r="M509" s="252"/>
      <c r="N509" s="253"/>
      <c r="O509" s="252"/>
      <c r="P509" s="252"/>
      <c r="Q509" s="252"/>
      <c r="R509" s="253"/>
      <c r="S509" s="194"/>
      <c r="T509" s="194"/>
    </row>
    <row r="510" hidden="1" spans="1:20">
      <c r="A510" s="265"/>
      <c r="B510" s="255"/>
      <c r="C510" s="256"/>
      <c r="D510" s="253"/>
      <c r="E510" s="253"/>
      <c r="F510" s="194"/>
      <c r="G510" s="194"/>
      <c r="H510" s="194"/>
      <c r="I510" s="253"/>
      <c r="J510" s="194" t="s">
        <v>1502</v>
      </c>
      <c r="K510" s="193">
        <v>0</v>
      </c>
      <c r="L510" s="193">
        <v>1.766</v>
      </c>
      <c r="M510" s="252"/>
      <c r="N510" s="253"/>
      <c r="O510" s="252"/>
      <c r="P510" s="252"/>
      <c r="Q510" s="252"/>
      <c r="R510" s="253"/>
      <c r="S510" s="194"/>
      <c r="T510" s="194"/>
    </row>
    <row r="511" hidden="1" spans="1:20">
      <c r="A511" s="265"/>
      <c r="B511" s="255"/>
      <c r="C511" s="256"/>
      <c r="D511" s="253"/>
      <c r="E511" s="253"/>
      <c r="F511" s="194"/>
      <c r="G511" s="194"/>
      <c r="H511" s="194"/>
      <c r="I511" s="253"/>
      <c r="J511" s="194" t="s">
        <v>1503</v>
      </c>
      <c r="K511" s="193">
        <v>0.025</v>
      </c>
      <c r="L511" s="193">
        <v>1.263</v>
      </c>
      <c r="M511" s="252"/>
      <c r="N511" s="253"/>
      <c r="O511" s="252"/>
      <c r="P511" s="252"/>
      <c r="Q511" s="252"/>
      <c r="R511" s="253"/>
      <c r="S511" s="194"/>
      <c r="T511" s="194"/>
    </row>
    <row r="512" hidden="1" spans="1:20">
      <c r="A512" s="265"/>
      <c r="B512" s="255"/>
      <c r="C512" s="256"/>
      <c r="D512" s="253"/>
      <c r="E512" s="253"/>
      <c r="F512" s="194"/>
      <c r="G512" s="194"/>
      <c r="H512" s="194"/>
      <c r="I512" s="253"/>
      <c r="J512" s="194" t="s">
        <v>1504</v>
      </c>
      <c r="K512" s="193">
        <v>0.495</v>
      </c>
      <c r="L512" s="193">
        <v>1.49</v>
      </c>
      <c r="M512" s="252"/>
      <c r="N512" s="253"/>
      <c r="O512" s="252"/>
      <c r="P512" s="252"/>
      <c r="Q512" s="252"/>
      <c r="R512" s="253"/>
      <c r="S512" s="194"/>
      <c r="T512" s="194"/>
    </row>
    <row r="513" hidden="1" spans="1:20">
      <c r="A513" s="265"/>
      <c r="B513" s="255"/>
      <c r="C513" s="256"/>
      <c r="D513" s="253"/>
      <c r="E513" s="253"/>
      <c r="F513" s="194"/>
      <c r="G513" s="194"/>
      <c r="H513" s="194"/>
      <c r="I513" s="253"/>
      <c r="J513" s="194" t="s">
        <v>1505</v>
      </c>
      <c r="K513" s="193">
        <v>0</v>
      </c>
      <c r="L513" s="193">
        <v>0.749</v>
      </c>
      <c r="M513" s="252"/>
      <c r="N513" s="253"/>
      <c r="O513" s="252"/>
      <c r="P513" s="252"/>
      <c r="Q513" s="252"/>
      <c r="R513" s="253"/>
      <c r="S513" s="194"/>
      <c r="T513" s="194"/>
    </row>
    <row r="514" hidden="1" spans="1:20">
      <c r="A514" s="263"/>
      <c r="B514" s="258"/>
      <c r="C514" s="259"/>
      <c r="D514" s="200"/>
      <c r="E514" s="200"/>
      <c r="F514" s="194"/>
      <c r="G514" s="194"/>
      <c r="H514" s="194"/>
      <c r="I514" s="200"/>
      <c r="J514" s="194" t="s">
        <v>1506</v>
      </c>
      <c r="K514" s="193">
        <v>3.105</v>
      </c>
      <c r="L514" s="193">
        <v>3.456</v>
      </c>
      <c r="M514" s="203"/>
      <c r="N514" s="200"/>
      <c r="O514" s="203"/>
      <c r="P514" s="203"/>
      <c r="Q514" s="203"/>
      <c r="R514" s="200"/>
      <c r="S514" s="194"/>
      <c r="T514" s="194"/>
    </row>
    <row r="515" hidden="1" spans="1:20">
      <c r="A515" s="204"/>
      <c r="B515" s="250">
        <f>MAX($B$6:B514)+1</f>
        <v>349</v>
      </c>
      <c r="C515" s="251"/>
      <c r="D515" s="199" t="s">
        <v>186</v>
      </c>
      <c r="E515" s="199" t="s">
        <v>193</v>
      </c>
      <c r="F515" s="194" t="s">
        <v>73</v>
      </c>
      <c r="G515" s="194" t="s">
        <v>77</v>
      </c>
      <c r="H515" s="194" t="s">
        <v>1507</v>
      </c>
      <c r="I515" s="199" t="s">
        <v>242</v>
      </c>
      <c r="J515" s="194" t="s">
        <v>1508</v>
      </c>
      <c r="K515" s="193">
        <v>0</v>
      </c>
      <c r="L515" s="193">
        <v>0.325</v>
      </c>
      <c r="M515" s="202">
        <v>4.78</v>
      </c>
      <c r="N515" s="199" t="s">
        <v>245</v>
      </c>
      <c r="O515" s="202">
        <v>383.779</v>
      </c>
      <c r="P515" s="202">
        <v>328.928</v>
      </c>
      <c r="Q515" s="202">
        <f>P515/M515</f>
        <v>68.8133891213389</v>
      </c>
      <c r="R515" s="199" t="s">
        <v>1509</v>
      </c>
      <c r="S515" s="193">
        <v>284.64</v>
      </c>
      <c r="T515" s="194" t="s">
        <v>1594</v>
      </c>
    </row>
    <row r="516" hidden="1" spans="1:20">
      <c r="A516" s="265"/>
      <c r="B516" s="255"/>
      <c r="C516" s="256"/>
      <c r="D516" s="253"/>
      <c r="E516" s="253"/>
      <c r="F516" s="194"/>
      <c r="G516" s="194"/>
      <c r="H516" s="194"/>
      <c r="I516" s="253"/>
      <c r="J516" s="194" t="s">
        <v>1510</v>
      </c>
      <c r="K516" s="193">
        <v>0</v>
      </c>
      <c r="L516" s="193">
        <v>0.361</v>
      </c>
      <c r="M516" s="252"/>
      <c r="N516" s="253"/>
      <c r="O516" s="252"/>
      <c r="P516" s="252"/>
      <c r="Q516" s="252"/>
      <c r="R516" s="253"/>
      <c r="S516" s="194"/>
      <c r="T516" s="194"/>
    </row>
    <row r="517" hidden="1" spans="1:20">
      <c r="A517" s="265"/>
      <c r="B517" s="255"/>
      <c r="C517" s="256"/>
      <c r="D517" s="253"/>
      <c r="E517" s="253"/>
      <c r="F517" s="194"/>
      <c r="G517" s="194"/>
      <c r="H517" s="194"/>
      <c r="I517" s="253"/>
      <c r="J517" s="194" t="s">
        <v>1510</v>
      </c>
      <c r="K517" s="193">
        <v>0.361</v>
      </c>
      <c r="L517" s="193">
        <v>0.705</v>
      </c>
      <c r="M517" s="252"/>
      <c r="N517" s="253"/>
      <c r="O517" s="252"/>
      <c r="P517" s="252"/>
      <c r="Q517" s="252"/>
      <c r="R517" s="253"/>
      <c r="S517" s="194"/>
      <c r="T517" s="194"/>
    </row>
    <row r="518" hidden="1" spans="1:20">
      <c r="A518" s="265"/>
      <c r="B518" s="255"/>
      <c r="C518" s="256"/>
      <c r="D518" s="253"/>
      <c r="E518" s="253"/>
      <c r="F518" s="194"/>
      <c r="G518" s="194"/>
      <c r="H518" s="194"/>
      <c r="I518" s="253"/>
      <c r="J518" s="194" t="s">
        <v>1510</v>
      </c>
      <c r="K518" s="193">
        <v>0.705</v>
      </c>
      <c r="L518" s="193">
        <v>0.776</v>
      </c>
      <c r="M518" s="252"/>
      <c r="N518" s="253"/>
      <c r="O518" s="252"/>
      <c r="P518" s="252"/>
      <c r="Q518" s="252"/>
      <c r="R518" s="253"/>
      <c r="S518" s="194"/>
      <c r="T518" s="194"/>
    </row>
    <row r="519" hidden="1" spans="1:20">
      <c r="A519" s="265"/>
      <c r="B519" s="255"/>
      <c r="C519" s="256"/>
      <c r="D519" s="253"/>
      <c r="E519" s="253"/>
      <c r="F519" s="194"/>
      <c r="G519" s="194"/>
      <c r="H519" s="194"/>
      <c r="I519" s="253"/>
      <c r="J519" s="194" t="s">
        <v>1510</v>
      </c>
      <c r="K519" s="193">
        <v>0.776</v>
      </c>
      <c r="L519" s="193">
        <v>0.92</v>
      </c>
      <c r="M519" s="252"/>
      <c r="N519" s="253"/>
      <c r="O519" s="252"/>
      <c r="P519" s="252"/>
      <c r="Q519" s="252"/>
      <c r="R519" s="253"/>
      <c r="S519" s="194"/>
      <c r="T519" s="194"/>
    </row>
    <row r="520" hidden="1" spans="1:20">
      <c r="A520" s="265"/>
      <c r="B520" s="255"/>
      <c r="C520" s="256"/>
      <c r="D520" s="253"/>
      <c r="E520" s="253"/>
      <c r="F520" s="194"/>
      <c r="G520" s="194"/>
      <c r="H520" s="194"/>
      <c r="I520" s="253"/>
      <c r="J520" s="194" t="s">
        <v>1511</v>
      </c>
      <c r="K520" s="193">
        <v>0.443</v>
      </c>
      <c r="L520" s="193">
        <v>0.825</v>
      </c>
      <c r="M520" s="252"/>
      <c r="N520" s="253"/>
      <c r="O520" s="252"/>
      <c r="P520" s="252"/>
      <c r="Q520" s="252"/>
      <c r="R520" s="253"/>
      <c r="S520" s="194"/>
      <c r="T520" s="194"/>
    </row>
    <row r="521" hidden="1" spans="1:20">
      <c r="A521" s="265"/>
      <c r="B521" s="255"/>
      <c r="C521" s="256"/>
      <c r="D521" s="253"/>
      <c r="E521" s="253"/>
      <c r="F521" s="194"/>
      <c r="G521" s="194"/>
      <c r="H521" s="194"/>
      <c r="I521" s="253"/>
      <c r="J521" s="194" t="s">
        <v>1512</v>
      </c>
      <c r="K521" s="193">
        <v>0.358</v>
      </c>
      <c r="L521" s="193">
        <v>0.594</v>
      </c>
      <c r="M521" s="252"/>
      <c r="N521" s="253"/>
      <c r="O521" s="252"/>
      <c r="P521" s="252"/>
      <c r="Q521" s="252"/>
      <c r="R521" s="253"/>
      <c r="S521" s="194"/>
      <c r="T521" s="194"/>
    </row>
    <row r="522" hidden="1" spans="1:20">
      <c r="A522" s="265"/>
      <c r="B522" s="255"/>
      <c r="C522" s="256"/>
      <c r="D522" s="253"/>
      <c r="E522" s="253"/>
      <c r="F522" s="194"/>
      <c r="G522" s="194"/>
      <c r="H522" s="194"/>
      <c r="I522" s="253"/>
      <c r="J522" s="194" t="s">
        <v>1512</v>
      </c>
      <c r="K522" s="193">
        <v>0.594</v>
      </c>
      <c r="L522" s="193">
        <v>0.75</v>
      </c>
      <c r="M522" s="252"/>
      <c r="N522" s="253"/>
      <c r="O522" s="252"/>
      <c r="P522" s="252"/>
      <c r="Q522" s="252"/>
      <c r="R522" s="253"/>
      <c r="S522" s="194"/>
      <c r="T522" s="194"/>
    </row>
    <row r="523" hidden="1" spans="1:20">
      <c r="A523" s="265"/>
      <c r="B523" s="255"/>
      <c r="C523" s="256"/>
      <c r="D523" s="253"/>
      <c r="E523" s="253"/>
      <c r="F523" s="194"/>
      <c r="G523" s="194"/>
      <c r="H523" s="194"/>
      <c r="I523" s="253"/>
      <c r="J523" s="194" t="s">
        <v>1513</v>
      </c>
      <c r="K523" s="193">
        <v>0.639</v>
      </c>
      <c r="L523" s="193">
        <v>0.673</v>
      </c>
      <c r="M523" s="252"/>
      <c r="N523" s="253"/>
      <c r="O523" s="252"/>
      <c r="P523" s="252"/>
      <c r="Q523" s="252"/>
      <c r="R523" s="253"/>
      <c r="S523" s="194"/>
      <c r="T523" s="194"/>
    </row>
    <row r="524" hidden="1" spans="1:20">
      <c r="A524" s="265"/>
      <c r="B524" s="255"/>
      <c r="C524" s="256"/>
      <c r="D524" s="253"/>
      <c r="E524" s="253"/>
      <c r="F524" s="194"/>
      <c r="G524" s="194"/>
      <c r="H524" s="194"/>
      <c r="I524" s="253"/>
      <c r="J524" s="194" t="s">
        <v>1513</v>
      </c>
      <c r="K524" s="193">
        <v>0.673</v>
      </c>
      <c r="L524" s="193">
        <v>0.762</v>
      </c>
      <c r="M524" s="252"/>
      <c r="N524" s="253"/>
      <c r="O524" s="252"/>
      <c r="P524" s="252"/>
      <c r="Q524" s="252"/>
      <c r="R524" s="253"/>
      <c r="S524" s="194"/>
      <c r="T524" s="194"/>
    </row>
    <row r="525" hidden="1" spans="1:20">
      <c r="A525" s="265"/>
      <c r="B525" s="255"/>
      <c r="C525" s="256"/>
      <c r="D525" s="253"/>
      <c r="E525" s="253"/>
      <c r="F525" s="194"/>
      <c r="G525" s="194"/>
      <c r="H525" s="194"/>
      <c r="I525" s="253"/>
      <c r="J525" s="194" t="s">
        <v>1513</v>
      </c>
      <c r="K525" s="193">
        <v>0.762</v>
      </c>
      <c r="L525" s="193">
        <v>0.891</v>
      </c>
      <c r="M525" s="252"/>
      <c r="N525" s="253"/>
      <c r="O525" s="252"/>
      <c r="P525" s="252"/>
      <c r="Q525" s="252"/>
      <c r="R525" s="253"/>
      <c r="S525" s="194"/>
      <c r="T525" s="194"/>
    </row>
    <row r="526" hidden="1" spans="1:20">
      <c r="A526" s="265"/>
      <c r="B526" s="255"/>
      <c r="C526" s="256"/>
      <c r="D526" s="253"/>
      <c r="E526" s="253"/>
      <c r="F526" s="194"/>
      <c r="G526" s="194"/>
      <c r="H526" s="194"/>
      <c r="I526" s="253"/>
      <c r="J526" s="194" t="s">
        <v>1513</v>
      </c>
      <c r="K526" s="193">
        <v>0.891</v>
      </c>
      <c r="L526" s="193">
        <v>2.521</v>
      </c>
      <c r="M526" s="252"/>
      <c r="N526" s="253"/>
      <c r="O526" s="252"/>
      <c r="P526" s="252"/>
      <c r="Q526" s="252"/>
      <c r="R526" s="253"/>
      <c r="S526" s="194"/>
      <c r="T526" s="194"/>
    </row>
    <row r="527" hidden="1" spans="1:20">
      <c r="A527" s="263"/>
      <c r="B527" s="258"/>
      <c r="C527" s="259"/>
      <c r="D527" s="200"/>
      <c r="E527" s="200"/>
      <c r="F527" s="194"/>
      <c r="G527" s="194"/>
      <c r="H527" s="194"/>
      <c r="I527" s="200"/>
      <c r="J527" s="194" t="s">
        <v>1513</v>
      </c>
      <c r="K527" s="193">
        <v>2.521</v>
      </c>
      <c r="L527" s="193">
        <v>3.4</v>
      </c>
      <c r="M527" s="203"/>
      <c r="N527" s="200"/>
      <c r="O527" s="203"/>
      <c r="P527" s="203"/>
      <c r="Q527" s="203"/>
      <c r="R527" s="200"/>
      <c r="S527" s="194"/>
      <c r="T527" s="194"/>
    </row>
    <row r="528" hidden="1" spans="1:20">
      <c r="A528" s="204"/>
      <c r="B528" s="250">
        <f>MAX($B$6:B527)+1</f>
        <v>350</v>
      </c>
      <c r="C528" s="251"/>
      <c r="D528" s="199" t="s">
        <v>186</v>
      </c>
      <c r="E528" s="199" t="s">
        <v>193</v>
      </c>
      <c r="F528" s="194" t="s">
        <v>73</v>
      </c>
      <c r="G528" s="194" t="s">
        <v>77</v>
      </c>
      <c r="H528" s="194" t="s">
        <v>1434</v>
      </c>
      <c r="I528" s="199" t="s">
        <v>242</v>
      </c>
      <c r="J528" s="194" t="s">
        <v>1514</v>
      </c>
      <c r="K528" s="193">
        <v>0.192</v>
      </c>
      <c r="L528" s="193">
        <v>0.53</v>
      </c>
      <c r="M528" s="202">
        <v>4.576</v>
      </c>
      <c r="N528" s="199" t="s">
        <v>245</v>
      </c>
      <c r="O528" s="202">
        <v>374.248</v>
      </c>
      <c r="P528" s="202">
        <v>323.084</v>
      </c>
      <c r="Q528" s="202">
        <f>P528/M528</f>
        <v>70.604020979021</v>
      </c>
      <c r="R528" s="199" t="s">
        <v>1515</v>
      </c>
      <c r="S528" s="193">
        <v>274.68</v>
      </c>
      <c r="T528" s="194" t="s">
        <v>1594</v>
      </c>
    </row>
    <row r="529" hidden="1" spans="1:20">
      <c r="A529" s="265"/>
      <c r="B529" s="255"/>
      <c r="C529" s="256"/>
      <c r="D529" s="253"/>
      <c r="E529" s="253"/>
      <c r="F529" s="194"/>
      <c r="G529" s="194"/>
      <c r="H529" s="194"/>
      <c r="I529" s="253"/>
      <c r="J529" s="194" t="s">
        <v>1516</v>
      </c>
      <c r="K529" s="193">
        <v>0</v>
      </c>
      <c r="L529" s="193">
        <v>1.36</v>
      </c>
      <c r="M529" s="252"/>
      <c r="N529" s="253"/>
      <c r="O529" s="252"/>
      <c r="P529" s="252"/>
      <c r="Q529" s="252"/>
      <c r="R529" s="253"/>
      <c r="S529" s="194"/>
      <c r="T529" s="194"/>
    </row>
    <row r="530" hidden="1" spans="1:20">
      <c r="A530" s="265"/>
      <c r="B530" s="255"/>
      <c r="C530" s="256"/>
      <c r="D530" s="253"/>
      <c r="E530" s="253"/>
      <c r="F530" s="194"/>
      <c r="G530" s="194"/>
      <c r="H530" s="194"/>
      <c r="I530" s="253"/>
      <c r="J530" s="194" t="s">
        <v>1516</v>
      </c>
      <c r="K530" s="193">
        <v>1.36</v>
      </c>
      <c r="L530" s="193">
        <v>1.384</v>
      </c>
      <c r="M530" s="252"/>
      <c r="N530" s="253"/>
      <c r="O530" s="252"/>
      <c r="P530" s="252"/>
      <c r="Q530" s="252"/>
      <c r="R530" s="253"/>
      <c r="S530" s="194"/>
      <c r="T530" s="194"/>
    </row>
    <row r="531" hidden="1" spans="1:20">
      <c r="A531" s="265"/>
      <c r="B531" s="255"/>
      <c r="C531" s="256"/>
      <c r="D531" s="253"/>
      <c r="E531" s="253"/>
      <c r="F531" s="194"/>
      <c r="G531" s="194"/>
      <c r="H531" s="194"/>
      <c r="I531" s="253"/>
      <c r="J531" s="194" t="s">
        <v>1517</v>
      </c>
      <c r="K531" s="193">
        <v>2.276</v>
      </c>
      <c r="L531" s="193">
        <v>3.285</v>
      </c>
      <c r="M531" s="252"/>
      <c r="N531" s="253"/>
      <c r="O531" s="252"/>
      <c r="P531" s="252"/>
      <c r="Q531" s="252"/>
      <c r="R531" s="253"/>
      <c r="S531" s="194"/>
      <c r="T531" s="194"/>
    </row>
    <row r="532" hidden="1" spans="1:20">
      <c r="A532" s="265"/>
      <c r="B532" s="255"/>
      <c r="C532" s="256"/>
      <c r="D532" s="253"/>
      <c r="E532" s="253"/>
      <c r="F532" s="194"/>
      <c r="G532" s="194"/>
      <c r="H532" s="194"/>
      <c r="I532" s="253"/>
      <c r="J532" s="194" t="s">
        <v>1517</v>
      </c>
      <c r="K532" s="193">
        <v>3.285</v>
      </c>
      <c r="L532" s="193">
        <v>5.086</v>
      </c>
      <c r="M532" s="252"/>
      <c r="N532" s="253"/>
      <c r="O532" s="252"/>
      <c r="P532" s="252"/>
      <c r="Q532" s="252"/>
      <c r="R532" s="253"/>
      <c r="S532" s="194"/>
      <c r="T532" s="194"/>
    </row>
    <row r="533" hidden="1" spans="1:20">
      <c r="A533" s="263"/>
      <c r="B533" s="258"/>
      <c r="C533" s="259"/>
      <c r="D533" s="200"/>
      <c r="E533" s="200"/>
      <c r="F533" s="194"/>
      <c r="G533" s="194"/>
      <c r="H533" s="194"/>
      <c r="I533" s="200"/>
      <c r="J533" s="194" t="s">
        <v>1517</v>
      </c>
      <c r="K533" s="193">
        <v>5.086</v>
      </c>
      <c r="L533" s="193">
        <v>5.13</v>
      </c>
      <c r="M533" s="203"/>
      <c r="N533" s="200"/>
      <c r="O533" s="203"/>
      <c r="P533" s="203"/>
      <c r="Q533" s="203"/>
      <c r="R533" s="200"/>
      <c r="S533" s="194"/>
      <c r="T533" s="194"/>
    </row>
    <row r="534" hidden="1" spans="1:20">
      <c r="A534" s="240"/>
      <c r="B534" s="241">
        <f>MAX($B$6:B533)+1</f>
        <v>351</v>
      </c>
      <c r="C534" s="242"/>
      <c r="D534" s="115" t="s">
        <v>4811</v>
      </c>
      <c r="E534" s="115" t="s">
        <v>193</v>
      </c>
      <c r="F534" s="194" t="s">
        <v>73</v>
      </c>
      <c r="G534" s="194" t="s">
        <v>76</v>
      </c>
      <c r="H534" s="115" t="s">
        <v>4812</v>
      </c>
      <c r="I534" s="115" t="s">
        <v>4812</v>
      </c>
      <c r="J534" s="220" t="s">
        <v>4893</v>
      </c>
      <c r="K534" s="221"/>
      <c r="L534" s="221"/>
      <c r="M534" s="221"/>
      <c r="N534" s="221"/>
      <c r="O534" s="221"/>
      <c r="P534" s="221"/>
      <c r="Q534" s="221"/>
      <c r="R534" s="222"/>
      <c r="S534" s="125">
        <v>1293</v>
      </c>
      <c r="T534" s="194"/>
    </row>
    <row r="535" hidden="1" spans="1:20">
      <c r="A535" s="240"/>
      <c r="B535" s="241">
        <f>MAX($B$6:B534)+1</f>
        <v>352</v>
      </c>
      <c r="C535" s="242"/>
      <c r="D535" s="115" t="s">
        <v>392</v>
      </c>
      <c r="E535" s="115" t="s">
        <v>193</v>
      </c>
      <c r="F535" s="194" t="s">
        <v>73</v>
      </c>
      <c r="G535" s="194" t="s">
        <v>76</v>
      </c>
      <c r="H535" s="115" t="s">
        <v>4824</v>
      </c>
      <c r="I535" s="115" t="s">
        <v>4824</v>
      </c>
      <c r="J535" s="220" t="s">
        <v>4894</v>
      </c>
      <c r="K535" s="227"/>
      <c r="L535" s="227"/>
      <c r="M535" s="227"/>
      <c r="N535" s="227"/>
      <c r="O535" s="227"/>
      <c r="P535" s="227"/>
      <c r="Q535" s="227"/>
      <c r="R535" s="228"/>
      <c r="S535" s="125">
        <v>245</v>
      </c>
      <c r="T535" s="194"/>
    </row>
    <row r="536" ht="24" hidden="1" spans="1:20">
      <c r="A536" s="201"/>
      <c r="B536" s="126">
        <f>MAX($B$6:B535)+1</f>
        <v>353</v>
      </c>
      <c r="C536" s="191"/>
      <c r="D536" s="194" t="s">
        <v>184</v>
      </c>
      <c r="E536" s="194" t="s">
        <v>193</v>
      </c>
      <c r="F536" s="194" t="s">
        <v>73</v>
      </c>
      <c r="G536" s="194" t="s">
        <v>76</v>
      </c>
      <c r="H536" s="194" t="s">
        <v>1519</v>
      </c>
      <c r="I536" s="194" t="s">
        <v>742</v>
      </c>
      <c r="J536" s="194" t="s">
        <v>1520</v>
      </c>
      <c r="K536" s="193">
        <v>0</v>
      </c>
      <c r="L536" s="193">
        <v>0.465</v>
      </c>
      <c r="M536" s="193">
        <v>0.465</v>
      </c>
      <c r="N536" s="194" t="s">
        <v>245</v>
      </c>
      <c r="O536" s="193">
        <v>55</v>
      </c>
      <c r="P536" s="193">
        <v>52.26</v>
      </c>
      <c r="Q536" s="193">
        <f>P536/M536</f>
        <v>112.387096774194</v>
      </c>
      <c r="R536" s="194" t="s">
        <v>1521</v>
      </c>
      <c r="S536" s="193">
        <v>46.75</v>
      </c>
      <c r="T536" s="194" t="s">
        <v>1594</v>
      </c>
    </row>
    <row r="537" ht="24" hidden="1" spans="1:20">
      <c r="A537" s="201"/>
      <c r="B537" s="126">
        <f>MAX($B$6:B536)+1</f>
        <v>354</v>
      </c>
      <c r="C537" s="191"/>
      <c r="D537" s="194" t="s">
        <v>184</v>
      </c>
      <c r="E537" s="194" t="s">
        <v>193</v>
      </c>
      <c r="F537" s="194" t="s">
        <v>73</v>
      </c>
      <c r="G537" s="194" t="s">
        <v>76</v>
      </c>
      <c r="H537" s="194" t="s">
        <v>1522</v>
      </c>
      <c r="I537" s="194" t="s">
        <v>742</v>
      </c>
      <c r="J537" s="194" t="s">
        <v>1523</v>
      </c>
      <c r="K537" s="193">
        <v>0</v>
      </c>
      <c r="L537" s="193">
        <v>2.934</v>
      </c>
      <c r="M537" s="193">
        <v>2.934</v>
      </c>
      <c r="N537" s="194" t="s">
        <v>245</v>
      </c>
      <c r="O537" s="193">
        <v>347.09</v>
      </c>
      <c r="P537" s="193">
        <v>329.74</v>
      </c>
      <c r="Q537" s="193">
        <f>P537/M537</f>
        <v>112.385821404226</v>
      </c>
      <c r="R537" s="194" t="s">
        <v>1524</v>
      </c>
      <c r="S537" s="193">
        <v>295.03</v>
      </c>
      <c r="T537" s="194" t="s">
        <v>1594</v>
      </c>
    </row>
    <row r="538" hidden="1" spans="1:20">
      <c r="A538" s="204"/>
      <c r="B538" s="250">
        <f>MAX($B$6:B537)+1</f>
        <v>355</v>
      </c>
      <c r="C538" s="251"/>
      <c r="D538" s="199" t="s">
        <v>184</v>
      </c>
      <c r="E538" s="199" t="s">
        <v>193</v>
      </c>
      <c r="F538" s="194" t="s">
        <v>73</v>
      </c>
      <c r="G538" s="194" t="s">
        <v>76</v>
      </c>
      <c r="H538" s="194" t="s">
        <v>1525</v>
      </c>
      <c r="I538" s="199" t="s">
        <v>742</v>
      </c>
      <c r="J538" s="194" t="s">
        <v>1526</v>
      </c>
      <c r="K538" s="193">
        <v>0</v>
      </c>
      <c r="L538" s="193">
        <v>0.049</v>
      </c>
      <c r="M538" s="202">
        <v>0.359</v>
      </c>
      <c r="N538" s="199" t="s">
        <v>245</v>
      </c>
      <c r="O538" s="202">
        <v>42.4</v>
      </c>
      <c r="P538" s="202">
        <v>40.38</v>
      </c>
      <c r="Q538" s="202">
        <f>P538/M538</f>
        <v>112.479108635098</v>
      </c>
      <c r="R538" s="199" t="s">
        <v>1527</v>
      </c>
      <c r="S538" s="193">
        <v>36.04</v>
      </c>
      <c r="T538" s="194" t="s">
        <v>1594</v>
      </c>
    </row>
    <row r="539" hidden="1" spans="1:20">
      <c r="A539" s="265"/>
      <c r="B539" s="255"/>
      <c r="C539" s="256"/>
      <c r="D539" s="253"/>
      <c r="E539" s="253"/>
      <c r="F539" s="194"/>
      <c r="G539" s="194"/>
      <c r="H539" s="194"/>
      <c r="I539" s="253"/>
      <c r="J539" s="194" t="s">
        <v>1528</v>
      </c>
      <c r="K539" s="193">
        <v>0</v>
      </c>
      <c r="L539" s="193">
        <v>0.032</v>
      </c>
      <c r="M539" s="252"/>
      <c r="N539" s="253"/>
      <c r="O539" s="252"/>
      <c r="P539" s="252"/>
      <c r="Q539" s="252"/>
      <c r="R539" s="253"/>
      <c r="S539" s="194"/>
      <c r="T539" s="194"/>
    </row>
    <row r="540" hidden="1" spans="1:20">
      <c r="A540" s="263"/>
      <c r="B540" s="258"/>
      <c r="C540" s="259"/>
      <c r="D540" s="200"/>
      <c r="E540" s="200"/>
      <c r="F540" s="194"/>
      <c r="G540" s="194"/>
      <c r="H540" s="194"/>
      <c r="I540" s="200"/>
      <c r="J540" s="194" t="s">
        <v>1529</v>
      </c>
      <c r="K540" s="193">
        <v>0</v>
      </c>
      <c r="L540" s="193">
        <v>0.278</v>
      </c>
      <c r="M540" s="203"/>
      <c r="N540" s="200"/>
      <c r="O540" s="203"/>
      <c r="P540" s="203"/>
      <c r="Q540" s="203"/>
      <c r="R540" s="200"/>
      <c r="S540" s="194"/>
      <c r="T540" s="194"/>
    </row>
    <row r="541" hidden="1" spans="1:20">
      <c r="A541" s="204"/>
      <c r="B541" s="250">
        <f>MAX($B$6:B540)+1</f>
        <v>356</v>
      </c>
      <c r="C541" s="251"/>
      <c r="D541" s="199" t="s">
        <v>184</v>
      </c>
      <c r="E541" s="199" t="s">
        <v>193</v>
      </c>
      <c r="F541" s="194" t="s">
        <v>73</v>
      </c>
      <c r="G541" s="194" t="s">
        <v>76</v>
      </c>
      <c r="H541" s="194" t="s">
        <v>1531</v>
      </c>
      <c r="I541" s="199" t="s">
        <v>742</v>
      </c>
      <c r="J541" s="194" t="s">
        <v>1532</v>
      </c>
      <c r="K541" s="193">
        <v>0</v>
      </c>
      <c r="L541" s="193">
        <v>0.289</v>
      </c>
      <c r="M541" s="202">
        <v>2.309</v>
      </c>
      <c r="N541" s="199" t="s">
        <v>245</v>
      </c>
      <c r="O541" s="202">
        <v>273</v>
      </c>
      <c r="P541" s="202">
        <v>259</v>
      </c>
      <c r="Q541" s="202">
        <f>P541/M541</f>
        <v>112.169770463404</v>
      </c>
      <c r="R541" s="199" t="s">
        <v>1533</v>
      </c>
      <c r="S541" s="193">
        <v>232</v>
      </c>
      <c r="T541" s="194" t="s">
        <v>1594</v>
      </c>
    </row>
    <row r="542" hidden="1" spans="1:20">
      <c r="A542" s="263"/>
      <c r="B542" s="258"/>
      <c r="C542" s="259"/>
      <c r="D542" s="200"/>
      <c r="E542" s="200"/>
      <c r="F542" s="194"/>
      <c r="G542" s="194"/>
      <c r="H542" s="194"/>
      <c r="I542" s="200"/>
      <c r="J542" s="194" t="s">
        <v>1532</v>
      </c>
      <c r="K542" s="193">
        <v>0.289</v>
      </c>
      <c r="L542" s="193">
        <v>2.309</v>
      </c>
      <c r="M542" s="203"/>
      <c r="N542" s="200"/>
      <c r="O542" s="203"/>
      <c r="P542" s="203"/>
      <c r="Q542" s="203"/>
      <c r="R542" s="200"/>
      <c r="S542" s="194"/>
      <c r="T542" s="194"/>
    </row>
    <row r="543" hidden="1" spans="1:20">
      <c r="A543" s="204"/>
      <c r="B543" s="250">
        <f>MAX($B$6:B542)+1</f>
        <v>357</v>
      </c>
      <c r="C543" s="251"/>
      <c r="D543" s="199" t="s">
        <v>182</v>
      </c>
      <c r="E543" s="199" t="s">
        <v>193</v>
      </c>
      <c r="F543" s="194" t="s">
        <v>73</v>
      </c>
      <c r="G543" s="194" t="s">
        <v>76</v>
      </c>
      <c r="H543" s="194" t="s">
        <v>1534</v>
      </c>
      <c r="I543" s="199" t="s">
        <v>742</v>
      </c>
      <c r="J543" s="194" t="s">
        <v>1535</v>
      </c>
      <c r="K543" s="193">
        <v>10.702</v>
      </c>
      <c r="L543" s="193">
        <v>15.38</v>
      </c>
      <c r="M543" s="202">
        <v>15.98</v>
      </c>
      <c r="N543" s="199" t="s">
        <v>342</v>
      </c>
      <c r="O543" s="202">
        <v>2801</v>
      </c>
      <c r="P543" s="202">
        <v>2661.4</v>
      </c>
      <c r="Q543" s="202">
        <f>P543/M543</f>
        <v>166.545682102628</v>
      </c>
      <c r="R543" s="199" t="s">
        <v>1536</v>
      </c>
      <c r="S543" s="193">
        <v>2380.85</v>
      </c>
      <c r="T543" s="194" t="s">
        <v>1594</v>
      </c>
    </row>
    <row r="544" hidden="1" spans="1:20">
      <c r="A544" s="265"/>
      <c r="B544" s="255"/>
      <c r="C544" s="256"/>
      <c r="D544" s="253"/>
      <c r="E544" s="253"/>
      <c r="F544" s="194"/>
      <c r="G544" s="194"/>
      <c r="H544" s="194"/>
      <c r="I544" s="253"/>
      <c r="J544" s="194" t="s">
        <v>1535</v>
      </c>
      <c r="K544" s="193">
        <v>15.38</v>
      </c>
      <c r="L544" s="193">
        <v>18.507</v>
      </c>
      <c r="M544" s="252"/>
      <c r="N544" s="253"/>
      <c r="O544" s="252"/>
      <c r="P544" s="252"/>
      <c r="Q544" s="252"/>
      <c r="R544" s="253"/>
      <c r="S544" s="194"/>
      <c r="T544" s="194"/>
    </row>
    <row r="545" hidden="1" spans="1:20">
      <c r="A545" s="265"/>
      <c r="B545" s="255"/>
      <c r="C545" s="256"/>
      <c r="D545" s="253"/>
      <c r="E545" s="253"/>
      <c r="F545" s="194"/>
      <c r="G545" s="194"/>
      <c r="H545" s="194"/>
      <c r="I545" s="253"/>
      <c r="J545" s="194" t="s">
        <v>1535</v>
      </c>
      <c r="K545" s="193">
        <v>18.507</v>
      </c>
      <c r="L545" s="193">
        <v>24.507</v>
      </c>
      <c r="M545" s="252"/>
      <c r="N545" s="253"/>
      <c r="O545" s="252"/>
      <c r="P545" s="252"/>
      <c r="Q545" s="252"/>
      <c r="R545" s="253"/>
      <c r="S545" s="194"/>
      <c r="T545" s="194"/>
    </row>
    <row r="546" hidden="1" spans="1:20">
      <c r="A546" s="263"/>
      <c r="B546" s="258"/>
      <c r="C546" s="259"/>
      <c r="D546" s="200"/>
      <c r="E546" s="200"/>
      <c r="F546" s="194"/>
      <c r="G546" s="194"/>
      <c r="H546" s="194"/>
      <c r="I546" s="200"/>
      <c r="J546" s="194" t="s">
        <v>1535</v>
      </c>
      <c r="K546" s="193">
        <v>24.507</v>
      </c>
      <c r="L546" s="193">
        <v>26.682</v>
      </c>
      <c r="M546" s="203"/>
      <c r="N546" s="200"/>
      <c r="O546" s="203"/>
      <c r="P546" s="203"/>
      <c r="Q546" s="203"/>
      <c r="R546" s="200"/>
      <c r="S546" s="194"/>
      <c r="T546" s="194"/>
    </row>
    <row r="547" ht="24" hidden="1" spans="1:20">
      <c r="A547" s="201"/>
      <c r="B547" s="126">
        <f>MAX($B$6:B546)+1</f>
        <v>358</v>
      </c>
      <c r="C547" s="191"/>
      <c r="D547" s="194" t="s">
        <v>184</v>
      </c>
      <c r="E547" s="194" t="s">
        <v>193</v>
      </c>
      <c r="F547" s="194" t="s">
        <v>73</v>
      </c>
      <c r="G547" s="194" t="s">
        <v>76</v>
      </c>
      <c r="H547" s="194" t="s">
        <v>1537</v>
      </c>
      <c r="I547" s="194" t="s">
        <v>742</v>
      </c>
      <c r="J547" s="194" t="s">
        <v>1538</v>
      </c>
      <c r="K547" s="193">
        <v>0</v>
      </c>
      <c r="L547" s="193">
        <v>0.977</v>
      </c>
      <c r="M547" s="193">
        <v>0.977</v>
      </c>
      <c r="N547" s="194" t="s">
        <v>245</v>
      </c>
      <c r="O547" s="193">
        <v>97</v>
      </c>
      <c r="P547" s="193">
        <v>92</v>
      </c>
      <c r="Q547" s="193">
        <f>P547/M547</f>
        <v>94.1658137154555</v>
      </c>
      <c r="R547" s="194" t="s">
        <v>1539</v>
      </c>
      <c r="S547" s="193">
        <v>82.45</v>
      </c>
      <c r="T547" s="194" t="s">
        <v>1594</v>
      </c>
    </row>
    <row r="548" hidden="1" spans="1:20">
      <c r="A548" s="204"/>
      <c r="B548" s="250">
        <f>MAX($B$6:B547)+1</f>
        <v>359</v>
      </c>
      <c r="C548" s="251"/>
      <c r="D548" s="199" t="s">
        <v>184</v>
      </c>
      <c r="E548" s="199" t="s">
        <v>193</v>
      </c>
      <c r="F548" s="194" t="s">
        <v>73</v>
      </c>
      <c r="G548" s="194" t="s">
        <v>76</v>
      </c>
      <c r="H548" s="194" t="s">
        <v>1540</v>
      </c>
      <c r="I548" s="199" t="s">
        <v>742</v>
      </c>
      <c r="J548" s="194" t="s">
        <v>1541</v>
      </c>
      <c r="K548" s="193">
        <v>4.4</v>
      </c>
      <c r="L548" s="193">
        <v>5.567</v>
      </c>
      <c r="M548" s="202">
        <v>2.28</v>
      </c>
      <c r="N548" s="199" t="s">
        <v>245</v>
      </c>
      <c r="O548" s="202">
        <v>269.1</v>
      </c>
      <c r="P548" s="202">
        <v>255.65</v>
      </c>
      <c r="Q548" s="202">
        <f>P548/M548</f>
        <v>112.127192982456</v>
      </c>
      <c r="R548" s="199" t="s">
        <v>1542</v>
      </c>
      <c r="S548" s="193">
        <v>228.74</v>
      </c>
      <c r="T548" s="194" t="s">
        <v>1594</v>
      </c>
    </row>
    <row r="549" hidden="1" spans="1:20">
      <c r="A549" s="265"/>
      <c r="B549" s="255"/>
      <c r="C549" s="256"/>
      <c r="D549" s="253"/>
      <c r="E549" s="253"/>
      <c r="F549" s="194"/>
      <c r="G549" s="194"/>
      <c r="H549" s="194"/>
      <c r="I549" s="253"/>
      <c r="J549" s="194" t="s">
        <v>1541</v>
      </c>
      <c r="K549" s="193">
        <v>5.567</v>
      </c>
      <c r="L549" s="193">
        <v>6.029</v>
      </c>
      <c r="M549" s="252"/>
      <c r="N549" s="253"/>
      <c r="O549" s="252"/>
      <c r="P549" s="252"/>
      <c r="Q549" s="252"/>
      <c r="R549" s="253"/>
      <c r="S549" s="194"/>
      <c r="T549" s="194"/>
    </row>
    <row r="550" hidden="1" spans="1:20">
      <c r="A550" s="265"/>
      <c r="B550" s="255"/>
      <c r="C550" s="256"/>
      <c r="D550" s="253"/>
      <c r="E550" s="253"/>
      <c r="F550" s="194"/>
      <c r="G550" s="194"/>
      <c r="H550" s="194"/>
      <c r="I550" s="253"/>
      <c r="J550" s="194" t="s">
        <v>1541</v>
      </c>
      <c r="K550" s="193">
        <v>6.029</v>
      </c>
      <c r="L550" s="193">
        <v>6.52</v>
      </c>
      <c r="M550" s="252"/>
      <c r="N550" s="253"/>
      <c r="O550" s="252"/>
      <c r="P550" s="252"/>
      <c r="Q550" s="252"/>
      <c r="R550" s="253"/>
      <c r="S550" s="194"/>
      <c r="T550" s="194"/>
    </row>
    <row r="551" hidden="1" spans="1:20">
      <c r="A551" s="263"/>
      <c r="B551" s="258"/>
      <c r="C551" s="259"/>
      <c r="D551" s="200"/>
      <c r="E551" s="200"/>
      <c r="F551" s="194"/>
      <c r="G551" s="194"/>
      <c r="H551" s="194"/>
      <c r="I551" s="200"/>
      <c r="J551" s="194" t="s">
        <v>1541</v>
      </c>
      <c r="K551" s="193">
        <v>6.52</v>
      </c>
      <c r="L551" s="193">
        <v>6.68</v>
      </c>
      <c r="M551" s="203"/>
      <c r="N551" s="200"/>
      <c r="O551" s="203"/>
      <c r="P551" s="203"/>
      <c r="Q551" s="203"/>
      <c r="R551" s="200"/>
      <c r="S551" s="194"/>
      <c r="T551" s="194"/>
    </row>
    <row r="552" hidden="1" spans="1:20">
      <c r="A552" s="204"/>
      <c r="B552" s="250">
        <f>MAX($B$6:B551)+1</f>
        <v>360</v>
      </c>
      <c r="C552" s="251"/>
      <c r="D552" s="199" t="s">
        <v>184</v>
      </c>
      <c r="E552" s="199" t="s">
        <v>193</v>
      </c>
      <c r="F552" s="194" t="s">
        <v>73</v>
      </c>
      <c r="G552" s="194" t="s">
        <v>76</v>
      </c>
      <c r="H552" s="194" t="s">
        <v>1543</v>
      </c>
      <c r="I552" s="199" t="s">
        <v>742</v>
      </c>
      <c r="J552" s="194" t="s">
        <v>1544</v>
      </c>
      <c r="K552" s="193">
        <v>0</v>
      </c>
      <c r="L552" s="193">
        <v>0.802</v>
      </c>
      <c r="M552" s="202">
        <v>0.982</v>
      </c>
      <c r="N552" s="199" t="s">
        <v>245</v>
      </c>
      <c r="O552" s="202">
        <v>89</v>
      </c>
      <c r="P552" s="202">
        <v>84</v>
      </c>
      <c r="Q552" s="202">
        <f>P552/M552</f>
        <v>85.5397148676171</v>
      </c>
      <c r="R552" s="199" t="s">
        <v>1545</v>
      </c>
      <c r="S552" s="193">
        <v>75.65</v>
      </c>
      <c r="T552" s="194" t="s">
        <v>1594</v>
      </c>
    </row>
    <row r="553" hidden="1" spans="1:20">
      <c r="A553" s="263"/>
      <c r="B553" s="258"/>
      <c r="C553" s="259"/>
      <c r="D553" s="200"/>
      <c r="E553" s="200"/>
      <c r="F553" s="194"/>
      <c r="G553" s="194"/>
      <c r="H553" s="194"/>
      <c r="I553" s="200"/>
      <c r="J553" s="194" t="s">
        <v>1546</v>
      </c>
      <c r="K553" s="193">
        <v>0</v>
      </c>
      <c r="L553" s="193">
        <v>0.18</v>
      </c>
      <c r="M553" s="203"/>
      <c r="N553" s="200"/>
      <c r="O553" s="203"/>
      <c r="P553" s="203"/>
      <c r="Q553" s="203"/>
      <c r="R553" s="200"/>
      <c r="S553" s="194"/>
      <c r="T553" s="194"/>
    </row>
    <row r="554" hidden="1" spans="1:20">
      <c r="A554" s="204"/>
      <c r="B554" s="250">
        <f>MAX($B$6:B553)+1</f>
        <v>361</v>
      </c>
      <c r="C554" s="251"/>
      <c r="D554" s="199" t="s">
        <v>184</v>
      </c>
      <c r="E554" s="199" t="s">
        <v>193</v>
      </c>
      <c r="F554" s="194" t="s">
        <v>73</v>
      </c>
      <c r="G554" s="194" t="s">
        <v>76</v>
      </c>
      <c r="H554" s="194" t="s">
        <v>1547</v>
      </c>
      <c r="I554" s="199" t="s">
        <v>742</v>
      </c>
      <c r="J554" s="194" t="s">
        <v>1548</v>
      </c>
      <c r="K554" s="193">
        <v>0</v>
      </c>
      <c r="L554" s="193">
        <v>0.26</v>
      </c>
      <c r="M554" s="202">
        <v>1.062</v>
      </c>
      <c r="N554" s="199" t="s">
        <v>245</v>
      </c>
      <c r="O554" s="202">
        <v>125</v>
      </c>
      <c r="P554" s="202">
        <v>118.75</v>
      </c>
      <c r="Q554" s="202">
        <f>P554/M554</f>
        <v>111.817325800377</v>
      </c>
      <c r="R554" s="199" t="s">
        <v>1550</v>
      </c>
      <c r="S554" s="193">
        <v>106</v>
      </c>
      <c r="T554" s="194" t="s">
        <v>1594</v>
      </c>
    </row>
    <row r="555" hidden="1" spans="1:20">
      <c r="A555" s="263"/>
      <c r="B555" s="258"/>
      <c r="C555" s="259"/>
      <c r="D555" s="200"/>
      <c r="E555" s="200"/>
      <c r="F555" s="194"/>
      <c r="G555" s="194"/>
      <c r="H555" s="194"/>
      <c r="I555" s="200"/>
      <c r="J555" s="194" t="s">
        <v>1551</v>
      </c>
      <c r="K555" s="193">
        <v>0</v>
      </c>
      <c r="L555" s="193">
        <v>0.802</v>
      </c>
      <c r="M555" s="203"/>
      <c r="N555" s="200"/>
      <c r="O555" s="203"/>
      <c r="P555" s="203"/>
      <c r="Q555" s="203"/>
      <c r="R555" s="200"/>
      <c r="S555" s="194"/>
      <c r="T555" s="194"/>
    </row>
    <row r="556" hidden="1" spans="1:20">
      <c r="A556" s="204"/>
      <c r="B556" s="250">
        <f>MAX($B$6:B555)+1</f>
        <v>362</v>
      </c>
      <c r="C556" s="251"/>
      <c r="D556" s="199" t="s">
        <v>182</v>
      </c>
      <c r="E556" s="199" t="s">
        <v>193</v>
      </c>
      <c r="F556" s="199" t="s">
        <v>73</v>
      </c>
      <c r="G556" s="199" t="s">
        <v>76</v>
      </c>
      <c r="H556" s="194" t="s">
        <v>1552</v>
      </c>
      <c r="I556" s="199" t="s">
        <v>182</v>
      </c>
      <c r="J556" s="194" t="s">
        <v>1553</v>
      </c>
      <c r="K556" s="193">
        <v>51.773</v>
      </c>
      <c r="L556" s="193">
        <v>57.593</v>
      </c>
      <c r="M556" s="202">
        <v>7.791</v>
      </c>
      <c r="N556" s="199" t="s">
        <v>342</v>
      </c>
      <c r="O556" s="202">
        <v>948.56</v>
      </c>
      <c r="P556" s="202">
        <v>824.83</v>
      </c>
      <c r="Q556" s="202">
        <f>P556/M556</f>
        <v>105.869593120267</v>
      </c>
      <c r="R556" s="199" t="s">
        <v>1554</v>
      </c>
      <c r="S556" s="194" t="s">
        <v>1594</v>
      </c>
      <c r="T556" s="194" t="s">
        <v>1594</v>
      </c>
    </row>
    <row r="557" hidden="1" spans="1:20">
      <c r="A557" s="263"/>
      <c r="B557" s="258"/>
      <c r="C557" s="259"/>
      <c r="D557" s="200"/>
      <c r="E557" s="200"/>
      <c r="F557" s="200"/>
      <c r="G557" s="200"/>
      <c r="H557" s="194"/>
      <c r="I557" s="200"/>
      <c r="J557" s="194" t="s">
        <v>1555</v>
      </c>
      <c r="K557" s="193">
        <v>0</v>
      </c>
      <c r="L557" s="193">
        <v>1.971</v>
      </c>
      <c r="M557" s="203"/>
      <c r="N557" s="200"/>
      <c r="O557" s="203"/>
      <c r="P557" s="203"/>
      <c r="Q557" s="203"/>
      <c r="R557" s="200"/>
      <c r="S557" s="194"/>
      <c r="T557" s="194"/>
    </row>
    <row r="558" ht="24" hidden="1" spans="1:20">
      <c r="A558" s="201"/>
      <c r="B558" s="126">
        <f>MAX($B$6:B557)+1</f>
        <v>363</v>
      </c>
      <c r="C558" s="191"/>
      <c r="D558" s="194" t="s">
        <v>182</v>
      </c>
      <c r="E558" s="194" t="s">
        <v>193</v>
      </c>
      <c r="F558" s="194" t="s">
        <v>73</v>
      </c>
      <c r="G558" s="194" t="s">
        <v>76</v>
      </c>
      <c r="H558" s="194" t="s">
        <v>1556</v>
      </c>
      <c r="I558" s="194" t="s">
        <v>742</v>
      </c>
      <c r="J558" s="194" t="s">
        <v>1557</v>
      </c>
      <c r="K558" s="193">
        <v>19.548</v>
      </c>
      <c r="L558" s="193">
        <v>27.517</v>
      </c>
      <c r="M558" s="193">
        <v>7.969</v>
      </c>
      <c r="N558" s="194" t="s">
        <v>342</v>
      </c>
      <c r="O558" s="193">
        <v>1753.18</v>
      </c>
      <c r="P558" s="193">
        <v>1524.5</v>
      </c>
      <c r="Q558" s="193">
        <f t="shared" ref="Q558:Q566" si="15">P558/M558</f>
        <v>191.303802233655</v>
      </c>
      <c r="R558" s="194" t="s">
        <v>1558</v>
      </c>
      <c r="S558" s="193">
        <v>1351.526</v>
      </c>
      <c r="T558" s="194" t="s">
        <v>1594</v>
      </c>
    </row>
    <row r="559" ht="24" hidden="1" spans="1:20">
      <c r="A559" s="201"/>
      <c r="B559" s="126">
        <f>MAX($B$6:B558)+1</f>
        <v>364</v>
      </c>
      <c r="C559" s="191"/>
      <c r="D559" s="194" t="s">
        <v>184</v>
      </c>
      <c r="E559" s="194" t="s">
        <v>193</v>
      </c>
      <c r="F559" s="194" t="s">
        <v>73</v>
      </c>
      <c r="G559" s="194" t="s">
        <v>76</v>
      </c>
      <c r="H559" s="194" t="s">
        <v>1559</v>
      </c>
      <c r="I559" s="194" t="s">
        <v>742</v>
      </c>
      <c r="J559" s="194" t="s">
        <v>1560</v>
      </c>
      <c r="K559" s="193">
        <v>0</v>
      </c>
      <c r="L559" s="193">
        <v>0.253</v>
      </c>
      <c r="M559" s="193">
        <v>0.253</v>
      </c>
      <c r="N559" s="194" t="s">
        <v>245</v>
      </c>
      <c r="O559" s="193">
        <v>22.9</v>
      </c>
      <c r="P559" s="193">
        <v>20.27</v>
      </c>
      <c r="Q559" s="193">
        <f t="shared" si="15"/>
        <v>80.1185770750988</v>
      </c>
      <c r="R559" s="194" t="s">
        <v>1561</v>
      </c>
      <c r="S559" s="194" t="s">
        <v>1594</v>
      </c>
      <c r="T559" s="194" t="s">
        <v>1594</v>
      </c>
    </row>
    <row r="560" ht="24" hidden="1" spans="1:20">
      <c r="A560" s="201"/>
      <c r="B560" s="126">
        <f>MAX($B$6:B559)+1</f>
        <v>365</v>
      </c>
      <c r="C560" s="191"/>
      <c r="D560" s="194" t="s">
        <v>184</v>
      </c>
      <c r="E560" s="194" t="s">
        <v>193</v>
      </c>
      <c r="F560" s="194" t="s">
        <v>73</v>
      </c>
      <c r="G560" s="194" t="s">
        <v>76</v>
      </c>
      <c r="H560" s="194" t="s">
        <v>1562</v>
      </c>
      <c r="I560" s="194" t="s">
        <v>742</v>
      </c>
      <c r="J560" s="194" t="s">
        <v>1563</v>
      </c>
      <c r="K560" s="193">
        <v>0.523</v>
      </c>
      <c r="L560" s="193">
        <v>1.39</v>
      </c>
      <c r="M560" s="193">
        <v>0.867</v>
      </c>
      <c r="N560" s="194" t="s">
        <v>342</v>
      </c>
      <c r="O560" s="193">
        <v>87.92</v>
      </c>
      <c r="P560" s="193">
        <v>77.81</v>
      </c>
      <c r="Q560" s="193">
        <f t="shared" si="15"/>
        <v>89.7462514417532</v>
      </c>
      <c r="R560" s="194" t="s">
        <v>1564</v>
      </c>
      <c r="S560" s="193">
        <v>74.8</v>
      </c>
      <c r="T560" s="194" t="s">
        <v>1594</v>
      </c>
    </row>
    <row r="561" ht="24" hidden="1" spans="1:20">
      <c r="A561" s="201"/>
      <c r="B561" s="126">
        <f>MAX($B$6:B560)+1</f>
        <v>366</v>
      </c>
      <c r="C561" s="191"/>
      <c r="D561" s="194" t="s">
        <v>184</v>
      </c>
      <c r="E561" s="194" t="s">
        <v>193</v>
      </c>
      <c r="F561" s="194" t="s">
        <v>73</v>
      </c>
      <c r="G561" s="194" t="s">
        <v>76</v>
      </c>
      <c r="H561" s="194" t="s">
        <v>1565</v>
      </c>
      <c r="I561" s="194" t="s">
        <v>742</v>
      </c>
      <c r="J561" s="194" t="s">
        <v>1566</v>
      </c>
      <c r="K561" s="193">
        <v>0</v>
      </c>
      <c r="L561" s="193">
        <v>1.116</v>
      </c>
      <c r="M561" s="193">
        <v>1.116</v>
      </c>
      <c r="N561" s="194" t="s">
        <v>245</v>
      </c>
      <c r="O561" s="193">
        <v>111</v>
      </c>
      <c r="P561" s="193">
        <v>106</v>
      </c>
      <c r="Q561" s="193">
        <f t="shared" si="15"/>
        <v>94.9820788530466</v>
      </c>
      <c r="R561" s="194" t="s">
        <v>1567</v>
      </c>
      <c r="S561" s="193">
        <v>94.35</v>
      </c>
      <c r="T561" s="194" t="s">
        <v>1594</v>
      </c>
    </row>
    <row r="562" ht="24" hidden="1" spans="1:20">
      <c r="A562" s="201"/>
      <c r="B562" s="126">
        <f>MAX($B$6:B561)+1</f>
        <v>367</v>
      </c>
      <c r="C562" s="191"/>
      <c r="D562" s="194" t="s">
        <v>182</v>
      </c>
      <c r="E562" s="194" t="s">
        <v>193</v>
      </c>
      <c r="F562" s="194" t="s">
        <v>73</v>
      </c>
      <c r="G562" s="194" t="s">
        <v>76</v>
      </c>
      <c r="H562" s="194" t="s">
        <v>1568</v>
      </c>
      <c r="I562" s="194" t="s">
        <v>742</v>
      </c>
      <c r="J562" s="194" t="s">
        <v>1557</v>
      </c>
      <c r="K562" s="193">
        <v>17.415</v>
      </c>
      <c r="L562" s="193">
        <v>17.777</v>
      </c>
      <c r="M562" s="193">
        <v>0.362</v>
      </c>
      <c r="N562" s="194" t="s">
        <v>342</v>
      </c>
      <c r="O562" s="193">
        <v>58.825</v>
      </c>
      <c r="P562" s="193">
        <v>55.88</v>
      </c>
      <c r="Q562" s="193">
        <f t="shared" si="15"/>
        <v>154.364640883978</v>
      </c>
      <c r="R562" s="194" t="s">
        <v>1569</v>
      </c>
      <c r="S562" s="193">
        <v>50</v>
      </c>
      <c r="T562" s="194" t="s">
        <v>1594</v>
      </c>
    </row>
    <row r="563" ht="24" hidden="1" spans="1:20">
      <c r="A563" s="201"/>
      <c r="B563" s="126">
        <f>MAX($B$6:B562)+1</f>
        <v>368</v>
      </c>
      <c r="C563" s="191"/>
      <c r="D563" s="194" t="s">
        <v>184</v>
      </c>
      <c r="E563" s="194" t="s">
        <v>193</v>
      </c>
      <c r="F563" s="194" t="s">
        <v>73</v>
      </c>
      <c r="G563" s="194" t="s">
        <v>76</v>
      </c>
      <c r="H563" s="194" t="s">
        <v>1570</v>
      </c>
      <c r="I563" s="194" t="s">
        <v>742</v>
      </c>
      <c r="J563" s="194" t="s">
        <v>1571</v>
      </c>
      <c r="K563" s="193">
        <v>0</v>
      </c>
      <c r="L563" s="193">
        <v>0.47</v>
      </c>
      <c r="M563" s="193">
        <v>0.47</v>
      </c>
      <c r="N563" s="194" t="s">
        <v>342</v>
      </c>
      <c r="O563" s="193">
        <v>47.488</v>
      </c>
      <c r="P563" s="193">
        <v>42.02</v>
      </c>
      <c r="Q563" s="193">
        <f t="shared" si="15"/>
        <v>89.4042553191489</v>
      </c>
      <c r="R563" s="194" t="s">
        <v>1572</v>
      </c>
      <c r="S563" s="193">
        <v>40.364</v>
      </c>
      <c r="T563" s="194" t="s">
        <v>1594</v>
      </c>
    </row>
    <row r="564" ht="24" hidden="1" spans="1:20">
      <c r="A564" s="201"/>
      <c r="B564" s="126">
        <f>MAX($B$6:B563)+1</f>
        <v>369</v>
      </c>
      <c r="C564" s="191"/>
      <c r="D564" s="194" t="s">
        <v>184</v>
      </c>
      <c r="E564" s="194" t="s">
        <v>193</v>
      </c>
      <c r="F564" s="194" t="s">
        <v>73</v>
      </c>
      <c r="G564" s="194" t="s">
        <v>76</v>
      </c>
      <c r="H564" s="194" t="s">
        <v>1573</v>
      </c>
      <c r="I564" s="194" t="s">
        <v>742</v>
      </c>
      <c r="J564" s="194" t="s">
        <v>1574</v>
      </c>
      <c r="K564" s="193">
        <v>0</v>
      </c>
      <c r="L564" s="193">
        <v>0.364</v>
      </c>
      <c r="M564" s="193">
        <v>0.364</v>
      </c>
      <c r="N564" s="194" t="s">
        <v>342</v>
      </c>
      <c r="O564" s="193">
        <v>38.416</v>
      </c>
      <c r="P564" s="193">
        <v>34</v>
      </c>
      <c r="Q564" s="193">
        <f t="shared" si="15"/>
        <v>93.4065934065934</v>
      </c>
      <c r="R564" s="194" t="s">
        <v>1575</v>
      </c>
      <c r="S564" s="193">
        <v>32.65</v>
      </c>
      <c r="T564" s="194" t="s">
        <v>1594</v>
      </c>
    </row>
    <row r="565" ht="24" hidden="1" spans="1:20">
      <c r="A565" s="201"/>
      <c r="B565" s="126">
        <f>MAX($B$6:B564)+1</f>
        <v>370</v>
      </c>
      <c r="C565" s="191"/>
      <c r="D565" s="194" t="s">
        <v>184</v>
      </c>
      <c r="E565" s="194" t="s">
        <v>193</v>
      </c>
      <c r="F565" s="194" t="s">
        <v>73</v>
      </c>
      <c r="G565" s="194" t="s">
        <v>76</v>
      </c>
      <c r="H565" s="194" t="s">
        <v>1576</v>
      </c>
      <c r="I565" s="194" t="s">
        <v>742</v>
      </c>
      <c r="J565" s="194" t="s">
        <v>1577</v>
      </c>
      <c r="K565" s="193">
        <v>0</v>
      </c>
      <c r="L565" s="193">
        <v>3.853</v>
      </c>
      <c r="M565" s="193">
        <v>3.853</v>
      </c>
      <c r="N565" s="194" t="s">
        <v>342</v>
      </c>
      <c r="O565" s="193">
        <v>348.77</v>
      </c>
      <c r="P565" s="193">
        <v>308.65</v>
      </c>
      <c r="Q565" s="193">
        <f t="shared" si="15"/>
        <v>80.1064105891513</v>
      </c>
      <c r="R565" s="194" t="s">
        <v>1578</v>
      </c>
      <c r="S565" s="194" t="s">
        <v>1594</v>
      </c>
      <c r="T565" s="194" t="s">
        <v>1594</v>
      </c>
    </row>
    <row r="566" hidden="1" spans="1:20">
      <c r="A566" s="204"/>
      <c r="B566" s="250">
        <f>MAX($B$6:B565)+1</f>
        <v>371</v>
      </c>
      <c r="C566" s="251"/>
      <c r="D566" s="199" t="s">
        <v>184</v>
      </c>
      <c r="E566" s="199" t="s">
        <v>193</v>
      </c>
      <c r="F566" s="194" t="s">
        <v>73</v>
      </c>
      <c r="G566" s="194" t="s">
        <v>76</v>
      </c>
      <c r="H566" s="194" t="s">
        <v>1579</v>
      </c>
      <c r="I566" s="199" t="s">
        <v>742</v>
      </c>
      <c r="J566" s="194" t="s">
        <v>1580</v>
      </c>
      <c r="K566" s="193">
        <v>0</v>
      </c>
      <c r="L566" s="193">
        <v>1.09</v>
      </c>
      <c r="M566" s="202">
        <v>1.2</v>
      </c>
      <c r="N566" s="199" t="s">
        <v>245</v>
      </c>
      <c r="O566" s="202">
        <v>109.2</v>
      </c>
      <c r="P566" s="202">
        <v>103.74</v>
      </c>
      <c r="Q566" s="202">
        <f t="shared" si="15"/>
        <v>86.45</v>
      </c>
      <c r="R566" s="199" t="s">
        <v>1581</v>
      </c>
      <c r="S566" s="193">
        <v>92.65</v>
      </c>
      <c r="T566" s="194" t="s">
        <v>1594</v>
      </c>
    </row>
    <row r="567" hidden="1" spans="1:20">
      <c r="A567" s="263"/>
      <c r="B567" s="258"/>
      <c r="C567" s="259"/>
      <c r="D567" s="200"/>
      <c r="E567" s="200"/>
      <c r="F567" s="194"/>
      <c r="G567" s="194"/>
      <c r="H567" s="194"/>
      <c r="I567" s="200"/>
      <c r="J567" s="194" t="s">
        <v>1580</v>
      </c>
      <c r="K567" s="193">
        <v>1.09</v>
      </c>
      <c r="L567" s="193">
        <v>1.2</v>
      </c>
      <c r="M567" s="203"/>
      <c r="N567" s="200"/>
      <c r="O567" s="203"/>
      <c r="P567" s="203"/>
      <c r="Q567" s="203"/>
      <c r="R567" s="200"/>
      <c r="S567" s="194"/>
      <c r="T567" s="194"/>
    </row>
    <row r="568" ht="24" hidden="1" spans="1:20">
      <c r="A568" s="201"/>
      <c r="B568" s="126">
        <f>MAX($B$6:B567)+1</f>
        <v>372</v>
      </c>
      <c r="C568" s="191"/>
      <c r="D568" s="194" t="s">
        <v>184</v>
      </c>
      <c r="E568" s="194" t="s">
        <v>193</v>
      </c>
      <c r="F568" s="194" t="s">
        <v>73</v>
      </c>
      <c r="G568" s="194" t="s">
        <v>76</v>
      </c>
      <c r="H568" s="194" t="s">
        <v>1582</v>
      </c>
      <c r="I568" s="194" t="s">
        <v>742</v>
      </c>
      <c r="J568" s="194" t="s">
        <v>1583</v>
      </c>
      <c r="K568" s="193">
        <v>0</v>
      </c>
      <c r="L568" s="193">
        <v>0.36</v>
      </c>
      <c r="M568" s="193">
        <v>0.36</v>
      </c>
      <c r="N568" s="194" t="s">
        <v>245</v>
      </c>
      <c r="O568" s="193">
        <v>32.59</v>
      </c>
      <c r="P568" s="193">
        <v>28.84</v>
      </c>
      <c r="Q568" s="193">
        <f>P568/M568</f>
        <v>80.1111111111111</v>
      </c>
      <c r="R568" s="194" t="s">
        <v>1584</v>
      </c>
      <c r="S568" s="193">
        <v>27.7</v>
      </c>
      <c r="T568" s="194" t="s">
        <v>1594</v>
      </c>
    </row>
    <row r="569" hidden="1" spans="1:20">
      <c r="A569" s="204"/>
      <c r="B569" s="250">
        <f>MAX($B$6:B568)+1</f>
        <v>373</v>
      </c>
      <c r="C569" s="251"/>
      <c r="D569" s="199" t="s">
        <v>184</v>
      </c>
      <c r="E569" s="199" t="s">
        <v>193</v>
      </c>
      <c r="F569" s="194" t="s">
        <v>73</v>
      </c>
      <c r="G569" s="194" t="s">
        <v>76</v>
      </c>
      <c r="H569" s="194" t="s">
        <v>1585</v>
      </c>
      <c r="I569" s="199" t="s">
        <v>742</v>
      </c>
      <c r="J569" s="194" t="s">
        <v>1586</v>
      </c>
      <c r="K569" s="193">
        <v>0.5</v>
      </c>
      <c r="L569" s="193">
        <v>0.7</v>
      </c>
      <c r="M569" s="202">
        <v>1.353</v>
      </c>
      <c r="N569" s="199" t="s">
        <v>245</v>
      </c>
      <c r="O569" s="202">
        <v>123.11</v>
      </c>
      <c r="P569" s="202">
        <v>116.95</v>
      </c>
      <c r="Q569" s="202">
        <f>P569/M569</f>
        <v>86.4375461936438</v>
      </c>
      <c r="R569" s="199" t="s">
        <v>1587</v>
      </c>
      <c r="S569" s="193">
        <v>104.55</v>
      </c>
      <c r="T569" s="194" t="s">
        <v>1594</v>
      </c>
    </row>
    <row r="570" hidden="1" spans="1:20">
      <c r="A570" s="263"/>
      <c r="B570" s="258"/>
      <c r="C570" s="259"/>
      <c r="D570" s="200"/>
      <c r="E570" s="200"/>
      <c r="F570" s="194"/>
      <c r="G570" s="194"/>
      <c r="H570" s="194"/>
      <c r="I570" s="200"/>
      <c r="J570" s="194" t="s">
        <v>1588</v>
      </c>
      <c r="K570" s="193">
        <v>0</v>
      </c>
      <c r="L570" s="193">
        <v>1.153</v>
      </c>
      <c r="M570" s="203"/>
      <c r="N570" s="200"/>
      <c r="O570" s="203"/>
      <c r="P570" s="203"/>
      <c r="Q570" s="203"/>
      <c r="R570" s="200"/>
      <c r="S570" s="194"/>
      <c r="T570" s="194"/>
    </row>
    <row r="571" hidden="1" spans="1:20">
      <c r="A571" s="204"/>
      <c r="B571" s="250">
        <f>MAX($B$6:B570)+1</f>
        <v>374</v>
      </c>
      <c r="C571" s="251"/>
      <c r="D571" s="199" t="s">
        <v>182</v>
      </c>
      <c r="E571" s="199" t="s">
        <v>193</v>
      </c>
      <c r="F571" s="194" t="s">
        <v>73</v>
      </c>
      <c r="G571" s="194" t="s">
        <v>76</v>
      </c>
      <c r="H571" s="194" t="s">
        <v>1589</v>
      </c>
      <c r="I571" s="199" t="s">
        <v>742</v>
      </c>
      <c r="J571" s="194" t="s">
        <v>1590</v>
      </c>
      <c r="K571" s="193">
        <v>15.448</v>
      </c>
      <c r="L571" s="193">
        <v>15.645</v>
      </c>
      <c r="M571" s="202">
        <v>13.231</v>
      </c>
      <c r="N571" s="199" t="s">
        <v>342</v>
      </c>
      <c r="O571" s="202">
        <v>2064.03</v>
      </c>
      <c r="P571" s="202">
        <v>1960.83</v>
      </c>
      <c r="Q571" s="202">
        <f>P571/M571</f>
        <v>148.199682563676</v>
      </c>
      <c r="R571" s="199" t="s">
        <v>1591</v>
      </c>
      <c r="S571" s="193">
        <v>1754.4</v>
      </c>
      <c r="T571" s="194" t="s">
        <v>1594</v>
      </c>
    </row>
    <row r="572" hidden="1" spans="1:20">
      <c r="A572" s="263"/>
      <c r="B572" s="258"/>
      <c r="C572" s="259"/>
      <c r="D572" s="200"/>
      <c r="E572" s="200"/>
      <c r="F572" s="194"/>
      <c r="G572" s="194"/>
      <c r="H572" s="194"/>
      <c r="I572" s="200"/>
      <c r="J572" s="194" t="s">
        <v>1590</v>
      </c>
      <c r="K572" s="193">
        <v>15.645</v>
      </c>
      <c r="L572" s="193">
        <v>28.679</v>
      </c>
      <c r="M572" s="203"/>
      <c r="N572" s="200"/>
      <c r="O572" s="203"/>
      <c r="P572" s="203"/>
      <c r="Q572" s="203"/>
      <c r="R572" s="200"/>
      <c r="S572" s="194"/>
      <c r="T572" s="194"/>
    </row>
    <row r="573" ht="24" hidden="1" spans="1:20">
      <c r="A573" s="201"/>
      <c r="B573" s="126">
        <f>MAX($B$6:B572)+1</f>
        <v>375</v>
      </c>
      <c r="C573" s="191"/>
      <c r="D573" s="194" t="s">
        <v>184</v>
      </c>
      <c r="E573" s="194" t="s">
        <v>193</v>
      </c>
      <c r="F573" s="194" t="s">
        <v>73</v>
      </c>
      <c r="G573" s="194" t="s">
        <v>76</v>
      </c>
      <c r="H573" s="194" t="s">
        <v>1592</v>
      </c>
      <c r="I573" s="194" t="s">
        <v>742</v>
      </c>
      <c r="J573" s="194" t="s">
        <v>1593</v>
      </c>
      <c r="K573" s="193">
        <v>0</v>
      </c>
      <c r="L573" s="193">
        <v>4.492</v>
      </c>
      <c r="M573" s="193">
        <v>4.492</v>
      </c>
      <c r="N573" s="194" t="s">
        <v>342</v>
      </c>
      <c r="O573" s="193">
        <v>406.61</v>
      </c>
      <c r="P573" s="193">
        <v>359.83</v>
      </c>
      <c r="Q573" s="193">
        <f>P573/M573</f>
        <v>80.1046304541407</v>
      </c>
      <c r="R573" s="194" t="s">
        <v>1595</v>
      </c>
      <c r="S573" s="194" t="s">
        <v>1594</v>
      </c>
      <c r="T573" s="194" t="s">
        <v>1594</v>
      </c>
    </row>
    <row r="574" ht="24" hidden="1" spans="1:20">
      <c r="A574" s="201"/>
      <c r="B574" s="126">
        <f>MAX($B$6:B573)+1</f>
        <v>376</v>
      </c>
      <c r="C574" s="191"/>
      <c r="D574" s="194" t="s">
        <v>184</v>
      </c>
      <c r="E574" s="194" t="s">
        <v>193</v>
      </c>
      <c r="F574" s="194" t="s">
        <v>73</v>
      </c>
      <c r="G574" s="194" t="s">
        <v>76</v>
      </c>
      <c r="H574" s="194" t="s">
        <v>1596</v>
      </c>
      <c r="I574" s="194" t="s">
        <v>742</v>
      </c>
      <c r="J574" s="194" t="s">
        <v>1597</v>
      </c>
      <c r="K574" s="193">
        <v>0</v>
      </c>
      <c r="L574" s="193">
        <v>0.426</v>
      </c>
      <c r="M574" s="193">
        <v>0.426</v>
      </c>
      <c r="N574" s="194" t="s">
        <v>245</v>
      </c>
      <c r="O574" s="193">
        <v>38.56</v>
      </c>
      <c r="P574" s="193">
        <v>34.12</v>
      </c>
      <c r="Q574" s="193">
        <f>P574/M574</f>
        <v>80.093896713615</v>
      </c>
      <c r="R574" s="194" t="s">
        <v>1598</v>
      </c>
      <c r="S574" s="194" t="s">
        <v>1594</v>
      </c>
      <c r="T574" s="194" t="s">
        <v>1594</v>
      </c>
    </row>
    <row r="575" ht="24" hidden="1" spans="1:20">
      <c r="A575" s="201"/>
      <c r="B575" s="126">
        <f>MAX($B$6:B574)+1</f>
        <v>377</v>
      </c>
      <c r="C575" s="191"/>
      <c r="D575" s="194" t="s">
        <v>184</v>
      </c>
      <c r="E575" s="194" t="s">
        <v>193</v>
      </c>
      <c r="F575" s="194" t="s">
        <v>73</v>
      </c>
      <c r="G575" s="194" t="s">
        <v>76</v>
      </c>
      <c r="H575" s="194" t="s">
        <v>1599</v>
      </c>
      <c r="I575" s="194" t="s">
        <v>742</v>
      </c>
      <c r="J575" s="194" t="s">
        <v>1600</v>
      </c>
      <c r="K575" s="193">
        <v>0</v>
      </c>
      <c r="L575" s="193">
        <v>0.586</v>
      </c>
      <c r="M575" s="193">
        <v>0.586</v>
      </c>
      <c r="N575" s="194" t="s">
        <v>342</v>
      </c>
      <c r="O575" s="193">
        <v>60.928</v>
      </c>
      <c r="P575" s="193">
        <v>53.92</v>
      </c>
      <c r="Q575" s="193">
        <f>P575/M575</f>
        <v>92.0136518771331</v>
      </c>
      <c r="R575" s="194" t="s">
        <v>1601</v>
      </c>
      <c r="S575" s="193">
        <v>51.79</v>
      </c>
      <c r="T575" s="194" t="s">
        <v>1594</v>
      </c>
    </row>
    <row r="576" ht="24" hidden="1" spans="1:20">
      <c r="A576" s="201"/>
      <c r="B576" s="126">
        <f>MAX($B$6:B575)+1</f>
        <v>378</v>
      </c>
      <c r="C576" s="191"/>
      <c r="D576" s="194" t="s">
        <v>184</v>
      </c>
      <c r="E576" s="194" t="s">
        <v>193</v>
      </c>
      <c r="F576" s="194" t="s">
        <v>73</v>
      </c>
      <c r="G576" s="194" t="s">
        <v>76</v>
      </c>
      <c r="H576" s="194" t="s">
        <v>1602</v>
      </c>
      <c r="I576" s="194" t="s">
        <v>742</v>
      </c>
      <c r="J576" s="194" t="s">
        <v>1603</v>
      </c>
      <c r="K576" s="193">
        <v>0</v>
      </c>
      <c r="L576" s="193">
        <v>0.657</v>
      </c>
      <c r="M576" s="193">
        <v>0.657</v>
      </c>
      <c r="N576" s="194" t="s">
        <v>342</v>
      </c>
      <c r="O576" s="193">
        <v>75.488</v>
      </c>
      <c r="P576" s="193">
        <v>66.8</v>
      </c>
      <c r="Q576" s="193">
        <f>P576/M576</f>
        <v>101.674277016743</v>
      </c>
      <c r="R576" s="194" t="s">
        <v>1604</v>
      </c>
      <c r="S576" s="193">
        <v>64.16</v>
      </c>
      <c r="T576" s="194" t="s">
        <v>1594</v>
      </c>
    </row>
    <row r="577" hidden="1" spans="1:20">
      <c r="A577" s="204"/>
      <c r="B577" s="250">
        <f>MAX($B$6:B576)+1</f>
        <v>379</v>
      </c>
      <c r="C577" s="251"/>
      <c r="D577" s="199" t="s">
        <v>184</v>
      </c>
      <c r="E577" s="199" t="s">
        <v>193</v>
      </c>
      <c r="F577" s="194" t="s">
        <v>73</v>
      </c>
      <c r="G577" s="194" t="s">
        <v>76</v>
      </c>
      <c r="H577" s="194" t="s">
        <v>1605</v>
      </c>
      <c r="I577" s="199" t="s">
        <v>742</v>
      </c>
      <c r="J577" s="194" t="s">
        <v>1606</v>
      </c>
      <c r="K577" s="193">
        <v>0.119</v>
      </c>
      <c r="L577" s="193">
        <v>0.923</v>
      </c>
      <c r="M577" s="202">
        <v>1.807</v>
      </c>
      <c r="N577" s="199" t="s">
        <v>245</v>
      </c>
      <c r="O577" s="202">
        <v>208</v>
      </c>
      <c r="P577" s="202">
        <v>197.84</v>
      </c>
      <c r="Q577" s="202">
        <f>P577/M577</f>
        <v>109.485334809076</v>
      </c>
      <c r="R577" s="199" t="s">
        <v>1607</v>
      </c>
      <c r="S577" s="193">
        <v>176.8</v>
      </c>
      <c r="T577" s="194" t="s">
        <v>1594</v>
      </c>
    </row>
    <row r="578" hidden="1" spans="1:20">
      <c r="A578" s="263"/>
      <c r="B578" s="258"/>
      <c r="C578" s="259"/>
      <c r="D578" s="200"/>
      <c r="E578" s="200"/>
      <c r="F578" s="194"/>
      <c r="G578" s="194"/>
      <c r="H578" s="194"/>
      <c r="I578" s="200"/>
      <c r="J578" s="194" t="s">
        <v>1606</v>
      </c>
      <c r="K578" s="193">
        <v>0.923</v>
      </c>
      <c r="L578" s="193">
        <v>1.926</v>
      </c>
      <c r="M578" s="203"/>
      <c r="N578" s="200"/>
      <c r="O578" s="203"/>
      <c r="P578" s="203"/>
      <c r="Q578" s="203"/>
      <c r="R578" s="200"/>
      <c r="S578" s="194"/>
      <c r="T578" s="194"/>
    </row>
    <row r="579" ht="24" hidden="1" spans="1:20">
      <c r="A579" s="201"/>
      <c r="B579" s="126">
        <f>MAX($B$6:B578)+1</f>
        <v>380</v>
      </c>
      <c r="C579" s="191"/>
      <c r="D579" s="194" t="s">
        <v>184</v>
      </c>
      <c r="E579" s="194" t="s">
        <v>193</v>
      </c>
      <c r="F579" s="194" t="s">
        <v>73</v>
      </c>
      <c r="G579" s="194" t="s">
        <v>76</v>
      </c>
      <c r="H579" s="194" t="s">
        <v>1608</v>
      </c>
      <c r="I579" s="194" t="s">
        <v>742</v>
      </c>
      <c r="J579" s="194" t="s">
        <v>1609</v>
      </c>
      <c r="K579" s="193">
        <v>4.523</v>
      </c>
      <c r="L579" s="193">
        <v>6.723</v>
      </c>
      <c r="M579" s="193">
        <v>2.2</v>
      </c>
      <c r="N579" s="194" t="s">
        <v>245</v>
      </c>
      <c r="O579" s="193">
        <v>220</v>
      </c>
      <c r="P579" s="193">
        <v>209</v>
      </c>
      <c r="Q579" s="193">
        <f t="shared" ref="Q579:Q586" si="16">P579/M579</f>
        <v>95</v>
      </c>
      <c r="R579" s="194" t="s">
        <v>1610</v>
      </c>
      <c r="S579" s="193">
        <v>187</v>
      </c>
      <c r="T579" s="194" t="s">
        <v>1594</v>
      </c>
    </row>
    <row r="580" ht="24" hidden="1" spans="1:20">
      <c r="A580" s="201"/>
      <c r="B580" s="126">
        <f>MAX($B$6:B579)+1</f>
        <v>381</v>
      </c>
      <c r="C580" s="191"/>
      <c r="D580" s="194" t="s">
        <v>182</v>
      </c>
      <c r="E580" s="194" t="s">
        <v>193</v>
      </c>
      <c r="F580" s="194" t="s">
        <v>73</v>
      </c>
      <c r="G580" s="194" t="s">
        <v>76</v>
      </c>
      <c r="H580" s="194" t="s">
        <v>1611</v>
      </c>
      <c r="I580" s="194" t="s">
        <v>742</v>
      </c>
      <c r="J580" s="194" t="s">
        <v>1612</v>
      </c>
      <c r="K580" s="193">
        <v>0</v>
      </c>
      <c r="L580" s="193">
        <v>13.887</v>
      </c>
      <c r="M580" s="193">
        <v>13.887</v>
      </c>
      <c r="N580" s="194" t="s">
        <v>342</v>
      </c>
      <c r="O580" s="193">
        <v>2165.8</v>
      </c>
      <c r="P580" s="193">
        <v>2057.5</v>
      </c>
      <c r="Q580" s="193">
        <f t="shared" si="16"/>
        <v>148.16014978037</v>
      </c>
      <c r="R580" s="194" t="s">
        <v>1613</v>
      </c>
      <c r="S580" s="193">
        <v>1840.93</v>
      </c>
      <c r="T580" s="194" t="s">
        <v>1594</v>
      </c>
    </row>
    <row r="581" ht="24" hidden="1" spans="1:20">
      <c r="A581" s="201"/>
      <c r="B581" s="126">
        <f>MAX($B$6:B580)+1</f>
        <v>382</v>
      </c>
      <c r="C581" s="191"/>
      <c r="D581" s="194" t="s">
        <v>184</v>
      </c>
      <c r="E581" s="194" t="s">
        <v>193</v>
      </c>
      <c r="F581" s="194" t="s">
        <v>73</v>
      </c>
      <c r="G581" s="194" t="s">
        <v>76</v>
      </c>
      <c r="H581" s="194" t="s">
        <v>1614</v>
      </c>
      <c r="I581" s="194" t="s">
        <v>742</v>
      </c>
      <c r="J581" s="194" t="s">
        <v>1615</v>
      </c>
      <c r="K581" s="193">
        <v>0</v>
      </c>
      <c r="L581" s="193">
        <v>0.64</v>
      </c>
      <c r="M581" s="193">
        <v>0.64</v>
      </c>
      <c r="N581" s="194" t="s">
        <v>245</v>
      </c>
      <c r="O581" s="193">
        <v>75.66</v>
      </c>
      <c r="P581" s="193">
        <v>71.88</v>
      </c>
      <c r="Q581" s="193">
        <f t="shared" si="16"/>
        <v>112.3125</v>
      </c>
      <c r="R581" s="194" t="s">
        <v>1616</v>
      </c>
      <c r="S581" s="193">
        <v>64.31</v>
      </c>
      <c r="T581" s="194" t="s">
        <v>1594</v>
      </c>
    </row>
    <row r="582" ht="24" hidden="1" spans="1:20">
      <c r="A582" s="201"/>
      <c r="B582" s="126">
        <f>MAX($B$6:B581)+1</f>
        <v>383</v>
      </c>
      <c r="C582" s="191"/>
      <c r="D582" s="194" t="s">
        <v>184</v>
      </c>
      <c r="E582" s="194" t="s">
        <v>193</v>
      </c>
      <c r="F582" s="194" t="s">
        <v>73</v>
      </c>
      <c r="G582" s="194" t="s">
        <v>76</v>
      </c>
      <c r="H582" s="194" t="s">
        <v>1617</v>
      </c>
      <c r="I582" s="194" t="s">
        <v>742</v>
      </c>
      <c r="J582" s="194" t="s">
        <v>1618</v>
      </c>
      <c r="K582" s="193">
        <v>0</v>
      </c>
      <c r="L582" s="193">
        <v>1.644</v>
      </c>
      <c r="M582" s="193">
        <v>1.644</v>
      </c>
      <c r="N582" s="194" t="s">
        <v>245</v>
      </c>
      <c r="O582" s="193">
        <v>164.06</v>
      </c>
      <c r="P582" s="193">
        <v>142.92</v>
      </c>
      <c r="Q582" s="193">
        <f t="shared" si="16"/>
        <v>86.9343065693431</v>
      </c>
      <c r="R582" s="194" t="s">
        <v>1619</v>
      </c>
      <c r="S582" s="194" t="s">
        <v>1594</v>
      </c>
      <c r="T582" s="194" t="s">
        <v>1594</v>
      </c>
    </row>
    <row r="583" ht="24" hidden="1" spans="1:20">
      <c r="A583" s="201"/>
      <c r="B583" s="126">
        <f>MAX($B$6:B582)+1</f>
        <v>384</v>
      </c>
      <c r="C583" s="191"/>
      <c r="D583" s="194" t="s">
        <v>182</v>
      </c>
      <c r="E583" s="194" t="s">
        <v>193</v>
      </c>
      <c r="F583" s="194" t="s">
        <v>73</v>
      </c>
      <c r="G583" s="194" t="s">
        <v>76</v>
      </c>
      <c r="H583" s="194" t="s">
        <v>1620</v>
      </c>
      <c r="I583" s="194" t="s">
        <v>742</v>
      </c>
      <c r="J583" s="194" t="s">
        <v>1621</v>
      </c>
      <c r="K583" s="193">
        <v>7.322</v>
      </c>
      <c r="L583" s="193">
        <v>7.864</v>
      </c>
      <c r="M583" s="193">
        <v>0.542</v>
      </c>
      <c r="N583" s="194" t="s">
        <v>342</v>
      </c>
      <c r="O583" s="193">
        <v>119.24</v>
      </c>
      <c r="P583" s="193">
        <v>103.69</v>
      </c>
      <c r="Q583" s="193">
        <f t="shared" si="16"/>
        <v>191.309963099631</v>
      </c>
      <c r="R583" s="194" t="s">
        <v>1622</v>
      </c>
      <c r="S583" s="193">
        <v>101.35</v>
      </c>
      <c r="T583" s="194" t="s">
        <v>1594</v>
      </c>
    </row>
    <row r="584" ht="24" hidden="1" spans="1:20">
      <c r="A584" s="201"/>
      <c r="B584" s="126">
        <f>MAX($B$6:B583)+1</f>
        <v>385</v>
      </c>
      <c r="C584" s="191"/>
      <c r="D584" s="194" t="s">
        <v>184</v>
      </c>
      <c r="E584" s="194" t="s">
        <v>193</v>
      </c>
      <c r="F584" s="194" t="s">
        <v>73</v>
      </c>
      <c r="G584" s="194" t="s">
        <v>76</v>
      </c>
      <c r="H584" s="194" t="s">
        <v>1623</v>
      </c>
      <c r="I584" s="194" t="s">
        <v>742</v>
      </c>
      <c r="J584" s="194" t="s">
        <v>1624</v>
      </c>
      <c r="K584" s="193">
        <v>0</v>
      </c>
      <c r="L584" s="193">
        <v>1.927</v>
      </c>
      <c r="M584" s="193">
        <v>1.927</v>
      </c>
      <c r="N584" s="194" t="s">
        <v>245</v>
      </c>
      <c r="O584" s="193">
        <v>174.2</v>
      </c>
      <c r="P584" s="193">
        <v>165.5</v>
      </c>
      <c r="Q584" s="193">
        <f t="shared" si="16"/>
        <v>85.8847950181629</v>
      </c>
      <c r="R584" s="194" t="s">
        <v>1625</v>
      </c>
      <c r="S584" s="193">
        <v>174</v>
      </c>
      <c r="T584" s="194" t="s">
        <v>1594</v>
      </c>
    </row>
    <row r="585" ht="24" hidden="1" spans="1:20">
      <c r="A585" s="201"/>
      <c r="B585" s="126">
        <f>MAX($B$6:B584)+1</f>
        <v>386</v>
      </c>
      <c r="C585" s="191"/>
      <c r="D585" s="194" t="s">
        <v>184</v>
      </c>
      <c r="E585" s="194" t="s">
        <v>193</v>
      </c>
      <c r="F585" s="194" t="s">
        <v>73</v>
      </c>
      <c r="G585" s="194" t="s">
        <v>76</v>
      </c>
      <c r="H585" s="194" t="s">
        <v>1626</v>
      </c>
      <c r="I585" s="194" t="s">
        <v>742</v>
      </c>
      <c r="J585" s="194" t="s">
        <v>1627</v>
      </c>
      <c r="K585" s="193">
        <v>0</v>
      </c>
      <c r="L585" s="193">
        <v>1.3</v>
      </c>
      <c r="M585" s="193">
        <v>1.3</v>
      </c>
      <c r="N585" s="194" t="s">
        <v>245</v>
      </c>
      <c r="O585" s="193">
        <v>153</v>
      </c>
      <c r="P585" s="193">
        <v>146</v>
      </c>
      <c r="Q585" s="193">
        <f t="shared" si="16"/>
        <v>112.307692307692</v>
      </c>
      <c r="R585" s="194" t="s">
        <v>1628</v>
      </c>
      <c r="S585" s="193">
        <v>130.05</v>
      </c>
      <c r="T585" s="194" t="s">
        <v>1594</v>
      </c>
    </row>
    <row r="586" hidden="1" spans="1:20">
      <c r="A586" s="204"/>
      <c r="B586" s="250">
        <f>MAX($B$6:B585)+1</f>
        <v>387</v>
      </c>
      <c r="C586" s="251"/>
      <c r="D586" s="199" t="s">
        <v>184</v>
      </c>
      <c r="E586" s="199" t="s">
        <v>193</v>
      </c>
      <c r="F586" s="194" t="s">
        <v>73</v>
      </c>
      <c r="G586" s="194" t="s">
        <v>76</v>
      </c>
      <c r="H586" s="194" t="s">
        <v>1629</v>
      </c>
      <c r="I586" s="199" t="s">
        <v>742</v>
      </c>
      <c r="J586" s="194" t="s">
        <v>1630</v>
      </c>
      <c r="K586" s="193">
        <v>0</v>
      </c>
      <c r="L586" s="193">
        <v>0.593</v>
      </c>
      <c r="M586" s="202">
        <v>1.623</v>
      </c>
      <c r="N586" s="199" t="s">
        <v>245</v>
      </c>
      <c r="O586" s="202">
        <v>190.53</v>
      </c>
      <c r="P586" s="202">
        <v>181</v>
      </c>
      <c r="Q586" s="202">
        <f t="shared" si="16"/>
        <v>111.521873074553</v>
      </c>
      <c r="R586" s="199" t="s">
        <v>1631</v>
      </c>
      <c r="S586" s="193">
        <v>161.5</v>
      </c>
      <c r="T586" s="194" t="s">
        <v>1594</v>
      </c>
    </row>
    <row r="587" hidden="1" spans="1:20">
      <c r="A587" s="265"/>
      <c r="B587" s="255"/>
      <c r="C587" s="256"/>
      <c r="D587" s="253"/>
      <c r="E587" s="253"/>
      <c r="F587" s="194"/>
      <c r="G587" s="194"/>
      <c r="H587" s="194"/>
      <c r="I587" s="253"/>
      <c r="J587" s="194" t="s">
        <v>1632</v>
      </c>
      <c r="K587" s="193">
        <v>0</v>
      </c>
      <c r="L587" s="193">
        <v>0.512</v>
      </c>
      <c r="M587" s="252"/>
      <c r="N587" s="253"/>
      <c r="O587" s="252"/>
      <c r="P587" s="252"/>
      <c r="Q587" s="252"/>
      <c r="R587" s="253"/>
      <c r="S587" s="194"/>
      <c r="T587" s="194"/>
    </row>
    <row r="588" hidden="1" spans="1:20">
      <c r="A588" s="263"/>
      <c r="B588" s="258"/>
      <c r="C588" s="259"/>
      <c r="D588" s="200"/>
      <c r="E588" s="200"/>
      <c r="F588" s="194"/>
      <c r="G588" s="194"/>
      <c r="H588" s="194"/>
      <c r="I588" s="200"/>
      <c r="J588" s="194" t="s">
        <v>1633</v>
      </c>
      <c r="K588" s="193">
        <v>0</v>
      </c>
      <c r="L588" s="193">
        <v>0.518</v>
      </c>
      <c r="M588" s="203"/>
      <c r="N588" s="200"/>
      <c r="O588" s="203"/>
      <c r="P588" s="203"/>
      <c r="Q588" s="203"/>
      <c r="R588" s="200"/>
      <c r="S588" s="194"/>
      <c r="T588" s="194"/>
    </row>
    <row r="589" hidden="1" spans="1:20">
      <c r="A589" s="204"/>
      <c r="B589" s="250">
        <f>MAX($B$6:B588)+1</f>
        <v>388</v>
      </c>
      <c r="C589" s="251"/>
      <c r="D589" s="199" t="s">
        <v>184</v>
      </c>
      <c r="E589" s="199" t="s">
        <v>193</v>
      </c>
      <c r="F589" s="194" t="s">
        <v>73</v>
      </c>
      <c r="G589" s="194" t="s">
        <v>76</v>
      </c>
      <c r="H589" s="311" t="s">
        <v>1634</v>
      </c>
      <c r="I589" s="199" t="s">
        <v>742</v>
      </c>
      <c r="J589" s="194" t="s">
        <v>1635</v>
      </c>
      <c r="K589" s="193">
        <v>0</v>
      </c>
      <c r="L589" s="193">
        <v>1.792</v>
      </c>
      <c r="M589" s="202">
        <v>3.753</v>
      </c>
      <c r="N589" s="199" t="s">
        <v>342</v>
      </c>
      <c r="O589" s="202">
        <v>339.72</v>
      </c>
      <c r="P589" s="202">
        <v>300.64</v>
      </c>
      <c r="Q589" s="202">
        <f>P589/M589</f>
        <v>80.1065814015454</v>
      </c>
      <c r="R589" s="199" t="s">
        <v>1636</v>
      </c>
      <c r="S589" s="193">
        <v>288.76</v>
      </c>
      <c r="T589" s="194" t="s">
        <v>1594</v>
      </c>
    </row>
    <row r="590" hidden="1" spans="1:20">
      <c r="A590" s="265"/>
      <c r="B590" s="255"/>
      <c r="C590" s="256"/>
      <c r="D590" s="253"/>
      <c r="E590" s="253"/>
      <c r="F590" s="194"/>
      <c r="G590" s="194"/>
      <c r="H590" s="194"/>
      <c r="I590" s="253"/>
      <c r="J590" s="194" t="s">
        <v>1635</v>
      </c>
      <c r="K590" s="193">
        <v>1.792</v>
      </c>
      <c r="L590" s="193">
        <v>3.095</v>
      </c>
      <c r="M590" s="252"/>
      <c r="N590" s="253"/>
      <c r="O590" s="252"/>
      <c r="P590" s="252"/>
      <c r="Q590" s="252"/>
      <c r="R590" s="253"/>
      <c r="S590" s="194"/>
      <c r="T590" s="194"/>
    </row>
    <row r="591" hidden="1" spans="1:20">
      <c r="A591" s="263"/>
      <c r="B591" s="258"/>
      <c r="C591" s="259"/>
      <c r="D591" s="200"/>
      <c r="E591" s="200"/>
      <c r="F591" s="194"/>
      <c r="G591" s="194"/>
      <c r="H591" s="194"/>
      <c r="I591" s="200"/>
      <c r="J591" s="194" t="s">
        <v>1635</v>
      </c>
      <c r="K591" s="193">
        <v>3.095</v>
      </c>
      <c r="L591" s="193">
        <v>3.753</v>
      </c>
      <c r="M591" s="203"/>
      <c r="N591" s="200"/>
      <c r="O591" s="203"/>
      <c r="P591" s="203"/>
      <c r="Q591" s="203"/>
      <c r="R591" s="200"/>
      <c r="S591" s="194"/>
      <c r="T591" s="194"/>
    </row>
    <row r="592" hidden="1" spans="1:20">
      <c r="A592" s="204"/>
      <c r="B592" s="250">
        <f>MAX($B$6:B591)+1</f>
        <v>389</v>
      </c>
      <c r="C592" s="251"/>
      <c r="D592" s="199" t="s">
        <v>184</v>
      </c>
      <c r="E592" s="199" t="s">
        <v>193</v>
      </c>
      <c r="F592" s="194" t="s">
        <v>73</v>
      </c>
      <c r="G592" s="194" t="s">
        <v>76</v>
      </c>
      <c r="H592" s="311" t="s">
        <v>1637</v>
      </c>
      <c r="I592" s="199" t="s">
        <v>742</v>
      </c>
      <c r="J592" s="194" t="s">
        <v>1638</v>
      </c>
      <c r="K592" s="193">
        <v>0</v>
      </c>
      <c r="L592" s="193">
        <v>1.666</v>
      </c>
      <c r="M592" s="202">
        <v>2.455</v>
      </c>
      <c r="N592" s="199" t="s">
        <v>245</v>
      </c>
      <c r="O592" s="202">
        <v>290.42</v>
      </c>
      <c r="P592" s="202">
        <v>275.9</v>
      </c>
      <c r="Q592" s="202">
        <f>P592/M592</f>
        <v>112.382892057026</v>
      </c>
      <c r="R592" s="199" t="s">
        <v>1639</v>
      </c>
      <c r="S592" s="193">
        <v>246.86</v>
      </c>
      <c r="T592" s="194" t="s">
        <v>1594</v>
      </c>
    </row>
    <row r="593" hidden="1" spans="1:20">
      <c r="A593" s="263"/>
      <c r="B593" s="258"/>
      <c r="C593" s="259"/>
      <c r="D593" s="200"/>
      <c r="E593" s="200"/>
      <c r="F593" s="194"/>
      <c r="G593" s="194"/>
      <c r="H593" s="194"/>
      <c r="I593" s="200"/>
      <c r="J593" s="194" t="s">
        <v>1638</v>
      </c>
      <c r="K593" s="193">
        <v>1.666</v>
      </c>
      <c r="L593" s="193">
        <v>2.455</v>
      </c>
      <c r="M593" s="203"/>
      <c r="N593" s="200"/>
      <c r="O593" s="203"/>
      <c r="P593" s="203"/>
      <c r="Q593" s="203"/>
      <c r="R593" s="200"/>
      <c r="S593" s="194"/>
      <c r="T593" s="194"/>
    </row>
    <row r="594" hidden="1" spans="1:20">
      <c r="A594" s="204"/>
      <c r="B594" s="250">
        <f>MAX($B$6:B593)+1</f>
        <v>390</v>
      </c>
      <c r="C594" s="251"/>
      <c r="D594" s="199" t="s">
        <v>184</v>
      </c>
      <c r="E594" s="199" t="s">
        <v>193</v>
      </c>
      <c r="F594" s="194" t="s">
        <v>73</v>
      </c>
      <c r="G594" s="194" t="s">
        <v>76</v>
      </c>
      <c r="H594" s="311" t="s">
        <v>1640</v>
      </c>
      <c r="I594" s="199" t="s">
        <v>742</v>
      </c>
      <c r="J594" s="194" t="s">
        <v>1641</v>
      </c>
      <c r="K594" s="193">
        <v>0</v>
      </c>
      <c r="L594" s="193">
        <v>0.255</v>
      </c>
      <c r="M594" s="202">
        <v>3.274</v>
      </c>
      <c r="N594" s="199" t="s">
        <v>245</v>
      </c>
      <c r="O594" s="202">
        <v>365.847</v>
      </c>
      <c r="P594" s="202">
        <v>347.5</v>
      </c>
      <c r="Q594" s="202">
        <f>P594/M594</f>
        <v>106.139279169212</v>
      </c>
      <c r="R594" s="199" t="s">
        <v>1642</v>
      </c>
      <c r="S594" s="193">
        <v>310.2</v>
      </c>
      <c r="T594" s="194" t="s">
        <v>1594</v>
      </c>
    </row>
    <row r="595" hidden="1" spans="1:20">
      <c r="A595" s="265"/>
      <c r="B595" s="255"/>
      <c r="C595" s="256"/>
      <c r="D595" s="253"/>
      <c r="E595" s="253"/>
      <c r="F595" s="194"/>
      <c r="G595" s="194"/>
      <c r="H595" s="194"/>
      <c r="I595" s="253"/>
      <c r="J595" s="194" t="s">
        <v>1643</v>
      </c>
      <c r="K595" s="193">
        <v>0</v>
      </c>
      <c r="L595" s="193">
        <v>1.802</v>
      </c>
      <c r="M595" s="252"/>
      <c r="N595" s="253"/>
      <c r="O595" s="252"/>
      <c r="P595" s="252"/>
      <c r="Q595" s="252"/>
      <c r="R595" s="253"/>
      <c r="S595" s="194"/>
      <c r="T595" s="194"/>
    </row>
    <row r="596" hidden="1" spans="1:20">
      <c r="A596" s="263"/>
      <c r="B596" s="258"/>
      <c r="C596" s="259"/>
      <c r="D596" s="200"/>
      <c r="E596" s="200"/>
      <c r="F596" s="194"/>
      <c r="G596" s="194"/>
      <c r="H596" s="194"/>
      <c r="I596" s="200"/>
      <c r="J596" s="194" t="s">
        <v>1643</v>
      </c>
      <c r="K596" s="193">
        <v>1.802</v>
      </c>
      <c r="L596" s="193">
        <v>3.019</v>
      </c>
      <c r="M596" s="203"/>
      <c r="N596" s="200"/>
      <c r="O596" s="203"/>
      <c r="P596" s="203"/>
      <c r="Q596" s="203"/>
      <c r="R596" s="200"/>
      <c r="S596" s="194"/>
      <c r="T596" s="194"/>
    </row>
    <row r="597" ht="24" hidden="1" spans="1:20">
      <c r="A597" s="201"/>
      <c r="B597" s="126">
        <f>MAX($B$6:B596)+1</f>
        <v>391</v>
      </c>
      <c r="C597" s="191"/>
      <c r="D597" s="194" t="s">
        <v>184</v>
      </c>
      <c r="E597" s="194" t="s">
        <v>193</v>
      </c>
      <c r="F597" s="194" t="s">
        <v>73</v>
      </c>
      <c r="G597" s="194" t="s">
        <v>76</v>
      </c>
      <c r="H597" s="194" t="s">
        <v>1644</v>
      </c>
      <c r="I597" s="194" t="s">
        <v>742</v>
      </c>
      <c r="J597" s="194" t="s">
        <v>1645</v>
      </c>
      <c r="K597" s="193">
        <v>1.463</v>
      </c>
      <c r="L597" s="193">
        <v>2.33</v>
      </c>
      <c r="M597" s="193">
        <v>0.867</v>
      </c>
      <c r="N597" s="194" t="s">
        <v>245</v>
      </c>
      <c r="O597" s="193">
        <v>102.44</v>
      </c>
      <c r="P597" s="193">
        <v>100</v>
      </c>
      <c r="Q597" s="193">
        <f>P597/M597</f>
        <v>115.340253748558</v>
      </c>
      <c r="R597" s="194" t="s">
        <v>1646</v>
      </c>
      <c r="S597" s="193">
        <v>85.7</v>
      </c>
      <c r="T597" s="194" t="s">
        <v>1594</v>
      </c>
    </row>
    <row r="598" hidden="1" spans="1:20">
      <c r="A598" s="199"/>
      <c r="B598" s="250">
        <f>MAX($B$6:B597)+1</f>
        <v>392</v>
      </c>
      <c r="C598" s="251"/>
      <c r="D598" s="199" t="s">
        <v>184</v>
      </c>
      <c r="E598" s="199" t="s">
        <v>193</v>
      </c>
      <c r="F598" s="194" t="s">
        <v>73</v>
      </c>
      <c r="G598" s="194" t="s">
        <v>76</v>
      </c>
      <c r="H598" s="311" t="s">
        <v>1647</v>
      </c>
      <c r="I598" s="199" t="s">
        <v>742</v>
      </c>
      <c r="J598" s="194" t="s">
        <v>1648</v>
      </c>
      <c r="K598" s="193">
        <v>0.506</v>
      </c>
      <c r="L598" s="193">
        <v>3.81</v>
      </c>
      <c r="M598" s="202">
        <v>3.538</v>
      </c>
      <c r="N598" s="199" t="s">
        <v>245</v>
      </c>
      <c r="O598" s="202">
        <v>328</v>
      </c>
      <c r="P598" s="202">
        <v>311</v>
      </c>
      <c r="Q598" s="202">
        <f>P598/M598</f>
        <v>87.9027699265122</v>
      </c>
      <c r="R598" s="199" t="s">
        <v>1649</v>
      </c>
      <c r="S598" s="193">
        <v>278.8</v>
      </c>
      <c r="T598" s="194" t="s">
        <v>1594</v>
      </c>
    </row>
    <row r="599" hidden="1" spans="1:20">
      <c r="A599" s="200"/>
      <c r="B599" s="258"/>
      <c r="C599" s="259"/>
      <c r="D599" s="200"/>
      <c r="E599" s="200"/>
      <c r="F599" s="194"/>
      <c r="G599" s="194"/>
      <c r="H599" s="194"/>
      <c r="I599" s="200"/>
      <c r="J599" s="194" t="s">
        <v>1650</v>
      </c>
      <c r="K599" s="193">
        <v>0</v>
      </c>
      <c r="L599" s="193">
        <v>0.234</v>
      </c>
      <c r="M599" s="203"/>
      <c r="N599" s="200"/>
      <c r="O599" s="203"/>
      <c r="P599" s="203"/>
      <c r="Q599" s="203"/>
      <c r="R599" s="200"/>
      <c r="S599" s="194"/>
      <c r="T599" s="194"/>
    </row>
    <row r="600" hidden="1" spans="1:20">
      <c r="A600" s="199"/>
      <c r="B600" s="250">
        <f>MAX($B$6:B599)+1</f>
        <v>393</v>
      </c>
      <c r="C600" s="251"/>
      <c r="D600" s="199" t="s">
        <v>187</v>
      </c>
      <c r="E600" s="199" t="s">
        <v>193</v>
      </c>
      <c r="F600" s="194" t="s">
        <v>73</v>
      </c>
      <c r="G600" s="194" t="s">
        <v>76</v>
      </c>
      <c r="H600" s="194" t="s">
        <v>1652</v>
      </c>
      <c r="I600" s="199" t="s">
        <v>187</v>
      </c>
      <c r="J600" s="194" t="s">
        <v>1553</v>
      </c>
      <c r="K600" s="193">
        <v>38.1</v>
      </c>
      <c r="L600" s="193">
        <v>43.299</v>
      </c>
      <c r="M600" s="202">
        <v>8.139</v>
      </c>
      <c r="N600" s="199" t="s">
        <v>342</v>
      </c>
      <c r="O600" s="202">
        <v>570.848</v>
      </c>
      <c r="P600" s="202">
        <v>530.328</v>
      </c>
      <c r="Q600" s="202">
        <f>P600/M600</f>
        <v>65.1588647253962</v>
      </c>
      <c r="R600" s="199" t="s">
        <v>1653</v>
      </c>
      <c r="S600" s="193">
        <v>485.22</v>
      </c>
      <c r="T600" s="194" t="s">
        <v>1594</v>
      </c>
    </row>
    <row r="601" hidden="1" spans="1:20">
      <c r="A601" s="200"/>
      <c r="B601" s="258"/>
      <c r="C601" s="259"/>
      <c r="D601" s="200"/>
      <c r="E601" s="200"/>
      <c r="F601" s="194"/>
      <c r="G601" s="194"/>
      <c r="H601" s="194"/>
      <c r="I601" s="200"/>
      <c r="J601" s="194" t="s">
        <v>1553</v>
      </c>
      <c r="K601" s="193">
        <v>44.76</v>
      </c>
      <c r="L601" s="193">
        <v>47.7</v>
      </c>
      <c r="M601" s="203"/>
      <c r="N601" s="200"/>
      <c r="O601" s="203"/>
      <c r="P601" s="203"/>
      <c r="Q601" s="203"/>
      <c r="R601" s="200"/>
      <c r="S601" s="194"/>
      <c r="T601" s="194"/>
    </row>
    <row r="602" hidden="1" spans="1:20">
      <c r="A602" s="199"/>
      <c r="B602" s="250">
        <f>MAX($B$6:B601)+1</f>
        <v>394</v>
      </c>
      <c r="C602" s="251"/>
      <c r="D602" s="199" t="s">
        <v>186</v>
      </c>
      <c r="E602" s="199" t="s">
        <v>193</v>
      </c>
      <c r="F602" s="194" t="s">
        <v>73</v>
      </c>
      <c r="G602" s="194" t="s">
        <v>76</v>
      </c>
      <c r="H602" s="311" t="s">
        <v>1654</v>
      </c>
      <c r="I602" s="199" t="s">
        <v>242</v>
      </c>
      <c r="J602" s="194" t="s">
        <v>1655</v>
      </c>
      <c r="K602" s="193">
        <v>0</v>
      </c>
      <c r="L602" s="193">
        <v>0.951</v>
      </c>
      <c r="M602" s="202">
        <v>3.386</v>
      </c>
      <c r="N602" s="199" t="s">
        <v>245</v>
      </c>
      <c r="O602" s="202">
        <v>607.14</v>
      </c>
      <c r="P602" s="202">
        <v>527.95</v>
      </c>
      <c r="Q602" s="202">
        <f>P602/M602</f>
        <v>155.921441228588</v>
      </c>
      <c r="R602" s="199" t="s">
        <v>1656</v>
      </c>
      <c r="S602" s="193">
        <v>516.07</v>
      </c>
      <c r="T602" s="194" t="s">
        <v>1594</v>
      </c>
    </row>
    <row r="603" hidden="1" spans="1:20">
      <c r="A603" s="200"/>
      <c r="B603" s="258"/>
      <c r="C603" s="259"/>
      <c r="D603" s="200"/>
      <c r="E603" s="200"/>
      <c r="F603" s="194"/>
      <c r="G603" s="194"/>
      <c r="H603" s="194"/>
      <c r="I603" s="200"/>
      <c r="J603" s="194" t="s">
        <v>1655</v>
      </c>
      <c r="K603" s="193">
        <v>0.951</v>
      </c>
      <c r="L603" s="193">
        <v>3.386</v>
      </c>
      <c r="M603" s="203"/>
      <c r="N603" s="200"/>
      <c r="O603" s="203"/>
      <c r="P603" s="203"/>
      <c r="Q603" s="203"/>
      <c r="R603" s="200"/>
      <c r="S603" s="194"/>
      <c r="T603" s="194"/>
    </row>
    <row r="604" hidden="1" spans="1:20">
      <c r="A604" s="312"/>
      <c r="B604" s="241">
        <f>MAX($B$6:B603)+1</f>
        <v>395</v>
      </c>
      <c r="C604" s="242"/>
      <c r="D604" s="115" t="s">
        <v>4811</v>
      </c>
      <c r="E604" s="115" t="s">
        <v>193</v>
      </c>
      <c r="F604" s="125" t="s">
        <v>73</v>
      </c>
      <c r="G604" s="125" t="s">
        <v>78</v>
      </c>
      <c r="H604" s="115" t="s">
        <v>4812</v>
      </c>
      <c r="I604" s="115" t="s">
        <v>4812</v>
      </c>
      <c r="J604" s="292"/>
      <c r="K604" s="220" t="s">
        <v>4895</v>
      </c>
      <c r="L604" s="221"/>
      <c r="M604" s="221"/>
      <c r="N604" s="221"/>
      <c r="O604" s="221"/>
      <c r="P604" s="221"/>
      <c r="Q604" s="221"/>
      <c r="R604" s="222"/>
      <c r="S604" s="125">
        <v>795</v>
      </c>
      <c r="T604" s="194"/>
    </row>
    <row r="605" ht="24" hidden="1" spans="1:20">
      <c r="A605" s="194"/>
      <c r="B605" s="126">
        <f>MAX($B$6:B604)+1</f>
        <v>396</v>
      </c>
      <c r="C605" s="191"/>
      <c r="D605" s="194" t="s">
        <v>182</v>
      </c>
      <c r="E605" s="194" t="s">
        <v>193</v>
      </c>
      <c r="F605" s="194" t="s">
        <v>73</v>
      </c>
      <c r="G605" s="194" t="s">
        <v>78</v>
      </c>
      <c r="H605" s="194" t="s">
        <v>1761</v>
      </c>
      <c r="I605" s="194" t="s">
        <v>742</v>
      </c>
      <c r="J605" s="194" t="s">
        <v>1762</v>
      </c>
      <c r="K605" s="193">
        <v>0</v>
      </c>
      <c r="L605" s="193">
        <v>7.3</v>
      </c>
      <c r="M605" s="202">
        <v>7.3</v>
      </c>
      <c r="N605" s="194" t="s">
        <v>342</v>
      </c>
      <c r="O605" s="193">
        <v>1989.336</v>
      </c>
      <c r="P605" s="193">
        <v>1572.966</v>
      </c>
      <c r="Q605" s="193">
        <f t="shared" ref="Q605:Q615" si="17">P605/M605</f>
        <v>215.474794520548</v>
      </c>
      <c r="R605" s="194" t="s">
        <v>1763</v>
      </c>
      <c r="S605" s="193">
        <v>876</v>
      </c>
      <c r="T605" s="310" t="s">
        <v>1594</v>
      </c>
    </row>
    <row r="606" ht="24" hidden="1" spans="1:20">
      <c r="A606" s="194"/>
      <c r="B606" s="126">
        <f>MAX($B$6:B605)+1</f>
        <v>397</v>
      </c>
      <c r="C606" s="191"/>
      <c r="D606" s="194" t="s">
        <v>182</v>
      </c>
      <c r="E606" s="194" t="s">
        <v>193</v>
      </c>
      <c r="F606" s="194" t="s">
        <v>73</v>
      </c>
      <c r="G606" s="194" t="s">
        <v>78</v>
      </c>
      <c r="H606" s="194" t="s">
        <v>1764</v>
      </c>
      <c r="I606" s="194" t="s">
        <v>742</v>
      </c>
      <c r="J606" s="194" t="s">
        <v>1765</v>
      </c>
      <c r="K606" s="193">
        <v>6.359</v>
      </c>
      <c r="L606" s="193">
        <v>15.03</v>
      </c>
      <c r="M606" s="193">
        <v>8.671</v>
      </c>
      <c r="N606" s="194" t="s">
        <v>342</v>
      </c>
      <c r="O606" s="193">
        <v>2801.696</v>
      </c>
      <c r="P606" s="193">
        <v>2149.111</v>
      </c>
      <c r="Q606" s="193">
        <f t="shared" si="17"/>
        <v>247.850420943374</v>
      </c>
      <c r="R606" s="194" t="s">
        <v>1766</v>
      </c>
      <c r="S606" s="193">
        <v>1041</v>
      </c>
      <c r="T606" s="310" t="s">
        <v>1594</v>
      </c>
    </row>
    <row r="607" ht="24" hidden="1" spans="1:20">
      <c r="A607" s="194"/>
      <c r="B607" s="126">
        <f>MAX($B$6:B606)+1</f>
        <v>398</v>
      </c>
      <c r="C607" s="191"/>
      <c r="D607" s="194" t="s">
        <v>182</v>
      </c>
      <c r="E607" s="194" t="s">
        <v>193</v>
      </c>
      <c r="F607" s="194" t="s">
        <v>73</v>
      </c>
      <c r="G607" s="194" t="s">
        <v>78</v>
      </c>
      <c r="H607" s="194" t="s">
        <v>1767</v>
      </c>
      <c r="I607" s="194" t="s">
        <v>742</v>
      </c>
      <c r="J607" s="194" t="s">
        <v>1768</v>
      </c>
      <c r="K607" s="193">
        <v>6.763</v>
      </c>
      <c r="L607" s="193">
        <v>11.375</v>
      </c>
      <c r="M607" s="193">
        <v>4.612</v>
      </c>
      <c r="N607" s="194" t="s">
        <v>342</v>
      </c>
      <c r="O607" s="193">
        <v>1429.653</v>
      </c>
      <c r="P607" s="193">
        <v>1154.05</v>
      </c>
      <c r="Q607" s="193">
        <f t="shared" si="17"/>
        <v>250.227666955768</v>
      </c>
      <c r="R607" s="194" t="s">
        <v>1769</v>
      </c>
      <c r="S607" s="193">
        <v>553</v>
      </c>
      <c r="T607" s="214"/>
    </row>
    <row r="608" ht="24" hidden="1" spans="1:20">
      <c r="A608" s="194"/>
      <c r="B608" s="126">
        <f>MAX($B$6:B607)+1</f>
        <v>399</v>
      </c>
      <c r="C608" s="191"/>
      <c r="D608" s="194" t="s">
        <v>182</v>
      </c>
      <c r="E608" s="194" t="s">
        <v>193</v>
      </c>
      <c r="F608" s="194" t="s">
        <v>73</v>
      </c>
      <c r="G608" s="194" t="s">
        <v>78</v>
      </c>
      <c r="H608" s="194" t="s">
        <v>1770</v>
      </c>
      <c r="I608" s="194" t="s">
        <v>742</v>
      </c>
      <c r="J608" s="194" t="s">
        <v>1771</v>
      </c>
      <c r="K608" s="193">
        <v>3.1</v>
      </c>
      <c r="L608" s="193">
        <v>11.746</v>
      </c>
      <c r="M608" s="193">
        <v>8.646</v>
      </c>
      <c r="N608" s="194" t="s">
        <v>342</v>
      </c>
      <c r="O608" s="193">
        <v>2797.87</v>
      </c>
      <c r="P608" s="193">
        <v>2243.501</v>
      </c>
      <c r="Q608" s="193">
        <f t="shared" si="17"/>
        <v>259.484270182743</v>
      </c>
      <c r="R608" s="194" t="s">
        <v>1772</v>
      </c>
      <c r="S608" s="193">
        <v>1037</v>
      </c>
      <c r="T608" s="214"/>
    </row>
    <row r="609" ht="24" hidden="1" spans="1:20">
      <c r="A609" s="194"/>
      <c r="B609" s="126">
        <f>MAX($B$6:B608)+1</f>
        <v>400</v>
      </c>
      <c r="C609" s="191"/>
      <c r="D609" s="194" t="s">
        <v>182</v>
      </c>
      <c r="E609" s="194" t="s">
        <v>193</v>
      </c>
      <c r="F609" s="194" t="s">
        <v>73</v>
      </c>
      <c r="G609" s="194" t="s">
        <v>78</v>
      </c>
      <c r="H609" s="194" t="s">
        <v>1773</v>
      </c>
      <c r="I609" s="194" t="s">
        <v>742</v>
      </c>
      <c r="J609" s="194" t="s">
        <v>1774</v>
      </c>
      <c r="K609" s="193">
        <v>27.513</v>
      </c>
      <c r="L609" s="193">
        <v>32.533</v>
      </c>
      <c r="M609" s="193">
        <v>5.02</v>
      </c>
      <c r="N609" s="194" t="s">
        <v>342</v>
      </c>
      <c r="O609" s="193">
        <v>2694.262</v>
      </c>
      <c r="P609" s="193">
        <v>2067.452</v>
      </c>
      <c r="Q609" s="193">
        <f t="shared" si="17"/>
        <v>411.843027888446</v>
      </c>
      <c r="R609" s="194" t="s">
        <v>1775</v>
      </c>
      <c r="S609" s="193">
        <v>801</v>
      </c>
      <c r="T609" s="313" t="s">
        <v>4896</v>
      </c>
    </row>
    <row r="610" ht="24" hidden="1" spans="1:20">
      <c r="A610" s="194"/>
      <c r="B610" s="126">
        <f>MAX($B$6:B609)+1</f>
        <v>401</v>
      </c>
      <c r="C610" s="191"/>
      <c r="D610" s="194" t="s">
        <v>182</v>
      </c>
      <c r="E610" s="194" t="s">
        <v>193</v>
      </c>
      <c r="F610" s="194" t="s">
        <v>73</v>
      </c>
      <c r="G610" s="194" t="s">
        <v>78</v>
      </c>
      <c r="H610" s="194" t="s">
        <v>1776</v>
      </c>
      <c r="I610" s="194" t="s">
        <v>742</v>
      </c>
      <c r="J610" s="194" t="s">
        <v>1777</v>
      </c>
      <c r="K610" s="193">
        <v>12.16</v>
      </c>
      <c r="L610" s="193">
        <v>25.034</v>
      </c>
      <c r="M610" s="193">
        <v>12.874</v>
      </c>
      <c r="N610" s="194" t="s">
        <v>342</v>
      </c>
      <c r="O610" s="193">
        <v>11275.595</v>
      </c>
      <c r="P610" s="193">
        <v>7216.035</v>
      </c>
      <c r="Q610" s="193">
        <f t="shared" si="17"/>
        <v>560.512272797887</v>
      </c>
      <c r="R610" s="194" t="s">
        <v>1778</v>
      </c>
      <c r="S610" s="193">
        <v>2523</v>
      </c>
      <c r="T610" s="313" t="s">
        <v>4896</v>
      </c>
    </row>
    <row r="611" ht="24" hidden="1" spans="1:20">
      <c r="A611" s="213"/>
      <c r="B611" s="250">
        <f>MAX($B$6:B610)+1</f>
        <v>402</v>
      </c>
      <c r="C611" s="251"/>
      <c r="D611" s="314" t="s">
        <v>186</v>
      </c>
      <c r="E611" s="125" t="s">
        <v>193</v>
      </c>
      <c r="F611" s="115" t="s">
        <v>80</v>
      </c>
      <c r="G611" s="125" t="s">
        <v>83</v>
      </c>
      <c r="H611" s="125" t="s">
        <v>1779</v>
      </c>
      <c r="I611" s="125" t="s">
        <v>186</v>
      </c>
      <c r="J611" s="125" t="s">
        <v>1780</v>
      </c>
      <c r="K611" s="125">
        <v>0</v>
      </c>
      <c r="L611" s="125">
        <v>2.697</v>
      </c>
      <c r="M611" s="125">
        <v>2.697</v>
      </c>
      <c r="N611" s="125" t="s">
        <v>245</v>
      </c>
      <c r="O611" s="125">
        <v>429.2085</v>
      </c>
      <c r="P611" s="125">
        <v>369.3129</v>
      </c>
      <c r="Q611" s="125">
        <f t="shared" si="17"/>
        <v>136.934705228031</v>
      </c>
      <c r="R611" s="125" t="s">
        <v>1781</v>
      </c>
      <c r="S611" s="125">
        <f>M611*75</f>
        <v>202.275</v>
      </c>
      <c r="T611" s="125"/>
    </row>
    <row r="612" ht="36" hidden="1" spans="1:20">
      <c r="A612" s="213"/>
      <c r="B612" s="250">
        <f>MAX($B$6:B611)+1</f>
        <v>403</v>
      </c>
      <c r="C612" s="251"/>
      <c r="D612" s="314" t="s">
        <v>185</v>
      </c>
      <c r="E612" s="125" t="s">
        <v>193</v>
      </c>
      <c r="F612" s="115" t="s">
        <v>80</v>
      </c>
      <c r="G612" s="125" t="s">
        <v>83</v>
      </c>
      <c r="H612" s="125" t="s">
        <v>1782</v>
      </c>
      <c r="I612" s="125" t="s">
        <v>623</v>
      </c>
      <c r="J612" s="125" t="s">
        <v>1783</v>
      </c>
      <c r="K612" s="125">
        <v>0</v>
      </c>
      <c r="L612" s="125">
        <v>1</v>
      </c>
      <c r="M612" s="125">
        <v>1</v>
      </c>
      <c r="N612" s="125" t="s">
        <v>245</v>
      </c>
      <c r="O612" s="125">
        <v>200.7367</v>
      </c>
      <c r="P612" s="125">
        <v>175.2827</v>
      </c>
      <c r="Q612" s="125">
        <f t="shared" si="17"/>
        <v>175.2827</v>
      </c>
      <c r="R612" s="125" t="s">
        <v>1784</v>
      </c>
      <c r="S612" s="125">
        <f>M612*75</f>
        <v>75</v>
      </c>
      <c r="T612" s="225"/>
    </row>
    <row r="613" ht="24" hidden="1" spans="1:20">
      <c r="A613" s="213"/>
      <c r="B613" s="250">
        <f>MAX($B$6:B612)+1</f>
        <v>404</v>
      </c>
      <c r="C613" s="251"/>
      <c r="D613" s="314" t="s">
        <v>186</v>
      </c>
      <c r="E613" s="125" t="s">
        <v>193</v>
      </c>
      <c r="F613" s="115" t="s">
        <v>80</v>
      </c>
      <c r="G613" s="125" t="s">
        <v>83</v>
      </c>
      <c r="H613" s="125" t="s">
        <v>1785</v>
      </c>
      <c r="I613" s="125" t="s">
        <v>186</v>
      </c>
      <c r="J613" s="125" t="s">
        <v>1786</v>
      </c>
      <c r="K613" s="125">
        <v>0</v>
      </c>
      <c r="L613" s="125">
        <v>0.351</v>
      </c>
      <c r="M613" s="125">
        <v>0.351</v>
      </c>
      <c r="N613" s="125" t="s">
        <v>245</v>
      </c>
      <c r="O613" s="125">
        <v>56.4864</v>
      </c>
      <c r="P613" s="125">
        <v>48.8756</v>
      </c>
      <c r="Q613" s="125">
        <f t="shared" si="17"/>
        <v>139.246723646724</v>
      </c>
      <c r="R613" s="125" t="s">
        <v>1787</v>
      </c>
      <c r="S613" s="125">
        <f>M613*75</f>
        <v>26.325</v>
      </c>
      <c r="T613" s="225"/>
    </row>
    <row r="614" ht="24" hidden="1" spans="1:20">
      <c r="A614" s="213"/>
      <c r="B614" s="250">
        <f>MAX($B$6:B613)+1</f>
        <v>405</v>
      </c>
      <c r="C614" s="251"/>
      <c r="D614" s="314" t="s">
        <v>186</v>
      </c>
      <c r="E614" s="125" t="s">
        <v>193</v>
      </c>
      <c r="F614" s="115" t="s">
        <v>80</v>
      </c>
      <c r="G614" s="125" t="s">
        <v>83</v>
      </c>
      <c r="H614" s="125" t="s">
        <v>1788</v>
      </c>
      <c r="I614" s="125" t="s">
        <v>186</v>
      </c>
      <c r="J614" s="125" t="s">
        <v>1789</v>
      </c>
      <c r="K614" s="125">
        <v>0</v>
      </c>
      <c r="L614" s="125">
        <v>1.468</v>
      </c>
      <c r="M614" s="125">
        <v>1.468</v>
      </c>
      <c r="N614" s="125" t="s">
        <v>245</v>
      </c>
      <c r="O614" s="125">
        <v>329.8282</v>
      </c>
      <c r="P614" s="125">
        <v>282.7397</v>
      </c>
      <c r="Q614" s="125">
        <f t="shared" si="17"/>
        <v>192.601975476839</v>
      </c>
      <c r="R614" s="125" t="s">
        <v>1790</v>
      </c>
      <c r="S614" s="125">
        <f>M614*75</f>
        <v>110.1</v>
      </c>
      <c r="T614" s="225"/>
    </row>
    <row r="615" ht="24" hidden="1" spans="1:20">
      <c r="A615" s="213"/>
      <c r="B615" s="250">
        <f>MAX($B$6:B614)+1</f>
        <v>406</v>
      </c>
      <c r="C615" s="251"/>
      <c r="D615" s="314" t="s">
        <v>184</v>
      </c>
      <c r="E615" s="214" t="s">
        <v>193</v>
      </c>
      <c r="F615" s="269" t="s">
        <v>80</v>
      </c>
      <c r="G615" s="214" t="s">
        <v>83</v>
      </c>
      <c r="H615" s="214" t="s">
        <v>1791</v>
      </c>
      <c r="I615" s="125" t="s">
        <v>702</v>
      </c>
      <c r="J615" s="125" t="s">
        <v>1792</v>
      </c>
      <c r="K615" s="125">
        <v>0</v>
      </c>
      <c r="L615" s="125">
        <v>1.025</v>
      </c>
      <c r="M615" s="214">
        <v>5.957</v>
      </c>
      <c r="N615" s="214" t="s">
        <v>245</v>
      </c>
      <c r="O615" s="214">
        <v>925.0894</v>
      </c>
      <c r="P615" s="214">
        <v>780.1158</v>
      </c>
      <c r="Q615" s="214">
        <f t="shared" si="17"/>
        <v>130.957831123049</v>
      </c>
      <c r="R615" s="214" t="s">
        <v>1793</v>
      </c>
      <c r="S615" s="214">
        <f>M615*75</f>
        <v>446.775</v>
      </c>
      <c r="T615" s="225"/>
    </row>
    <row r="616" hidden="1" spans="1:20">
      <c r="A616" s="315"/>
      <c r="B616" s="255"/>
      <c r="C616" s="256"/>
      <c r="D616" s="316"/>
      <c r="E616" s="287"/>
      <c r="F616" s="296"/>
      <c r="G616" s="287"/>
      <c r="H616" s="287"/>
      <c r="I616" s="125" t="s">
        <v>186</v>
      </c>
      <c r="J616" s="125" t="s">
        <v>1794</v>
      </c>
      <c r="K616" s="125">
        <v>0</v>
      </c>
      <c r="L616" s="125">
        <v>3.561</v>
      </c>
      <c r="M616" s="287"/>
      <c r="N616" s="287"/>
      <c r="O616" s="287"/>
      <c r="P616" s="287"/>
      <c r="Q616" s="287"/>
      <c r="R616" s="287"/>
      <c r="S616" s="287"/>
      <c r="T616" s="225"/>
    </row>
    <row r="617" ht="24" hidden="1" spans="1:20">
      <c r="A617" s="315"/>
      <c r="B617" s="255"/>
      <c r="C617" s="256"/>
      <c r="D617" s="316"/>
      <c r="E617" s="287"/>
      <c r="F617" s="296"/>
      <c r="G617" s="287"/>
      <c r="H617" s="287"/>
      <c r="I617" s="125" t="s">
        <v>623</v>
      </c>
      <c r="J617" s="125" t="s">
        <v>1795</v>
      </c>
      <c r="K617" s="125">
        <v>0</v>
      </c>
      <c r="L617" s="125">
        <v>0.731</v>
      </c>
      <c r="M617" s="287"/>
      <c r="N617" s="287"/>
      <c r="O617" s="287"/>
      <c r="P617" s="287"/>
      <c r="Q617" s="287"/>
      <c r="R617" s="287"/>
      <c r="S617" s="287"/>
      <c r="T617" s="225"/>
    </row>
    <row r="618" hidden="1" spans="1:20">
      <c r="A618" s="315"/>
      <c r="B618" s="255"/>
      <c r="C618" s="256"/>
      <c r="D618" s="316"/>
      <c r="E618" s="237"/>
      <c r="F618" s="271"/>
      <c r="G618" s="237"/>
      <c r="H618" s="237"/>
      <c r="I618" s="125" t="s">
        <v>186</v>
      </c>
      <c r="J618" s="125" t="s">
        <v>1796</v>
      </c>
      <c r="K618" s="125">
        <v>0</v>
      </c>
      <c r="L618" s="125">
        <v>0.64</v>
      </c>
      <c r="M618" s="237"/>
      <c r="N618" s="237"/>
      <c r="O618" s="237"/>
      <c r="P618" s="237"/>
      <c r="Q618" s="237"/>
      <c r="R618" s="237"/>
      <c r="S618" s="237"/>
      <c r="T618" s="225"/>
    </row>
    <row r="619" hidden="1" spans="1:20">
      <c r="A619" s="213"/>
      <c r="B619" s="250">
        <f>MAX($B$6:B618)+1</f>
        <v>407</v>
      </c>
      <c r="C619" s="251"/>
      <c r="D619" s="314" t="s">
        <v>184</v>
      </c>
      <c r="E619" s="214"/>
      <c r="F619" s="269" t="s">
        <v>80</v>
      </c>
      <c r="G619" s="214" t="s">
        <v>83</v>
      </c>
      <c r="H619" s="214" t="s">
        <v>4897</v>
      </c>
      <c r="I619" s="125" t="s">
        <v>702</v>
      </c>
      <c r="J619" s="115" t="s">
        <v>4898</v>
      </c>
      <c r="K619" s="317">
        <v>0</v>
      </c>
      <c r="L619" s="317">
        <v>1.948</v>
      </c>
      <c r="M619" s="214">
        <v>3.368</v>
      </c>
      <c r="N619" s="214" t="s">
        <v>245</v>
      </c>
      <c r="O619" s="318">
        <v>314.3347</v>
      </c>
      <c r="P619" s="318">
        <v>265.6994</v>
      </c>
      <c r="Q619" s="318">
        <f>P619/M619</f>
        <v>78.8893705463183</v>
      </c>
      <c r="R619" s="226" t="s">
        <v>4899</v>
      </c>
      <c r="S619" s="125">
        <f>M619*75</f>
        <v>252.6</v>
      </c>
      <c r="T619" s="222"/>
    </row>
    <row r="620" hidden="1" spans="1:20">
      <c r="A620" s="315"/>
      <c r="B620" s="255"/>
      <c r="C620" s="256"/>
      <c r="D620" s="316"/>
      <c r="E620" s="287"/>
      <c r="F620" s="296"/>
      <c r="G620" s="287"/>
      <c r="H620" s="287"/>
      <c r="I620" s="125"/>
      <c r="J620" s="115" t="s">
        <v>4900</v>
      </c>
      <c r="K620" s="317">
        <v>0.842</v>
      </c>
      <c r="L620" s="317">
        <v>1.332</v>
      </c>
      <c r="M620" s="287"/>
      <c r="N620" s="287"/>
      <c r="O620" s="319"/>
      <c r="P620" s="319"/>
      <c r="Q620" s="319"/>
      <c r="R620" s="226"/>
      <c r="S620" s="125"/>
      <c r="T620" s="222"/>
    </row>
    <row r="621" hidden="1" spans="1:20">
      <c r="A621" s="315"/>
      <c r="B621" s="255"/>
      <c r="C621" s="256"/>
      <c r="D621" s="316"/>
      <c r="E621" s="237"/>
      <c r="F621" s="271"/>
      <c r="G621" s="237"/>
      <c r="H621" s="237"/>
      <c r="I621" s="125"/>
      <c r="J621" s="115" t="s">
        <v>4901</v>
      </c>
      <c r="K621" s="317">
        <v>0</v>
      </c>
      <c r="L621" s="317">
        <v>0.93</v>
      </c>
      <c r="M621" s="237"/>
      <c r="N621" s="237"/>
      <c r="O621" s="320"/>
      <c r="P621" s="320"/>
      <c r="Q621" s="320"/>
      <c r="R621" s="226"/>
      <c r="S621" s="125"/>
      <c r="T621" s="222"/>
    </row>
    <row r="622" ht="24" hidden="1" spans="1:20">
      <c r="A622" s="213"/>
      <c r="B622" s="250">
        <f>MAX($B$6:B621)+1</f>
        <v>408</v>
      </c>
      <c r="C622" s="251"/>
      <c r="D622" s="314" t="s">
        <v>186</v>
      </c>
      <c r="E622" s="125"/>
      <c r="F622" s="115" t="s">
        <v>80</v>
      </c>
      <c r="G622" s="125" t="s">
        <v>83</v>
      </c>
      <c r="H622" s="125" t="s">
        <v>4902</v>
      </c>
      <c r="I622" s="125" t="s">
        <v>186</v>
      </c>
      <c r="J622" s="125" t="s">
        <v>4903</v>
      </c>
      <c r="K622" s="125">
        <v>0</v>
      </c>
      <c r="L622" s="125">
        <v>0.86</v>
      </c>
      <c r="M622" s="125">
        <v>0.86</v>
      </c>
      <c r="N622" s="125" t="s">
        <v>342</v>
      </c>
      <c r="O622" s="226">
        <v>266.68</v>
      </c>
      <c r="P622" s="226">
        <v>225.66</v>
      </c>
      <c r="Q622" s="226">
        <f>P622/M622</f>
        <v>262.395348837209</v>
      </c>
      <c r="R622" s="226" t="s">
        <v>4899</v>
      </c>
      <c r="S622" s="125">
        <v>64.7</v>
      </c>
      <c r="T622" s="225"/>
    </row>
    <row r="623" ht="36" hidden="1" spans="1:20">
      <c r="A623" s="213"/>
      <c r="B623" s="250">
        <f>MAX($B$6:B622)+1</f>
        <v>409</v>
      </c>
      <c r="C623" s="251"/>
      <c r="D623" s="314" t="s">
        <v>186</v>
      </c>
      <c r="E623" s="125"/>
      <c r="F623" s="115" t="s">
        <v>80</v>
      </c>
      <c r="G623" s="125" t="s">
        <v>83</v>
      </c>
      <c r="H623" s="125" t="s">
        <v>4904</v>
      </c>
      <c r="I623" s="125" t="s">
        <v>186</v>
      </c>
      <c r="J623" s="125" t="s">
        <v>4905</v>
      </c>
      <c r="K623" s="125">
        <v>0</v>
      </c>
      <c r="L623" s="125">
        <v>0.655</v>
      </c>
      <c r="M623" s="125">
        <v>0.655</v>
      </c>
      <c r="N623" s="125" t="s">
        <v>342</v>
      </c>
      <c r="O623" s="125">
        <v>178.0875</v>
      </c>
      <c r="P623" s="125">
        <f>O623*0.85</f>
        <v>151.374375</v>
      </c>
      <c r="Q623" s="125">
        <f>P623/M623</f>
        <v>231.105916030534</v>
      </c>
      <c r="R623" s="125" t="s">
        <v>4899</v>
      </c>
      <c r="S623" s="125">
        <f>M623*75</f>
        <v>49.125</v>
      </c>
      <c r="T623" s="225"/>
    </row>
    <row r="624" ht="24" hidden="1" spans="1:20">
      <c r="A624" s="213"/>
      <c r="B624" s="250">
        <f>MAX($B$6:B623)+1</f>
        <v>410</v>
      </c>
      <c r="C624" s="251"/>
      <c r="D624" s="314" t="s">
        <v>185</v>
      </c>
      <c r="E624" s="214"/>
      <c r="F624" s="269" t="s">
        <v>80</v>
      </c>
      <c r="G624" s="214" t="s">
        <v>83</v>
      </c>
      <c r="H624" s="214" t="s">
        <v>4906</v>
      </c>
      <c r="I624" s="125" t="s">
        <v>623</v>
      </c>
      <c r="J624" s="115" t="s">
        <v>4907</v>
      </c>
      <c r="K624" s="125">
        <v>0</v>
      </c>
      <c r="L624" s="125">
        <v>1.108</v>
      </c>
      <c r="M624" s="214">
        <v>2.093</v>
      </c>
      <c r="N624" s="214" t="s">
        <v>245</v>
      </c>
      <c r="O624" s="262">
        <v>289</v>
      </c>
      <c r="P624" s="262">
        <v>274.55</v>
      </c>
      <c r="Q624" s="262">
        <f>P624/M624</f>
        <v>131.175346392738</v>
      </c>
      <c r="R624" s="262" t="s">
        <v>4899</v>
      </c>
      <c r="S624" s="125">
        <f>M624*75</f>
        <v>156.975</v>
      </c>
      <c r="T624" s="225"/>
    </row>
    <row r="625" ht="24" hidden="1" spans="1:20">
      <c r="A625" s="315"/>
      <c r="B625" s="255"/>
      <c r="C625" s="256"/>
      <c r="D625" s="316"/>
      <c r="E625" s="237"/>
      <c r="F625" s="271"/>
      <c r="G625" s="237"/>
      <c r="H625" s="237"/>
      <c r="I625" s="125" t="s">
        <v>702</v>
      </c>
      <c r="J625" s="115" t="s">
        <v>4908</v>
      </c>
      <c r="K625" s="125">
        <v>0</v>
      </c>
      <c r="L625" s="125">
        <v>0.985</v>
      </c>
      <c r="M625" s="237"/>
      <c r="N625" s="237"/>
      <c r="O625" s="321"/>
      <c r="P625" s="321"/>
      <c r="Q625" s="321"/>
      <c r="R625" s="321"/>
      <c r="S625" s="125"/>
      <c r="T625" s="225"/>
    </row>
    <row r="626" ht="36" hidden="1" spans="1:20">
      <c r="A626" s="213"/>
      <c r="B626" s="250">
        <f>MAX($B$6:B625)+1</f>
        <v>411</v>
      </c>
      <c r="C626" s="251"/>
      <c r="D626" s="314" t="s">
        <v>185</v>
      </c>
      <c r="E626" s="125"/>
      <c r="F626" s="115" t="s">
        <v>80</v>
      </c>
      <c r="G626" s="125" t="s">
        <v>83</v>
      </c>
      <c r="H626" s="125" t="s">
        <v>4909</v>
      </c>
      <c r="I626" s="125" t="s">
        <v>623</v>
      </c>
      <c r="J626" s="125" t="s">
        <v>4910</v>
      </c>
      <c r="K626" s="125">
        <v>0</v>
      </c>
      <c r="L626" s="125">
        <v>0.575</v>
      </c>
      <c r="M626" s="125">
        <v>0.575</v>
      </c>
      <c r="N626" s="125" t="s">
        <v>245</v>
      </c>
      <c r="O626" s="125">
        <v>31.14</v>
      </c>
      <c r="P626" s="125">
        <v>28.23</v>
      </c>
      <c r="Q626" s="125">
        <f>P626/M626</f>
        <v>49.095652173913</v>
      </c>
      <c r="R626" s="125" t="s">
        <v>4899</v>
      </c>
      <c r="S626" s="125">
        <f>M626*75</f>
        <v>43.125</v>
      </c>
      <c r="T626" s="225"/>
    </row>
    <row r="627" hidden="1" spans="1:20">
      <c r="A627" s="213"/>
      <c r="B627" s="250">
        <f>MAX($B$6:B626)+1</f>
        <v>412</v>
      </c>
      <c r="C627" s="251"/>
      <c r="D627" s="314" t="s">
        <v>4811</v>
      </c>
      <c r="E627" s="125" t="s">
        <v>193</v>
      </c>
      <c r="F627" s="115" t="s">
        <v>80</v>
      </c>
      <c r="G627" s="125" t="s">
        <v>83</v>
      </c>
      <c r="H627" s="125" t="s">
        <v>4812</v>
      </c>
      <c r="I627" s="225"/>
      <c r="J627" s="223" t="s">
        <v>4911</v>
      </c>
      <c r="K627" s="225"/>
      <c r="L627" s="225"/>
      <c r="M627" s="225"/>
      <c r="N627" s="225"/>
      <c r="O627" s="225"/>
      <c r="P627" s="225"/>
      <c r="Q627" s="225"/>
      <c r="R627" s="225"/>
      <c r="S627" s="125">
        <v>674</v>
      </c>
      <c r="T627" s="225"/>
    </row>
    <row r="628" ht="24" hidden="1" spans="1:20">
      <c r="A628" s="213"/>
      <c r="B628" s="250">
        <f>MAX($B$6:B627)+1</f>
        <v>413</v>
      </c>
      <c r="C628" s="251"/>
      <c r="D628" s="314" t="s">
        <v>186</v>
      </c>
      <c r="E628" s="125" t="s">
        <v>193</v>
      </c>
      <c r="F628" s="115" t="s">
        <v>80</v>
      </c>
      <c r="G628" s="115" t="s">
        <v>82</v>
      </c>
      <c r="H628" s="125" t="s">
        <v>243</v>
      </c>
      <c r="I628" s="125" t="s">
        <v>242</v>
      </c>
      <c r="J628" s="125" t="s">
        <v>244</v>
      </c>
      <c r="K628" s="125" t="s">
        <v>401</v>
      </c>
      <c r="L628" s="125" t="s">
        <v>1849</v>
      </c>
      <c r="M628" s="125">
        <v>3.915</v>
      </c>
      <c r="N628" s="125" t="s">
        <v>245</v>
      </c>
      <c r="O628" s="226">
        <v>380.582</v>
      </c>
      <c r="P628" s="226">
        <v>342.908</v>
      </c>
      <c r="Q628" s="226">
        <f t="shared" ref="Q628:Q634" si="18">P628/M628</f>
        <v>87.5882503192848</v>
      </c>
      <c r="R628" s="125" t="s">
        <v>246</v>
      </c>
      <c r="S628" s="125">
        <v>293</v>
      </c>
      <c r="T628" s="225"/>
    </row>
    <row r="629" ht="24" hidden="1" spans="1:20">
      <c r="A629" s="213"/>
      <c r="B629" s="250">
        <f>MAX($B$6:B628)+1</f>
        <v>414</v>
      </c>
      <c r="C629" s="251"/>
      <c r="D629" s="314" t="s">
        <v>186</v>
      </c>
      <c r="E629" s="125" t="s">
        <v>193</v>
      </c>
      <c r="F629" s="115" t="s">
        <v>80</v>
      </c>
      <c r="G629" s="115" t="s">
        <v>82</v>
      </c>
      <c r="H629" s="125" t="s">
        <v>247</v>
      </c>
      <c r="I629" s="125" t="s">
        <v>242</v>
      </c>
      <c r="J629" s="125" t="s">
        <v>248</v>
      </c>
      <c r="K629" s="125" t="s">
        <v>401</v>
      </c>
      <c r="L629" s="125" t="s">
        <v>1850</v>
      </c>
      <c r="M629" s="125">
        <v>2.975</v>
      </c>
      <c r="N629" s="125" t="s">
        <v>245</v>
      </c>
      <c r="O629" s="125">
        <v>368.0904</v>
      </c>
      <c r="P629" s="125">
        <v>338.6255</v>
      </c>
      <c r="Q629" s="125">
        <f t="shared" si="18"/>
        <v>113.823697478992</v>
      </c>
      <c r="R629" s="125" t="s">
        <v>249</v>
      </c>
      <c r="S629" s="115">
        <v>235</v>
      </c>
      <c r="T629" s="225"/>
    </row>
    <row r="630" ht="36" hidden="1" spans="1:20">
      <c r="A630" s="213"/>
      <c r="B630" s="250">
        <f>MAX($B$6:B629)+1</f>
        <v>415</v>
      </c>
      <c r="C630" s="251"/>
      <c r="D630" s="314" t="s">
        <v>186</v>
      </c>
      <c r="E630" s="125" t="s">
        <v>193</v>
      </c>
      <c r="F630" s="115" t="s">
        <v>80</v>
      </c>
      <c r="G630" s="115" t="s">
        <v>82</v>
      </c>
      <c r="H630" s="125" t="s">
        <v>250</v>
      </c>
      <c r="I630" s="125" t="s">
        <v>242</v>
      </c>
      <c r="J630" s="125" t="s">
        <v>251</v>
      </c>
      <c r="K630" s="125" t="s">
        <v>401</v>
      </c>
      <c r="L630" s="125" t="s">
        <v>1851</v>
      </c>
      <c r="M630" s="125">
        <v>2.176</v>
      </c>
      <c r="N630" s="125" t="s">
        <v>245</v>
      </c>
      <c r="O630" s="125">
        <v>148.5</v>
      </c>
      <c r="P630" s="125">
        <v>135</v>
      </c>
      <c r="Q630" s="125">
        <f t="shared" si="18"/>
        <v>62.0404411764706</v>
      </c>
      <c r="R630" s="125" t="s">
        <v>252</v>
      </c>
      <c r="S630" s="115">
        <v>133</v>
      </c>
      <c r="T630" s="225"/>
    </row>
    <row r="631" ht="36" hidden="1" spans="1:20">
      <c r="A631" s="213"/>
      <c r="B631" s="250">
        <f>MAX($B$6:B630)+1</f>
        <v>416</v>
      </c>
      <c r="C631" s="251"/>
      <c r="D631" s="314" t="s">
        <v>186</v>
      </c>
      <c r="E631" s="125" t="s">
        <v>193</v>
      </c>
      <c r="F631" s="115" t="s">
        <v>80</v>
      </c>
      <c r="G631" s="115" t="s">
        <v>82</v>
      </c>
      <c r="H631" s="125" t="s">
        <v>253</v>
      </c>
      <c r="I631" s="125" t="s">
        <v>242</v>
      </c>
      <c r="J631" s="125" t="s">
        <v>254</v>
      </c>
      <c r="K631" s="125" t="s">
        <v>1852</v>
      </c>
      <c r="L631" s="125" t="s">
        <v>1853</v>
      </c>
      <c r="M631" s="125">
        <v>0.441</v>
      </c>
      <c r="N631" s="125" t="s">
        <v>245</v>
      </c>
      <c r="O631" s="125">
        <v>38.5</v>
      </c>
      <c r="P631" s="125">
        <v>35</v>
      </c>
      <c r="Q631" s="125">
        <f t="shared" si="18"/>
        <v>79.3650793650794</v>
      </c>
      <c r="R631" s="125" t="s">
        <v>255</v>
      </c>
      <c r="S631" s="115">
        <v>32</v>
      </c>
      <c r="T631" s="225"/>
    </row>
    <row r="632" ht="36" hidden="1" spans="1:20">
      <c r="A632" s="213"/>
      <c r="B632" s="250">
        <f>MAX($B$6:B631)+1</f>
        <v>417</v>
      </c>
      <c r="C632" s="251"/>
      <c r="D632" s="314" t="s">
        <v>186</v>
      </c>
      <c r="E632" s="125" t="s">
        <v>193</v>
      </c>
      <c r="F632" s="115" t="s">
        <v>80</v>
      </c>
      <c r="G632" s="115" t="s">
        <v>82</v>
      </c>
      <c r="H632" s="125" t="s">
        <v>256</v>
      </c>
      <c r="I632" s="125" t="s">
        <v>242</v>
      </c>
      <c r="J632" s="125" t="s">
        <v>257</v>
      </c>
      <c r="K632" s="125" t="s">
        <v>1854</v>
      </c>
      <c r="L632" s="125" t="s">
        <v>1855</v>
      </c>
      <c r="M632" s="125">
        <v>1.865</v>
      </c>
      <c r="N632" s="125" t="s">
        <v>245</v>
      </c>
      <c r="O632" s="125">
        <v>228.5076</v>
      </c>
      <c r="P632" s="125">
        <v>201.4811</v>
      </c>
      <c r="Q632" s="125">
        <f t="shared" si="18"/>
        <v>108.032761394102</v>
      </c>
      <c r="R632" s="125" t="s">
        <v>258</v>
      </c>
      <c r="S632" s="115">
        <v>140</v>
      </c>
      <c r="T632" s="225"/>
    </row>
    <row r="633" ht="36" hidden="1" spans="1:20">
      <c r="A633" s="213"/>
      <c r="B633" s="250">
        <f>MAX($B$6:B632)+1</f>
        <v>418</v>
      </c>
      <c r="C633" s="251"/>
      <c r="D633" s="314" t="s">
        <v>186</v>
      </c>
      <c r="E633" s="125" t="s">
        <v>193</v>
      </c>
      <c r="F633" s="115" t="s">
        <v>80</v>
      </c>
      <c r="G633" s="115" t="s">
        <v>82</v>
      </c>
      <c r="H633" s="125" t="s">
        <v>259</v>
      </c>
      <c r="I633" s="125" t="s">
        <v>242</v>
      </c>
      <c r="J633" s="125" t="s">
        <v>260</v>
      </c>
      <c r="K633" s="125" t="s">
        <v>401</v>
      </c>
      <c r="L633" s="125" t="s">
        <v>1856</v>
      </c>
      <c r="M633" s="125">
        <v>1.196</v>
      </c>
      <c r="N633" s="125" t="s">
        <v>245</v>
      </c>
      <c r="O633" s="125">
        <v>129.1683</v>
      </c>
      <c r="P633" s="125">
        <v>107.6425</v>
      </c>
      <c r="Q633" s="125">
        <f t="shared" si="18"/>
        <v>90.0020903010033</v>
      </c>
      <c r="R633" s="125" t="s">
        <v>261</v>
      </c>
      <c r="S633" s="125">
        <v>90</v>
      </c>
      <c r="T633" s="225"/>
    </row>
    <row r="634" hidden="1" spans="1:20">
      <c r="A634" s="213"/>
      <c r="B634" s="250">
        <f>MAX($B$6:B633)+1</f>
        <v>419</v>
      </c>
      <c r="C634" s="251"/>
      <c r="D634" s="314" t="s">
        <v>186</v>
      </c>
      <c r="E634" s="214" t="s">
        <v>193</v>
      </c>
      <c r="F634" s="115" t="s">
        <v>80</v>
      </c>
      <c r="G634" s="125" t="s">
        <v>82</v>
      </c>
      <c r="H634" s="125" t="s">
        <v>1857</v>
      </c>
      <c r="I634" s="214" t="s">
        <v>242</v>
      </c>
      <c r="J634" s="125" t="s">
        <v>264</v>
      </c>
      <c r="K634" s="125" t="s">
        <v>401</v>
      </c>
      <c r="L634" s="125" t="s">
        <v>1858</v>
      </c>
      <c r="M634" s="214">
        <v>3.02</v>
      </c>
      <c r="N634" s="214" t="s">
        <v>245</v>
      </c>
      <c r="O634" s="214">
        <v>368.7782</v>
      </c>
      <c r="P634" s="214">
        <v>307.3151</v>
      </c>
      <c r="Q634" s="214">
        <f t="shared" si="18"/>
        <v>101.759966887417</v>
      </c>
      <c r="R634" s="214" t="s">
        <v>265</v>
      </c>
      <c r="S634" s="125">
        <v>225</v>
      </c>
      <c r="T634" s="214"/>
    </row>
    <row r="635" hidden="1" spans="1:20">
      <c r="A635" s="315"/>
      <c r="B635" s="255"/>
      <c r="C635" s="256"/>
      <c r="D635" s="316"/>
      <c r="E635" s="287"/>
      <c r="F635" s="115"/>
      <c r="G635" s="125"/>
      <c r="H635" s="125"/>
      <c r="I635" s="287"/>
      <c r="J635" s="125" t="s">
        <v>266</v>
      </c>
      <c r="K635" s="125" t="s">
        <v>401</v>
      </c>
      <c r="L635" s="125" t="s">
        <v>1859</v>
      </c>
      <c r="M635" s="287"/>
      <c r="N635" s="287"/>
      <c r="O635" s="287"/>
      <c r="P635" s="287"/>
      <c r="Q635" s="287"/>
      <c r="R635" s="287"/>
      <c r="S635" s="125"/>
      <c r="T635" s="287"/>
    </row>
    <row r="636" hidden="1" spans="1:20">
      <c r="A636" s="315"/>
      <c r="B636" s="255"/>
      <c r="C636" s="256"/>
      <c r="D636" s="316"/>
      <c r="E636" s="237"/>
      <c r="F636" s="115"/>
      <c r="G636" s="125"/>
      <c r="H636" s="125"/>
      <c r="I636" s="237"/>
      <c r="J636" s="125" t="s">
        <v>267</v>
      </c>
      <c r="K636" s="125" t="s">
        <v>401</v>
      </c>
      <c r="L636" s="125" t="s">
        <v>1860</v>
      </c>
      <c r="M636" s="237"/>
      <c r="N636" s="237"/>
      <c r="O636" s="237"/>
      <c r="P636" s="237"/>
      <c r="Q636" s="237"/>
      <c r="R636" s="237"/>
      <c r="S636" s="125"/>
      <c r="T636" s="237"/>
    </row>
    <row r="637" ht="48" hidden="1" spans="1:20">
      <c r="A637" s="322"/>
      <c r="B637" s="126">
        <f>MAX($B$6:B636)+1</f>
        <v>420</v>
      </c>
      <c r="C637" s="191"/>
      <c r="D637" s="125" t="s">
        <v>186</v>
      </c>
      <c r="E637" s="125"/>
      <c r="F637" s="115" t="s">
        <v>80</v>
      </c>
      <c r="G637" s="115" t="s">
        <v>82</v>
      </c>
      <c r="H637" s="125" t="s">
        <v>4912</v>
      </c>
      <c r="I637" s="125" t="s">
        <v>242</v>
      </c>
      <c r="J637" s="125" t="s">
        <v>4062</v>
      </c>
      <c r="K637" s="125" t="s">
        <v>4913</v>
      </c>
      <c r="L637" s="125" t="s">
        <v>4914</v>
      </c>
      <c r="M637" s="125">
        <v>1.535</v>
      </c>
      <c r="N637" s="125" t="s">
        <v>245</v>
      </c>
      <c r="O637" s="125">
        <v>188.851</v>
      </c>
      <c r="P637" s="125">
        <v>157.3758</v>
      </c>
      <c r="Q637" s="125">
        <f>P637/M637</f>
        <v>102.524951140065</v>
      </c>
      <c r="R637" s="125" t="s">
        <v>4915</v>
      </c>
      <c r="S637" s="125">
        <v>120</v>
      </c>
      <c r="T637" s="225"/>
    </row>
    <row r="638" ht="36" hidden="1" spans="1:20">
      <c r="A638" s="322"/>
      <c r="B638" s="126">
        <f>MAX($B$6:B637)+1</f>
        <v>421</v>
      </c>
      <c r="C638" s="191"/>
      <c r="D638" s="125" t="s">
        <v>186</v>
      </c>
      <c r="E638" s="125"/>
      <c r="F638" s="115" t="s">
        <v>80</v>
      </c>
      <c r="G638" s="115" t="s">
        <v>82</v>
      </c>
      <c r="H638" s="125" t="s">
        <v>4916</v>
      </c>
      <c r="I638" s="125" t="s">
        <v>242</v>
      </c>
      <c r="J638" s="125" t="s">
        <v>4048</v>
      </c>
      <c r="K638" s="125" t="s">
        <v>4917</v>
      </c>
      <c r="L638" s="125" t="s">
        <v>4918</v>
      </c>
      <c r="M638" s="125">
        <v>0.71</v>
      </c>
      <c r="N638" s="125" t="s">
        <v>245</v>
      </c>
      <c r="O638" s="125">
        <v>85.6474</v>
      </c>
      <c r="P638" s="125">
        <v>71.3728</v>
      </c>
      <c r="Q638" s="125">
        <f>P638/M638</f>
        <v>100.525070422535</v>
      </c>
      <c r="R638" s="125" t="s">
        <v>4919</v>
      </c>
      <c r="S638" s="125">
        <v>55</v>
      </c>
      <c r="T638" s="225"/>
    </row>
    <row r="639" ht="24" hidden="1" spans="1:20">
      <c r="A639" s="322"/>
      <c r="B639" s="126">
        <f>MAX($B$6:B638)+1</f>
        <v>422</v>
      </c>
      <c r="C639" s="191"/>
      <c r="D639" s="125" t="s">
        <v>186</v>
      </c>
      <c r="E639" s="125"/>
      <c r="F639" s="115" t="s">
        <v>80</v>
      </c>
      <c r="G639" s="115" t="s">
        <v>82</v>
      </c>
      <c r="H639" s="125" t="s">
        <v>4920</v>
      </c>
      <c r="I639" s="125" t="s">
        <v>242</v>
      </c>
      <c r="J639" s="125" t="s">
        <v>4054</v>
      </c>
      <c r="K639" s="125" t="s">
        <v>401</v>
      </c>
      <c r="L639" s="125" t="s">
        <v>4921</v>
      </c>
      <c r="M639" s="125">
        <v>0.937</v>
      </c>
      <c r="N639" s="125" t="s">
        <v>245</v>
      </c>
      <c r="O639" s="125">
        <v>73.69</v>
      </c>
      <c r="P639" s="125">
        <v>65.59</v>
      </c>
      <c r="Q639" s="125">
        <f>P639/M639</f>
        <v>70</v>
      </c>
      <c r="R639" s="125" t="s">
        <v>4922</v>
      </c>
      <c r="S639" s="125">
        <v>65</v>
      </c>
      <c r="T639" s="225"/>
    </row>
    <row r="640" ht="36" hidden="1" spans="1:20">
      <c r="A640" s="322"/>
      <c r="B640" s="126">
        <f>MAX($B$6:B639)+1</f>
        <v>423</v>
      </c>
      <c r="C640" s="191"/>
      <c r="D640" s="125" t="s">
        <v>186</v>
      </c>
      <c r="E640" s="125"/>
      <c r="F640" s="115" t="s">
        <v>80</v>
      </c>
      <c r="G640" s="115" t="s">
        <v>82</v>
      </c>
      <c r="H640" s="125" t="s">
        <v>4923</v>
      </c>
      <c r="I640" s="125" t="s">
        <v>242</v>
      </c>
      <c r="J640" s="125" t="s">
        <v>4058</v>
      </c>
      <c r="K640" s="125" t="s">
        <v>401</v>
      </c>
      <c r="L640" s="125" t="s">
        <v>4924</v>
      </c>
      <c r="M640" s="125">
        <v>0.666</v>
      </c>
      <c r="N640" s="125" t="s">
        <v>245</v>
      </c>
      <c r="O640" s="125">
        <v>51.62</v>
      </c>
      <c r="P640" s="125">
        <v>46.62</v>
      </c>
      <c r="Q640" s="125">
        <f>P640/M640</f>
        <v>70</v>
      </c>
      <c r="R640" s="125" t="s">
        <v>4925</v>
      </c>
      <c r="S640" s="125">
        <v>46</v>
      </c>
      <c r="T640" s="225"/>
    </row>
    <row r="641" ht="36" hidden="1" spans="1:20">
      <c r="A641" s="322"/>
      <c r="B641" s="126">
        <f>MAX($B$6:B640)+1</f>
        <v>424</v>
      </c>
      <c r="C641" s="191"/>
      <c r="D641" s="125" t="s">
        <v>185</v>
      </c>
      <c r="E641" s="125"/>
      <c r="F641" s="115" t="s">
        <v>80</v>
      </c>
      <c r="G641" s="125" t="s">
        <v>82</v>
      </c>
      <c r="H641" s="125" t="s">
        <v>4926</v>
      </c>
      <c r="I641" s="125" t="s">
        <v>623</v>
      </c>
      <c r="J641" s="125" t="s">
        <v>4037</v>
      </c>
      <c r="K641" s="125" t="s">
        <v>401</v>
      </c>
      <c r="L641" s="125" t="s">
        <v>4927</v>
      </c>
      <c r="M641" s="214">
        <v>1.919</v>
      </c>
      <c r="N641" s="214" t="s">
        <v>245</v>
      </c>
      <c r="O641" s="214">
        <v>143</v>
      </c>
      <c r="P641" s="214">
        <v>130</v>
      </c>
      <c r="Q641" s="214">
        <f>P641/M641</f>
        <v>67.7436164669098</v>
      </c>
      <c r="R641" s="214" t="s">
        <v>4928</v>
      </c>
      <c r="S641" s="125">
        <v>128</v>
      </c>
      <c r="T641" s="225"/>
    </row>
    <row r="642" ht="36" hidden="1" spans="1:20">
      <c r="A642" s="322"/>
      <c r="B642" s="126">
        <f>MAX($B$6:B641)+1</f>
        <v>425</v>
      </c>
      <c r="C642" s="191"/>
      <c r="D642" s="125" t="s">
        <v>185</v>
      </c>
      <c r="E642" s="125"/>
      <c r="F642" s="115"/>
      <c r="G642" s="125"/>
      <c r="H642" s="125"/>
      <c r="I642" s="125" t="s">
        <v>623</v>
      </c>
      <c r="J642" s="125" t="s">
        <v>4037</v>
      </c>
      <c r="K642" s="125" t="s">
        <v>4929</v>
      </c>
      <c r="L642" s="125" t="s">
        <v>4930</v>
      </c>
      <c r="M642" s="287"/>
      <c r="N642" s="287"/>
      <c r="O642" s="287"/>
      <c r="P642" s="287"/>
      <c r="Q642" s="287"/>
      <c r="R642" s="287"/>
      <c r="S642" s="125"/>
      <c r="T642" s="225"/>
    </row>
    <row r="643" ht="36" hidden="1" spans="1:20">
      <c r="A643" s="322"/>
      <c r="B643" s="126">
        <f>MAX($B$6:B642)+1</f>
        <v>426</v>
      </c>
      <c r="C643" s="191"/>
      <c r="D643" s="125" t="s">
        <v>185</v>
      </c>
      <c r="E643" s="125"/>
      <c r="F643" s="115"/>
      <c r="G643" s="125"/>
      <c r="H643" s="125"/>
      <c r="I643" s="125" t="s">
        <v>623</v>
      </c>
      <c r="J643" s="125" t="s">
        <v>4044</v>
      </c>
      <c r="K643" s="125" t="s">
        <v>401</v>
      </c>
      <c r="L643" s="125" t="s">
        <v>4931</v>
      </c>
      <c r="M643" s="287"/>
      <c r="N643" s="287"/>
      <c r="O643" s="287"/>
      <c r="P643" s="287"/>
      <c r="Q643" s="287"/>
      <c r="R643" s="287"/>
      <c r="S643" s="125"/>
      <c r="T643" s="225"/>
    </row>
    <row r="644" ht="36" hidden="1" spans="1:20">
      <c r="A644" s="322"/>
      <c r="B644" s="126">
        <f>MAX($B$6:B643)+1</f>
        <v>427</v>
      </c>
      <c r="C644" s="191"/>
      <c r="D644" s="125" t="s">
        <v>185</v>
      </c>
      <c r="E644" s="125"/>
      <c r="F644" s="115"/>
      <c r="G644" s="125"/>
      <c r="H644" s="125"/>
      <c r="I644" s="125" t="s">
        <v>623</v>
      </c>
      <c r="J644" s="125" t="s">
        <v>4033</v>
      </c>
      <c r="K644" s="125" t="s">
        <v>401</v>
      </c>
      <c r="L644" s="125" t="s">
        <v>4932</v>
      </c>
      <c r="M644" s="237"/>
      <c r="N644" s="237"/>
      <c r="O644" s="237"/>
      <c r="P644" s="237"/>
      <c r="Q644" s="237"/>
      <c r="R644" s="237"/>
      <c r="S644" s="125"/>
      <c r="T644" s="225"/>
    </row>
    <row r="645" ht="14.25" hidden="1" spans="1:20">
      <c r="A645" s="323"/>
      <c r="B645" s="126">
        <f>MAX($B$6:B644)+1</f>
        <v>428</v>
      </c>
      <c r="C645" s="191"/>
      <c r="D645" s="125" t="s">
        <v>4811</v>
      </c>
      <c r="E645" s="125" t="s">
        <v>193</v>
      </c>
      <c r="F645" s="115" t="s">
        <v>80</v>
      </c>
      <c r="G645" s="115" t="s">
        <v>82</v>
      </c>
      <c r="H645" s="115" t="s">
        <v>4812</v>
      </c>
      <c r="I645" s="225"/>
      <c r="J645" s="223" t="s">
        <v>4933</v>
      </c>
      <c r="K645" s="225"/>
      <c r="L645" s="225"/>
      <c r="M645" s="225"/>
      <c r="N645" s="225"/>
      <c r="O645" s="225"/>
      <c r="P645" s="225"/>
      <c r="Q645" s="225"/>
      <c r="R645" s="225"/>
      <c r="S645" s="125">
        <v>959</v>
      </c>
      <c r="T645" s="225"/>
    </row>
    <row r="646" ht="14.25" hidden="1" spans="1:20">
      <c r="A646" s="324"/>
      <c r="B646" s="241">
        <f>MAX($B$6:B645)+1</f>
        <v>429</v>
      </c>
      <c r="C646" s="242"/>
      <c r="D646" s="115" t="s">
        <v>392</v>
      </c>
      <c r="E646" s="115" t="s">
        <v>193</v>
      </c>
      <c r="F646" s="115" t="s">
        <v>80</v>
      </c>
      <c r="G646" s="115" t="s">
        <v>82</v>
      </c>
      <c r="H646" s="115" t="s">
        <v>4824</v>
      </c>
      <c r="I646" s="223"/>
      <c r="J646" s="223" t="s">
        <v>1861</v>
      </c>
      <c r="K646" s="223"/>
      <c r="L646" s="223"/>
      <c r="M646" s="223"/>
      <c r="N646" s="223"/>
      <c r="O646" s="223"/>
      <c r="P646" s="223"/>
      <c r="Q646" s="223"/>
      <c r="R646" s="223"/>
      <c r="S646" s="125">
        <v>40</v>
      </c>
      <c r="T646" s="225"/>
    </row>
    <row r="647" hidden="1" spans="1:20">
      <c r="A647" s="325"/>
      <c r="B647" s="126">
        <f>MAX($B$6:B646)+1</f>
        <v>430</v>
      </c>
      <c r="C647" s="191"/>
      <c r="D647" s="125" t="s">
        <v>4811</v>
      </c>
      <c r="E647" s="125" t="s">
        <v>193</v>
      </c>
      <c r="F647" s="238" t="s">
        <v>80</v>
      </c>
      <c r="G647" s="115" t="s">
        <v>82</v>
      </c>
      <c r="H647" s="115" t="s">
        <v>4812</v>
      </c>
      <c r="I647" s="225"/>
      <c r="J647" s="223" t="s">
        <v>4934</v>
      </c>
      <c r="K647" s="225"/>
      <c r="L647" s="225"/>
      <c r="M647" s="225"/>
      <c r="N647" s="225"/>
      <c r="O647" s="225"/>
      <c r="P647" s="225"/>
      <c r="Q647" s="225"/>
      <c r="R647" s="225"/>
      <c r="S647" s="125">
        <v>45</v>
      </c>
      <c r="T647" s="225"/>
    </row>
    <row r="648" ht="24" hidden="1" spans="1:20">
      <c r="A648" s="326"/>
      <c r="B648" s="126">
        <f>MAX($B$6:B647)+1</f>
        <v>431</v>
      </c>
      <c r="C648" s="191"/>
      <c r="D648" s="125" t="s">
        <v>186</v>
      </c>
      <c r="E648" s="125" t="s">
        <v>193</v>
      </c>
      <c r="F648" s="125" t="s">
        <v>80</v>
      </c>
      <c r="G648" s="125" t="s">
        <v>84</v>
      </c>
      <c r="H648" s="125" t="s">
        <v>1862</v>
      </c>
      <c r="I648" s="125" t="s">
        <v>242</v>
      </c>
      <c r="J648" s="125" t="s">
        <v>1863</v>
      </c>
      <c r="K648" s="125">
        <v>23.14</v>
      </c>
      <c r="L648" s="195">
        <v>25.54</v>
      </c>
      <c r="M648" s="125">
        <v>2.4</v>
      </c>
      <c r="N648" s="125" t="s">
        <v>245</v>
      </c>
      <c r="O648" s="125">
        <v>287.913</v>
      </c>
      <c r="P648" s="125">
        <v>244.0975</v>
      </c>
      <c r="Q648" s="125">
        <f>P648/M648</f>
        <v>101.707291666667</v>
      </c>
      <c r="R648" s="125" t="s">
        <v>1864</v>
      </c>
      <c r="S648" s="125">
        <v>176.875</v>
      </c>
      <c r="T648" s="225"/>
    </row>
    <row r="649" hidden="1" spans="1:20">
      <c r="A649" s="327"/>
      <c r="B649" s="250">
        <f>MAX($B$6:B648)+1</f>
        <v>432</v>
      </c>
      <c r="C649" s="251"/>
      <c r="D649" s="214" t="s">
        <v>186</v>
      </c>
      <c r="E649" s="214" t="s">
        <v>193</v>
      </c>
      <c r="F649" s="125" t="s">
        <v>80</v>
      </c>
      <c r="G649" s="125" t="s">
        <v>84</v>
      </c>
      <c r="H649" s="125" t="s">
        <v>1865</v>
      </c>
      <c r="I649" s="214" t="s">
        <v>242</v>
      </c>
      <c r="J649" s="125" t="s">
        <v>1866</v>
      </c>
      <c r="K649" s="125">
        <v>0</v>
      </c>
      <c r="L649" s="125">
        <v>1.058</v>
      </c>
      <c r="M649" s="214">
        <v>1.582</v>
      </c>
      <c r="N649" s="214" t="s">
        <v>245</v>
      </c>
      <c r="O649" s="214">
        <v>203.7863</v>
      </c>
      <c r="P649" s="214">
        <v>183.8744</v>
      </c>
      <c r="Q649" s="214">
        <f>P649/M649</f>
        <v>116.229077117573</v>
      </c>
      <c r="R649" s="214" t="s">
        <v>1867</v>
      </c>
      <c r="S649" s="125">
        <v>117.05</v>
      </c>
      <c r="T649" s="225"/>
    </row>
    <row r="650" hidden="1" spans="1:20">
      <c r="A650" s="328"/>
      <c r="B650" s="258"/>
      <c r="C650" s="259"/>
      <c r="D650" s="237"/>
      <c r="E650" s="237"/>
      <c r="F650" s="125"/>
      <c r="G650" s="125"/>
      <c r="H650" s="125"/>
      <c r="I650" s="237"/>
      <c r="J650" s="125" t="s">
        <v>1868</v>
      </c>
      <c r="K650" s="125">
        <v>0</v>
      </c>
      <c r="L650" s="125">
        <v>0.524</v>
      </c>
      <c r="M650" s="237"/>
      <c r="N650" s="237"/>
      <c r="O650" s="237"/>
      <c r="P650" s="237"/>
      <c r="Q650" s="237"/>
      <c r="R650" s="237"/>
      <c r="S650" s="125"/>
      <c r="T650" s="225"/>
    </row>
    <row r="651" ht="36" hidden="1" spans="1:20">
      <c r="A651" s="326"/>
      <c r="B651" s="126">
        <f>MAX($B$6:B650)+1</f>
        <v>433</v>
      </c>
      <c r="C651" s="191"/>
      <c r="D651" s="125" t="s">
        <v>186</v>
      </c>
      <c r="E651" s="125" t="s">
        <v>193</v>
      </c>
      <c r="F651" s="125" t="s">
        <v>80</v>
      </c>
      <c r="G651" s="125" t="s">
        <v>84</v>
      </c>
      <c r="H651" s="125" t="s">
        <v>1869</v>
      </c>
      <c r="I651" s="125" t="s">
        <v>242</v>
      </c>
      <c r="J651" s="125" t="s">
        <v>1870</v>
      </c>
      <c r="K651" s="125">
        <v>0</v>
      </c>
      <c r="L651" s="195">
        <v>0.58</v>
      </c>
      <c r="M651" s="125">
        <v>0.58</v>
      </c>
      <c r="N651" s="125" t="s">
        <v>245</v>
      </c>
      <c r="O651" s="125">
        <v>64.854</v>
      </c>
      <c r="P651" s="125">
        <v>61.1946</v>
      </c>
      <c r="Q651" s="125">
        <f>P651/M651</f>
        <v>105.507931034483</v>
      </c>
      <c r="R651" s="125" t="s">
        <v>1871</v>
      </c>
      <c r="S651" s="125">
        <v>41.9</v>
      </c>
      <c r="T651" s="225"/>
    </row>
    <row r="652" hidden="1" spans="1:20">
      <c r="A652" s="327"/>
      <c r="B652" s="250">
        <f>MAX($B$6:B651)+1</f>
        <v>434</v>
      </c>
      <c r="C652" s="251"/>
      <c r="D652" s="214" t="s">
        <v>186</v>
      </c>
      <c r="E652" s="214" t="s">
        <v>193</v>
      </c>
      <c r="F652" s="214" t="s">
        <v>80</v>
      </c>
      <c r="G652" s="214" t="s">
        <v>84</v>
      </c>
      <c r="H652" s="125" t="s">
        <v>1872</v>
      </c>
      <c r="I652" s="214" t="s">
        <v>242</v>
      </c>
      <c r="J652" s="125" t="s">
        <v>1873</v>
      </c>
      <c r="K652" s="299">
        <v>0</v>
      </c>
      <c r="L652" s="299">
        <v>1.16</v>
      </c>
      <c r="M652" s="300">
        <v>2.077</v>
      </c>
      <c r="N652" s="214" t="s">
        <v>245</v>
      </c>
      <c r="O652" s="214">
        <v>380.1002</v>
      </c>
      <c r="P652" s="214">
        <v>337.849</v>
      </c>
      <c r="Q652" s="214">
        <f>P652/M652</f>
        <v>162.662012518055</v>
      </c>
      <c r="R652" s="214" t="s">
        <v>1874</v>
      </c>
      <c r="S652" s="125">
        <v>152.1</v>
      </c>
      <c r="T652" s="225"/>
    </row>
    <row r="653" hidden="1" spans="1:20">
      <c r="A653" s="329"/>
      <c r="B653" s="255"/>
      <c r="C653" s="256"/>
      <c r="D653" s="287"/>
      <c r="E653" s="287"/>
      <c r="F653" s="287"/>
      <c r="G653" s="287"/>
      <c r="H653" s="125"/>
      <c r="I653" s="287"/>
      <c r="J653" s="125" t="s">
        <v>1875</v>
      </c>
      <c r="K653" s="125">
        <v>0</v>
      </c>
      <c r="L653" s="125">
        <v>0.24</v>
      </c>
      <c r="M653" s="330"/>
      <c r="N653" s="287"/>
      <c r="O653" s="287"/>
      <c r="P653" s="287"/>
      <c r="Q653" s="287"/>
      <c r="R653" s="287"/>
      <c r="S653" s="125"/>
      <c r="T653" s="225"/>
    </row>
    <row r="654" hidden="1" spans="1:20">
      <c r="A654" s="328"/>
      <c r="B654" s="258"/>
      <c r="C654" s="259"/>
      <c r="D654" s="237"/>
      <c r="E654" s="237"/>
      <c r="F654" s="237"/>
      <c r="G654" s="237"/>
      <c r="H654" s="125"/>
      <c r="I654" s="237"/>
      <c r="J654" s="125" t="s">
        <v>1876</v>
      </c>
      <c r="K654" s="299">
        <v>0</v>
      </c>
      <c r="L654" s="299">
        <v>0.677</v>
      </c>
      <c r="M654" s="301"/>
      <c r="N654" s="237"/>
      <c r="O654" s="237"/>
      <c r="P654" s="237"/>
      <c r="Q654" s="237"/>
      <c r="R654" s="237"/>
      <c r="S654" s="125"/>
      <c r="T654" s="225"/>
    </row>
    <row r="655" ht="24" hidden="1" spans="1:20">
      <c r="A655" s="326"/>
      <c r="B655" s="126">
        <f>MAX($B$6:B654)+1</f>
        <v>435</v>
      </c>
      <c r="C655" s="191"/>
      <c r="D655" s="125" t="s">
        <v>186</v>
      </c>
      <c r="E655" s="125" t="s">
        <v>193</v>
      </c>
      <c r="F655" s="125" t="s">
        <v>80</v>
      </c>
      <c r="G655" s="125" t="s">
        <v>84</v>
      </c>
      <c r="H655" s="125" t="s">
        <v>1877</v>
      </c>
      <c r="I655" s="125" t="s">
        <v>242</v>
      </c>
      <c r="J655" s="125" t="s">
        <v>1878</v>
      </c>
      <c r="K655" s="125">
        <v>0</v>
      </c>
      <c r="L655" s="125">
        <v>0.498</v>
      </c>
      <c r="M655" s="125">
        <v>0.498</v>
      </c>
      <c r="N655" s="125" t="s">
        <v>245</v>
      </c>
      <c r="O655" s="125">
        <v>54.2622</v>
      </c>
      <c r="P655" s="125">
        <v>45.6187</v>
      </c>
      <c r="Q655" s="125">
        <f>P655/M655</f>
        <v>91.6038152610442</v>
      </c>
      <c r="R655" s="125" t="s">
        <v>1879</v>
      </c>
      <c r="S655" s="125">
        <v>36.65</v>
      </c>
      <c r="T655" s="225"/>
    </row>
    <row r="656" ht="24" hidden="1" spans="1:20">
      <c r="A656" s="326"/>
      <c r="B656" s="126">
        <f>MAX($B$6:B655)+1</f>
        <v>436</v>
      </c>
      <c r="C656" s="191"/>
      <c r="D656" s="125" t="s">
        <v>186</v>
      </c>
      <c r="E656" s="125"/>
      <c r="F656" s="125" t="s">
        <v>80</v>
      </c>
      <c r="G656" s="125" t="s">
        <v>84</v>
      </c>
      <c r="H656" s="125" t="s">
        <v>4935</v>
      </c>
      <c r="I656" s="125" t="s">
        <v>242</v>
      </c>
      <c r="J656" s="125" t="s">
        <v>4028</v>
      </c>
      <c r="K656" s="125">
        <v>0</v>
      </c>
      <c r="L656" s="125">
        <v>2.35</v>
      </c>
      <c r="M656" s="125">
        <v>2.35</v>
      </c>
      <c r="N656" s="125" t="s">
        <v>245</v>
      </c>
      <c r="O656" s="125">
        <v>236.214</v>
      </c>
      <c r="P656" s="125">
        <v>208.4137</v>
      </c>
      <c r="Q656" s="125">
        <f>P656/M656</f>
        <v>88.6866808510638</v>
      </c>
      <c r="R656" s="125" t="s">
        <v>4936</v>
      </c>
      <c r="S656" s="125">
        <v>174.25</v>
      </c>
      <c r="T656" s="225"/>
    </row>
    <row r="657" ht="24" hidden="1" spans="1:20">
      <c r="A657" s="326"/>
      <c r="B657" s="126">
        <f>MAX($B$6:B656)+1</f>
        <v>437</v>
      </c>
      <c r="C657" s="191"/>
      <c r="D657" s="125" t="s">
        <v>186</v>
      </c>
      <c r="E657" s="125" t="s">
        <v>193</v>
      </c>
      <c r="F657" s="125" t="s">
        <v>80</v>
      </c>
      <c r="G657" s="125" t="s">
        <v>84</v>
      </c>
      <c r="H657" s="125" t="s">
        <v>1880</v>
      </c>
      <c r="I657" s="125" t="s">
        <v>242</v>
      </c>
      <c r="J657" s="125" t="s">
        <v>1881</v>
      </c>
      <c r="K657" s="125">
        <v>0</v>
      </c>
      <c r="L657" s="125">
        <v>1.322</v>
      </c>
      <c r="M657" s="193">
        <v>1.322</v>
      </c>
      <c r="N657" s="125" t="s">
        <v>245</v>
      </c>
      <c r="O657" s="125">
        <v>134.4055</v>
      </c>
      <c r="P657" s="125">
        <v>117.3274</v>
      </c>
      <c r="Q657" s="125">
        <f>P657/M657</f>
        <v>88.7499243570348</v>
      </c>
      <c r="R657" s="125" t="s">
        <v>1882</v>
      </c>
      <c r="S657" s="125">
        <v>97.15</v>
      </c>
      <c r="T657" s="225"/>
    </row>
    <row r="658" hidden="1" spans="1:20">
      <c r="A658" s="327"/>
      <c r="B658" s="250">
        <f>MAX($B$6:B657)+1</f>
        <v>438</v>
      </c>
      <c r="C658" s="251"/>
      <c r="D658" s="214" t="s">
        <v>186</v>
      </c>
      <c r="E658" s="214" t="s">
        <v>193</v>
      </c>
      <c r="F658" s="125" t="s">
        <v>80</v>
      </c>
      <c r="G658" s="125" t="s">
        <v>84</v>
      </c>
      <c r="H658" s="125" t="s">
        <v>1883</v>
      </c>
      <c r="I658" s="214" t="s">
        <v>242</v>
      </c>
      <c r="J658" s="214" t="s">
        <v>1884</v>
      </c>
      <c r="K658" s="125">
        <v>0</v>
      </c>
      <c r="L658" s="125">
        <v>0.215</v>
      </c>
      <c r="M658" s="214">
        <v>0.415</v>
      </c>
      <c r="N658" s="214" t="s">
        <v>245</v>
      </c>
      <c r="O658" s="214">
        <v>49.7983</v>
      </c>
      <c r="P658" s="214">
        <v>40.8709</v>
      </c>
      <c r="Q658" s="214">
        <f>P658/M658</f>
        <v>98.4840963855422</v>
      </c>
      <c r="R658" s="214" t="s">
        <v>1885</v>
      </c>
      <c r="S658" s="125">
        <v>29.025</v>
      </c>
      <c r="T658" s="225"/>
    </row>
    <row r="659" hidden="1" spans="1:20">
      <c r="A659" s="328"/>
      <c r="B659" s="258"/>
      <c r="C659" s="259"/>
      <c r="D659" s="237"/>
      <c r="E659" s="237"/>
      <c r="F659" s="125"/>
      <c r="G659" s="125"/>
      <c r="H659" s="125"/>
      <c r="I659" s="237"/>
      <c r="J659" s="237"/>
      <c r="K659" s="125">
        <v>0.237</v>
      </c>
      <c r="L659" s="125">
        <v>0.437</v>
      </c>
      <c r="M659" s="237"/>
      <c r="N659" s="237"/>
      <c r="O659" s="237"/>
      <c r="P659" s="237"/>
      <c r="Q659" s="237"/>
      <c r="R659" s="237"/>
      <c r="S659" s="125"/>
      <c r="T659" s="225"/>
    </row>
    <row r="660" hidden="1" spans="1:20">
      <c r="A660" s="239"/>
      <c r="B660" s="126">
        <f>MAX($B$6:B659)+1</f>
        <v>439</v>
      </c>
      <c r="C660" s="191"/>
      <c r="D660" s="125" t="s">
        <v>4811</v>
      </c>
      <c r="E660" s="125" t="s">
        <v>193</v>
      </c>
      <c r="F660" s="125" t="s">
        <v>80</v>
      </c>
      <c r="G660" s="125" t="s">
        <v>84</v>
      </c>
      <c r="H660" s="115" t="s">
        <v>4812</v>
      </c>
      <c r="I660" s="125"/>
      <c r="J660" s="223" t="s">
        <v>4937</v>
      </c>
      <c r="K660" s="225"/>
      <c r="L660" s="225"/>
      <c r="M660" s="225"/>
      <c r="N660" s="225"/>
      <c r="O660" s="225"/>
      <c r="P660" s="225"/>
      <c r="Q660" s="225"/>
      <c r="R660" s="225"/>
      <c r="S660" s="115">
        <v>556</v>
      </c>
      <c r="T660" s="225"/>
    </row>
    <row r="661" hidden="1" spans="1:20">
      <c r="A661" s="239"/>
      <c r="B661" s="126">
        <f>MAX($B$6:B660)+1</f>
        <v>440</v>
      </c>
      <c r="C661" s="191"/>
      <c r="D661" s="125" t="s">
        <v>392</v>
      </c>
      <c r="E661" s="125" t="s">
        <v>193</v>
      </c>
      <c r="F661" s="125" t="s">
        <v>80</v>
      </c>
      <c r="G661" s="125" t="s">
        <v>84</v>
      </c>
      <c r="H661" s="115" t="s">
        <v>4824</v>
      </c>
      <c r="I661" s="125"/>
      <c r="J661" s="297" t="s">
        <v>1886</v>
      </c>
      <c r="K661" s="331"/>
      <c r="L661" s="331"/>
      <c r="M661" s="331"/>
      <c r="N661" s="331"/>
      <c r="O661" s="331"/>
      <c r="P661" s="331"/>
      <c r="Q661" s="331"/>
      <c r="R661" s="331"/>
      <c r="S661" s="125">
        <v>17</v>
      </c>
      <c r="T661" s="225"/>
    </row>
    <row r="662" hidden="1" spans="1:20">
      <c r="A662" s="239"/>
      <c r="B662" s="126">
        <f>MAX($B$6:B661)+1</f>
        <v>441</v>
      </c>
      <c r="C662" s="191"/>
      <c r="D662" s="125" t="s">
        <v>4811</v>
      </c>
      <c r="E662" s="125" t="s">
        <v>193</v>
      </c>
      <c r="F662" s="238" t="s">
        <v>80</v>
      </c>
      <c r="G662" s="193" t="s">
        <v>81</v>
      </c>
      <c r="H662" s="238" t="s">
        <v>4812</v>
      </c>
      <c r="I662" s="125"/>
      <c r="J662" s="332" t="s">
        <v>4938</v>
      </c>
      <c r="K662" s="333"/>
      <c r="L662" s="333"/>
      <c r="M662" s="333"/>
      <c r="N662" s="333"/>
      <c r="O662" s="333"/>
      <c r="P662" s="333"/>
      <c r="Q662" s="333"/>
      <c r="R662" s="334"/>
      <c r="S662" s="335">
        <v>143</v>
      </c>
      <c r="T662" s="336" t="s">
        <v>4939</v>
      </c>
    </row>
    <row r="663" hidden="1" spans="1:20">
      <c r="A663" s="239"/>
      <c r="B663" s="126">
        <f>MAX($B$6:B662)+1</f>
        <v>442</v>
      </c>
      <c r="C663" s="191"/>
      <c r="D663" s="125" t="s">
        <v>4811</v>
      </c>
      <c r="E663" s="125" t="s">
        <v>193</v>
      </c>
      <c r="F663" s="238" t="s">
        <v>80</v>
      </c>
      <c r="G663" s="125" t="s">
        <v>81</v>
      </c>
      <c r="H663" s="115" t="s">
        <v>4812</v>
      </c>
      <c r="I663" s="125"/>
      <c r="J663" s="337" t="s">
        <v>4940</v>
      </c>
      <c r="K663" s="302"/>
      <c r="L663" s="302"/>
      <c r="M663" s="302"/>
      <c r="N663" s="302"/>
      <c r="O663" s="302"/>
      <c r="P663" s="302"/>
      <c r="Q663" s="302"/>
      <c r="R663" s="302"/>
      <c r="S663" s="125">
        <v>68</v>
      </c>
      <c r="T663" s="225"/>
    </row>
    <row r="664" ht="24" hidden="1" spans="1:20">
      <c r="A664" s="338"/>
      <c r="B664" s="250">
        <f>MAX($B$6:B663)+1</f>
        <v>443</v>
      </c>
      <c r="C664" s="251"/>
      <c r="D664" s="214" t="s">
        <v>182</v>
      </c>
      <c r="E664" s="214" t="s">
        <v>193</v>
      </c>
      <c r="F664" s="194" t="s">
        <v>86</v>
      </c>
      <c r="G664" s="194" t="s">
        <v>86</v>
      </c>
      <c r="H664" s="194" t="s">
        <v>1887</v>
      </c>
      <c r="I664" s="194" t="s">
        <v>336</v>
      </c>
      <c r="J664" s="194" t="s">
        <v>1888</v>
      </c>
      <c r="K664" s="193">
        <v>14.383</v>
      </c>
      <c r="L664" s="193">
        <v>19.63</v>
      </c>
      <c r="M664" s="193">
        <v>5.247</v>
      </c>
      <c r="N664" s="194" t="s">
        <v>384</v>
      </c>
      <c r="O664" s="193">
        <v>8703.23</v>
      </c>
      <c r="P664" s="193">
        <v>8094.24</v>
      </c>
      <c r="Q664" s="193">
        <f>P664/M664</f>
        <v>1542.64150943396</v>
      </c>
      <c r="R664" s="194" t="s">
        <v>1889</v>
      </c>
      <c r="S664" s="194" t="s">
        <v>1594</v>
      </c>
      <c r="T664" s="194"/>
    </row>
    <row r="665" hidden="1" spans="1:20">
      <c r="A665" s="338"/>
      <c r="B665" s="214">
        <f>MAX($B$6:B664)+1</f>
        <v>444</v>
      </c>
      <c r="C665" s="214"/>
      <c r="D665" s="214" t="s">
        <v>186</v>
      </c>
      <c r="E665" s="214" t="s">
        <v>193</v>
      </c>
      <c r="F665" s="194" t="s">
        <v>86</v>
      </c>
      <c r="G665" s="194" t="s">
        <v>86</v>
      </c>
      <c r="H665" s="194" t="s">
        <v>1890</v>
      </c>
      <c r="I665" s="194" t="s">
        <v>336</v>
      </c>
      <c r="J665" s="194" t="s">
        <v>4941</v>
      </c>
      <c r="K665" s="193">
        <v>0</v>
      </c>
      <c r="L665" s="193">
        <v>0.9</v>
      </c>
      <c r="M665" s="202">
        <v>11.661</v>
      </c>
      <c r="N665" s="199" t="s">
        <v>384</v>
      </c>
      <c r="O665" s="193">
        <v>534184.56</v>
      </c>
      <c r="P665" s="193">
        <v>289418.59</v>
      </c>
      <c r="Q665" s="193">
        <f>P665/M665</f>
        <v>24819.3628333762</v>
      </c>
      <c r="R665" s="194" t="s">
        <v>1892</v>
      </c>
      <c r="S665" s="194" t="s">
        <v>1594</v>
      </c>
      <c r="T665" s="194"/>
    </row>
    <row r="666" hidden="1" spans="1:20">
      <c r="A666" s="338"/>
      <c r="B666" s="287"/>
      <c r="C666" s="287"/>
      <c r="D666" s="287"/>
      <c r="E666" s="287"/>
      <c r="F666" s="194"/>
      <c r="G666" s="194"/>
      <c r="H666" s="194"/>
      <c r="I666" s="194"/>
      <c r="J666" s="194" t="s">
        <v>1893</v>
      </c>
      <c r="K666" s="193">
        <v>0</v>
      </c>
      <c r="L666" s="193">
        <v>2.767</v>
      </c>
      <c r="M666" s="252"/>
      <c r="N666" s="253"/>
      <c r="O666" s="194"/>
      <c r="P666" s="194"/>
      <c r="Q666" s="194"/>
      <c r="R666" s="194"/>
      <c r="S666" s="194"/>
      <c r="T666" s="194"/>
    </row>
    <row r="667" hidden="1" spans="1:20">
      <c r="A667" s="338"/>
      <c r="B667" s="287"/>
      <c r="C667" s="287"/>
      <c r="D667" s="287"/>
      <c r="E667" s="287"/>
      <c r="F667" s="194"/>
      <c r="G667" s="194"/>
      <c r="H667" s="194"/>
      <c r="I667" s="194"/>
      <c r="J667" s="194" t="s">
        <v>4942</v>
      </c>
      <c r="K667" s="193">
        <v>0</v>
      </c>
      <c r="L667" s="193">
        <v>1.532</v>
      </c>
      <c r="M667" s="252"/>
      <c r="N667" s="253"/>
      <c r="O667" s="194"/>
      <c r="P667" s="194"/>
      <c r="Q667" s="194"/>
      <c r="R667" s="194"/>
      <c r="S667" s="194"/>
      <c r="T667" s="194"/>
    </row>
    <row r="668" hidden="1" spans="1:20">
      <c r="A668" s="338"/>
      <c r="B668" s="287"/>
      <c r="C668" s="287"/>
      <c r="D668" s="287"/>
      <c r="E668" s="287"/>
      <c r="F668" s="194"/>
      <c r="G668" s="194"/>
      <c r="H668" s="194"/>
      <c r="I668" s="194"/>
      <c r="J668" s="194" t="s">
        <v>4943</v>
      </c>
      <c r="K668" s="193">
        <v>0</v>
      </c>
      <c r="L668" s="193">
        <v>0.984</v>
      </c>
      <c r="M668" s="252"/>
      <c r="N668" s="253"/>
      <c r="O668" s="194"/>
      <c r="P668" s="194"/>
      <c r="Q668" s="194"/>
      <c r="R668" s="194"/>
      <c r="S668" s="194"/>
      <c r="T668" s="194"/>
    </row>
    <row r="669" hidden="1" spans="1:20">
      <c r="A669" s="338"/>
      <c r="B669" s="287"/>
      <c r="C669" s="287"/>
      <c r="D669" s="287"/>
      <c r="E669" s="287"/>
      <c r="F669" s="194"/>
      <c r="G669" s="194"/>
      <c r="H669" s="194"/>
      <c r="I669" s="194"/>
      <c r="J669" s="194" t="s">
        <v>4944</v>
      </c>
      <c r="K669" s="193">
        <v>0</v>
      </c>
      <c r="L669" s="193">
        <v>1.437</v>
      </c>
      <c r="M669" s="252"/>
      <c r="N669" s="253"/>
      <c r="O669" s="194"/>
      <c r="P669" s="194"/>
      <c r="Q669" s="194"/>
      <c r="R669" s="194"/>
      <c r="S669" s="194"/>
      <c r="T669" s="194"/>
    </row>
    <row r="670" hidden="1" spans="1:20">
      <c r="A670" s="338"/>
      <c r="B670" s="287"/>
      <c r="C670" s="287"/>
      <c r="D670" s="287"/>
      <c r="E670" s="287"/>
      <c r="F670" s="194"/>
      <c r="G670" s="194"/>
      <c r="H670" s="194"/>
      <c r="I670" s="194"/>
      <c r="J670" s="194" t="s">
        <v>1894</v>
      </c>
      <c r="K670" s="193">
        <v>0</v>
      </c>
      <c r="L670" s="193">
        <v>2.052</v>
      </c>
      <c r="M670" s="252"/>
      <c r="N670" s="253"/>
      <c r="O670" s="194"/>
      <c r="P670" s="194"/>
      <c r="Q670" s="194"/>
      <c r="R670" s="194"/>
      <c r="S670" s="194"/>
      <c r="T670" s="194"/>
    </row>
    <row r="671" hidden="1" spans="1:20">
      <c r="A671" s="338"/>
      <c r="B671" s="287"/>
      <c r="C671" s="287"/>
      <c r="D671" s="287"/>
      <c r="E671" s="287"/>
      <c r="F671" s="194"/>
      <c r="G671" s="194"/>
      <c r="H671" s="194"/>
      <c r="I671" s="194"/>
      <c r="J671" s="194" t="s">
        <v>4945</v>
      </c>
      <c r="K671" s="193">
        <v>6.207</v>
      </c>
      <c r="L671" s="193">
        <v>8.196</v>
      </c>
      <c r="M671" s="203"/>
      <c r="N671" s="200"/>
      <c r="O671" s="194"/>
      <c r="P671" s="194"/>
      <c r="Q671" s="194"/>
      <c r="R671" s="194"/>
      <c r="S671" s="194"/>
      <c r="T671" s="194"/>
    </row>
    <row r="672" ht="24" hidden="1" spans="1:20">
      <c r="A672" s="338"/>
      <c r="B672" s="250">
        <f>MAX($B$6:B671)+1</f>
        <v>445</v>
      </c>
      <c r="C672" s="251"/>
      <c r="D672" s="214" t="s">
        <v>186</v>
      </c>
      <c r="E672" s="214" t="s">
        <v>193</v>
      </c>
      <c r="F672" s="194" t="s">
        <v>86</v>
      </c>
      <c r="G672" s="194" t="s">
        <v>86</v>
      </c>
      <c r="H672" s="194" t="s">
        <v>1895</v>
      </c>
      <c r="I672" s="194" t="s">
        <v>336</v>
      </c>
      <c r="J672" s="194" t="s">
        <v>1894</v>
      </c>
      <c r="K672" s="193">
        <v>2.052</v>
      </c>
      <c r="L672" s="193">
        <v>2.73</v>
      </c>
      <c r="M672" s="193">
        <v>0.678</v>
      </c>
      <c r="N672" s="194" t="s">
        <v>384</v>
      </c>
      <c r="O672" s="193">
        <v>21940.94</v>
      </c>
      <c r="P672" s="193">
        <v>17019.92</v>
      </c>
      <c r="Q672" s="193">
        <f>P672/M672</f>
        <v>25103.1268436578</v>
      </c>
      <c r="R672" s="194" t="s">
        <v>1896</v>
      </c>
      <c r="S672" s="194" t="s">
        <v>1594</v>
      </c>
      <c r="T672" s="194"/>
    </row>
    <row r="673" hidden="1" spans="1:20">
      <c r="A673" s="204"/>
      <c r="B673" s="250">
        <f>MAX($B$6:B672)+1</f>
        <v>446</v>
      </c>
      <c r="C673" s="251"/>
      <c r="D673" s="199" t="s">
        <v>182</v>
      </c>
      <c r="E673" s="199" t="s">
        <v>193</v>
      </c>
      <c r="F673" s="194" t="s">
        <v>88</v>
      </c>
      <c r="G673" s="194" t="s">
        <v>88</v>
      </c>
      <c r="H673" s="194" t="s">
        <v>1912</v>
      </c>
      <c r="I673" s="199" t="s">
        <v>186</v>
      </c>
      <c r="J673" s="194" t="s">
        <v>1913</v>
      </c>
      <c r="K673" s="193">
        <v>9.089</v>
      </c>
      <c r="L673" s="193">
        <v>11.028</v>
      </c>
      <c r="M673" s="202">
        <v>8.132</v>
      </c>
      <c r="N673" s="199" t="s">
        <v>384</v>
      </c>
      <c r="O673" s="202">
        <v>170442</v>
      </c>
      <c r="P673" s="202">
        <v>116016</v>
      </c>
      <c r="Q673" s="202">
        <f>P673/M673</f>
        <v>14266.6010821446</v>
      </c>
      <c r="R673" s="199" t="s">
        <v>1914</v>
      </c>
      <c r="S673" s="194">
        <v>569</v>
      </c>
      <c r="T673" s="214"/>
    </row>
    <row r="674" hidden="1" spans="1:20">
      <c r="A674" s="265"/>
      <c r="B674" s="255"/>
      <c r="C674" s="256"/>
      <c r="D674" s="253"/>
      <c r="E674" s="253"/>
      <c r="F674" s="194"/>
      <c r="G674" s="194"/>
      <c r="H674" s="194"/>
      <c r="I674" s="253"/>
      <c r="J674" s="194" t="s">
        <v>1915</v>
      </c>
      <c r="K674" s="193">
        <v>10.566</v>
      </c>
      <c r="L674" s="193">
        <v>13.027</v>
      </c>
      <c r="M674" s="252"/>
      <c r="N674" s="253"/>
      <c r="O674" s="252"/>
      <c r="P674" s="252"/>
      <c r="Q674" s="252"/>
      <c r="R674" s="253"/>
      <c r="S674" s="194"/>
      <c r="T674" s="287"/>
    </row>
    <row r="675" hidden="1" spans="1:20">
      <c r="A675" s="263"/>
      <c r="B675" s="258"/>
      <c r="C675" s="259"/>
      <c r="D675" s="200"/>
      <c r="E675" s="200"/>
      <c r="F675" s="194"/>
      <c r="G675" s="194"/>
      <c r="H675" s="194"/>
      <c r="I675" s="200"/>
      <c r="J675" s="194" t="s">
        <v>1913</v>
      </c>
      <c r="K675" s="193">
        <v>12</v>
      </c>
      <c r="L675" s="193">
        <v>15.732</v>
      </c>
      <c r="M675" s="203"/>
      <c r="N675" s="200"/>
      <c r="O675" s="203"/>
      <c r="P675" s="203"/>
      <c r="Q675" s="203"/>
      <c r="R675" s="200"/>
      <c r="S675" s="194"/>
      <c r="T675" s="287"/>
    </row>
    <row r="676" hidden="1" spans="1:20">
      <c r="A676" s="239"/>
      <c r="B676" s="126">
        <f>MAX($B$6:B675)+1</f>
        <v>447</v>
      </c>
      <c r="C676" s="191"/>
      <c r="D676" s="125" t="s">
        <v>4811</v>
      </c>
      <c r="E676" s="125" t="s">
        <v>193</v>
      </c>
      <c r="F676" s="194" t="s">
        <v>90</v>
      </c>
      <c r="G676" s="194" t="s">
        <v>91</v>
      </c>
      <c r="H676" s="115" t="s">
        <v>4812</v>
      </c>
      <c r="I676" s="125"/>
      <c r="J676" s="220" t="s">
        <v>4946</v>
      </c>
      <c r="K676" s="221"/>
      <c r="L676" s="221"/>
      <c r="M676" s="221"/>
      <c r="N676" s="221"/>
      <c r="O676" s="221"/>
      <c r="P676" s="221"/>
      <c r="Q676" s="221"/>
      <c r="R676" s="222"/>
      <c r="S676" s="125">
        <v>61</v>
      </c>
      <c r="T676" s="125"/>
    </row>
    <row r="677" hidden="1" spans="1:20">
      <c r="A677" s="239"/>
      <c r="B677" s="126">
        <f>MAX($B$6:B676)+1</f>
        <v>448</v>
      </c>
      <c r="C677" s="191"/>
      <c r="D677" s="125" t="s">
        <v>4811</v>
      </c>
      <c r="E677" s="125" t="s">
        <v>193</v>
      </c>
      <c r="F677" s="194" t="s">
        <v>90</v>
      </c>
      <c r="G677" s="194" t="s">
        <v>92</v>
      </c>
      <c r="H677" s="115" t="s">
        <v>4812</v>
      </c>
      <c r="I677" s="125"/>
      <c r="J677" s="220" t="s">
        <v>4947</v>
      </c>
      <c r="K677" s="221"/>
      <c r="L677" s="221"/>
      <c r="M677" s="221"/>
      <c r="N677" s="221"/>
      <c r="O677" s="221"/>
      <c r="P677" s="221"/>
      <c r="Q677" s="221"/>
      <c r="R677" s="222"/>
      <c r="S677" s="125">
        <v>22</v>
      </c>
      <c r="T677" s="125"/>
    </row>
    <row r="678" hidden="1" spans="1:20">
      <c r="A678" s="239"/>
      <c r="B678" s="126">
        <f>MAX($B$6:B677)+1</f>
        <v>449</v>
      </c>
      <c r="C678" s="191"/>
      <c r="D678" s="125" t="s">
        <v>4811</v>
      </c>
      <c r="E678" s="125" t="s">
        <v>193</v>
      </c>
      <c r="F678" s="194" t="s">
        <v>90</v>
      </c>
      <c r="G678" s="194" t="s">
        <v>93</v>
      </c>
      <c r="H678" s="115" t="s">
        <v>4812</v>
      </c>
      <c r="I678" s="125"/>
      <c r="J678" s="220" t="s">
        <v>4948</v>
      </c>
      <c r="K678" s="221"/>
      <c r="L678" s="221"/>
      <c r="M678" s="221"/>
      <c r="N678" s="221"/>
      <c r="O678" s="221"/>
      <c r="P678" s="221"/>
      <c r="Q678" s="221"/>
      <c r="R678" s="222"/>
      <c r="S678" s="125">
        <v>170</v>
      </c>
      <c r="T678" s="125"/>
    </row>
    <row r="679" hidden="1" spans="1:20">
      <c r="A679" s="239"/>
      <c r="B679" s="126">
        <f>MAX($B$6:B678)+1</f>
        <v>450</v>
      </c>
      <c r="C679" s="191"/>
      <c r="D679" s="125" t="s">
        <v>4811</v>
      </c>
      <c r="E679" s="125" t="s">
        <v>193</v>
      </c>
      <c r="F679" s="194" t="s">
        <v>90</v>
      </c>
      <c r="G679" s="194" t="s">
        <v>94</v>
      </c>
      <c r="H679" s="115" t="s">
        <v>4812</v>
      </c>
      <c r="I679" s="125"/>
      <c r="J679" s="220" t="s">
        <v>4949</v>
      </c>
      <c r="K679" s="221"/>
      <c r="L679" s="221"/>
      <c r="M679" s="221"/>
      <c r="N679" s="221"/>
      <c r="O679" s="221"/>
      <c r="P679" s="221"/>
      <c r="Q679" s="221"/>
      <c r="R679" s="222"/>
      <c r="S679" s="125">
        <v>366</v>
      </c>
      <c r="T679" s="125"/>
    </row>
    <row r="680" hidden="1" spans="1:20">
      <c r="A680" s="239"/>
      <c r="B680" s="126">
        <f>MAX($B$6:B679)+1</f>
        <v>451</v>
      </c>
      <c r="C680" s="191"/>
      <c r="D680" s="125" t="s">
        <v>392</v>
      </c>
      <c r="E680" s="125" t="s">
        <v>193</v>
      </c>
      <c r="F680" s="194" t="s">
        <v>90</v>
      </c>
      <c r="G680" s="194" t="s">
        <v>94</v>
      </c>
      <c r="H680" s="115" t="s">
        <v>4824</v>
      </c>
      <c r="I680" s="125"/>
      <c r="J680" s="220" t="s">
        <v>1916</v>
      </c>
      <c r="K680" s="227"/>
      <c r="L680" s="227"/>
      <c r="M680" s="227"/>
      <c r="N680" s="227"/>
      <c r="O680" s="227"/>
      <c r="P680" s="227"/>
      <c r="Q680" s="227"/>
      <c r="R680" s="228"/>
      <c r="S680" s="125">
        <v>49</v>
      </c>
      <c r="T680" s="125"/>
    </row>
    <row r="681" ht="24" hidden="1" spans="1:20">
      <c r="A681" s="201"/>
      <c r="B681" s="126">
        <f>MAX($B$6:B680)+1</f>
        <v>452</v>
      </c>
      <c r="C681" s="191"/>
      <c r="D681" s="194" t="s">
        <v>186</v>
      </c>
      <c r="E681" s="194" t="s">
        <v>193</v>
      </c>
      <c r="F681" s="194" t="s">
        <v>90</v>
      </c>
      <c r="G681" s="194" t="s">
        <v>94</v>
      </c>
      <c r="H681" s="194" t="s">
        <v>1917</v>
      </c>
      <c r="I681" s="194" t="s">
        <v>186</v>
      </c>
      <c r="J681" s="194" t="s">
        <v>1918</v>
      </c>
      <c r="K681" s="193">
        <v>0.116</v>
      </c>
      <c r="L681" s="193">
        <v>0.92</v>
      </c>
      <c r="M681" s="193">
        <v>0.804</v>
      </c>
      <c r="N681" s="194" t="s">
        <v>245</v>
      </c>
      <c r="O681" s="193">
        <v>67.17</v>
      </c>
      <c r="P681" s="193">
        <v>62.73</v>
      </c>
      <c r="Q681" s="193">
        <f t="shared" ref="Q681:Q712" si="19">P681/M681</f>
        <v>78.0223880597015</v>
      </c>
      <c r="R681" s="194" t="s">
        <v>1919</v>
      </c>
      <c r="S681" s="193">
        <v>62</v>
      </c>
      <c r="T681" s="194"/>
    </row>
    <row r="682" ht="24" hidden="1" spans="1:20">
      <c r="A682" s="201"/>
      <c r="B682" s="126">
        <f>MAX($B$6:B681)+1</f>
        <v>453</v>
      </c>
      <c r="C682" s="191"/>
      <c r="D682" s="194" t="s">
        <v>186</v>
      </c>
      <c r="E682" s="194" t="s">
        <v>193</v>
      </c>
      <c r="F682" s="194" t="s">
        <v>90</v>
      </c>
      <c r="G682" s="194" t="s">
        <v>94</v>
      </c>
      <c r="H682" s="194" t="s">
        <v>1920</v>
      </c>
      <c r="I682" s="194" t="s">
        <v>186</v>
      </c>
      <c r="J682" s="194" t="s">
        <v>1921</v>
      </c>
      <c r="K682" s="193">
        <v>0</v>
      </c>
      <c r="L682" s="193">
        <v>0.653</v>
      </c>
      <c r="M682" s="193">
        <v>0.653</v>
      </c>
      <c r="N682" s="194" t="s">
        <v>245</v>
      </c>
      <c r="O682" s="193">
        <v>43.47</v>
      </c>
      <c r="P682" s="193">
        <v>36.63</v>
      </c>
      <c r="Q682" s="193">
        <f t="shared" si="19"/>
        <v>56.0949464012251</v>
      </c>
      <c r="R682" s="194" t="s">
        <v>1922</v>
      </c>
      <c r="S682" s="193">
        <v>36</v>
      </c>
      <c r="T682" s="194"/>
    </row>
    <row r="683" ht="24" hidden="1" spans="1:20">
      <c r="A683" s="201"/>
      <c r="B683" s="126">
        <f>MAX($B$6:B682)+1</f>
        <v>454</v>
      </c>
      <c r="C683" s="191"/>
      <c r="D683" s="194" t="s">
        <v>186</v>
      </c>
      <c r="E683" s="194" t="s">
        <v>193</v>
      </c>
      <c r="F683" s="194" t="s">
        <v>90</v>
      </c>
      <c r="G683" s="194" t="s">
        <v>94</v>
      </c>
      <c r="H683" s="194" t="s">
        <v>1923</v>
      </c>
      <c r="I683" s="194" t="s">
        <v>186</v>
      </c>
      <c r="J683" s="194" t="s">
        <v>1924</v>
      </c>
      <c r="K683" s="193">
        <v>0</v>
      </c>
      <c r="L683" s="193">
        <v>2.72</v>
      </c>
      <c r="M683" s="193">
        <v>2.72</v>
      </c>
      <c r="N683" s="194" t="s">
        <v>245</v>
      </c>
      <c r="O683" s="193">
        <v>195.78</v>
      </c>
      <c r="P683" s="193">
        <v>166.13</v>
      </c>
      <c r="Q683" s="193">
        <f t="shared" si="19"/>
        <v>61.0772058823529</v>
      </c>
      <c r="R683" s="194" t="s">
        <v>1925</v>
      </c>
      <c r="S683" s="193">
        <v>166</v>
      </c>
      <c r="T683" s="194"/>
    </row>
    <row r="684" ht="24" hidden="1" spans="1:20">
      <c r="A684" s="201"/>
      <c r="B684" s="126">
        <f>MAX($B$6:B683)+1</f>
        <v>455</v>
      </c>
      <c r="C684" s="191"/>
      <c r="D684" s="194" t="s">
        <v>186</v>
      </c>
      <c r="E684" s="194" t="s">
        <v>193</v>
      </c>
      <c r="F684" s="194" t="s">
        <v>90</v>
      </c>
      <c r="G684" s="194" t="s">
        <v>94</v>
      </c>
      <c r="H684" s="194" t="s">
        <v>1926</v>
      </c>
      <c r="I684" s="194" t="s">
        <v>186</v>
      </c>
      <c r="J684" s="194" t="s">
        <v>1927</v>
      </c>
      <c r="K684" s="193">
        <v>0</v>
      </c>
      <c r="L684" s="193">
        <v>2</v>
      </c>
      <c r="M684" s="193">
        <v>2</v>
      </c>
      <c r="N684" s="194" t="s">
        <v>245</v>
      </c>
      <c r="O684" s="193">
        <v>84.94</v>
      </c>
      <c r="P684" s="193">
        <v>70.4</v>
      </c>
      <c r="Q684" s="193">
        <f t="shared" si="19"/>
        <v>35.2</v>
      </c>
      <c r="R684" s="194" t="s">
        <v>1928</v>
      </c>
      <c r="S684" s="193">
        <v>70</v>
      </c>
      <c r="T684" s="194"/>
    </row>
    <row r="685" ht="24" hidden="1" spans="1:20">
      <c r="A685" s="201"/>
      <c r="B685" s="126">
        <f>MAX($B$6:B684)+1</f>
        <v>456</v>
      </c>
      <c r="C685" s="191"/>
      <c r="D685" s="194" t="s">
        <v>187</v>
      </c>
      <c r="E685" s="194" t="s">
        <v>193</v>
      </c>
      <c r="F685" s="194" t="s">
        <v>90</v>
      </c>
      <c r="G685" s="194" t="s">
        <v>94</v>
      </c>
      <c r="H685" s="194" t="s">
        <v>1929</v>
      </c>
      <c r="I685" s="194" t="s">
        <v>187</v>
      </c>
      <c r="J685" s="194" t="s">
        <v>1930</v>
      </c>
      <c r="K685" s="193">
        <v>0.427</v>
      </c>
      <c r="L685" s="193">
        <v>2.603</v>
      </c>
      <c r="M685" s="193">
        <v>2.176</v>
      </c>
      <c r="N685" s="194" t="s">
        <v>342</v>
      </c>
      <c r="O685" s="193">
        <v>28.9</v>
      </c>
      <c r="P685" s="193">
        <v>26.24</v>
      </c>
      <c r="Q685" s="193">
        <f t="shared" si="19"/>
        <v>12.0588235294118</v>
      </c>
      <c r="R685" s="194" t="s">
        <v>1931</v>
      </c>
      <c r="S685" s="193">
        <v>26</v>
      </c>
      <c r="T685" s="194"/>
    </row>
    <row r="686" ht="24" hidden="1" spans="1:20">
      <c r="A686" s="201"/>
      <c r="B686" s="126">
        <f>MAX($B$6:B685)+1</f>
        <v>457</v>
      </c>
      <c r="C686" s="191"/>
      <c r="D686" s="194" t="s">
        <v>186</v>
      </c>
      <c r="E686" s="194" t="s">
        <v>193</v>
      </c>
      <c r="F686" s="194" t="s">
        <v>90</v>
      </c>
      <c r="G686" s="194" t="s">
        <v>94</v>
      </c>
      <c r="H686" s="194" t="s">
        <v>1932</v>
      </c>
      <c r="I686" s="194" t="s">
        <v>186</v>
      </c>
      <c r="J686" s="194" t="s">
        <v>1933</v>
      </c>
      <c r="K686" s="193">
        <v>0</v>
      </c>
      <c r="L686" s="193">
        <v>1.537</v>
      </c>
      <c r="M686" s="193">
        <v>1.537</v>
      </c>
      <c r="N686" s="194" t="s">
        <v>245</v>
      </c>
      <c r="O686" s="193">
        <v>42.98</v>
      </c>
      <c r="P686" s="193">
        <v>38.45</v>
      </c>
      <c r="Q686" s="193">
        <f t="shared" si="19"/>
        <v>25.0162654521796</v>
      </c>
      <c r="R686" s="194" t="s">
        <v>1934</v>
      </c>
      <c r="S686" s="193">
        <v>38</v>
      </c>
      <c r="T686" s="194"/>
    </row>
    <row r="687" ht="24" hidden="1" spans="1:20">
      <c r="A687" s="201"/>
      <c r="B687" s="126">
        <f>MAX($B$6:B686)+1</f>
        <v>458</v>
      </c>
      <c r="C687" s="191"/>
      <c r="D687" s="194" t="s">
        <v>186</v>
      </c>
      <c r="E687" s="194" t="s">
        <v>193</v>
      </c>
      <c r="F687" s="194" t="s">
        <v>90</v>
      </c>
      <c r="G687" s="194" t="s">
        <v>94</v>
      </c>
      <c r="H687" s="194" t="s">
        <v>1935</v>
      </c>
      <c r="I687" s="194" t="s">
        <v>186</v>
      </c>
      <c r="J687" s="194" t="s">
        <v>1936</v>
      </c>
      <c r="K687" s="193">
        <v>0.652</v>
      </c>
      <c r="L687" s="193">
        <v>1.971</v>
      </c>
      <c r="M687" s="193">
        <v>1.319</v>
      </c>
      <c r="N687" s="194" t="s">
        <v>245</v>
      </c>
      <c r="O687" s="193">
        <v>116.92</v>
      </c>
      <c r="P687" s="193">
        <v>104</v>
      </c>
      <c r="Q687" s="193">
        <f t="shared" si="19"/>
        <v>78.8476118271418</v>
      </c>
      <c r="R687" s="194" t="s">
        <v>1937</v>
      </c>
      <c r="S687" s="193">
        <v>104</v>
      </c>
      <c r="T687" s="194"/>
    </row>
    <row r="688" ht="24" hidden="1" spans="1:20">
      <c r="A688" s="201"/>
      <c r="B688" s="126">
        <f>MAX($B$6:B687)+1</f>
        <v>459</v>
      </c>
      <c r="C688" s="191"/>
      <c r="D688" s="194" t="s">
        <v>186</v>
      </c>
      <c r="E688" s="194" t="s">
        <v>193</v>
      </c>
      <c r="F688" s="194" t="s">
        <v>90</v>
      </c>
      <c r="G688" s="194" t="s">
        <v>94</v>
      </c>
      <c r="H688" s="194" t="s">
        <v>1938</v>
      </c>
      <c r="I688" s="194" t="s">
        <v>186</v>
      </c>
      <c r="J688" s="194" t="s">
        <v>1939</v>
      </c>
      <c r="K688" s="193">
        <v>1.8</v>
      </c>
      <c r="L688" s="193">
        <v>2.908</v>
      </c>
      <c r="M688" s="193">
        <v>1.108</v>
      </c>
      <c r="N688" s="194" t="s">
        <v>245</v>
      </c>
      <c r="O688" s="193">
        <v>59.1</v>
      </c>
      <c r="P688" s="193">
        <v>49.57</v>
      </c>
      <c r="Q688" s="193">
        <f t="shared" si="19"/>
        <v>44.7382671480144</v>
      </c>
      <c r="R688" s="194" t="s">
        <v>1940</v>
      </c>
      <c r="S688" s="193">
        <v>49</v>
      </c>
      <c r="T688" s="194"/>
    </row>
    <row r="689" ht="24" hidden="1" spans="1:20">
      <c r="A689" s="201"/>
      <c r="B689" s="126">
        <f>MAX($B$6:B688)+1</f>
        <v>460</v>
      </c>
      <c r="C689" s="191"/>
      <c r="D689" s="194" t="s">
        <v>186</v>
      </c>
      <c r="E689" s="194" t="s">
        <v>193</v>
      </c>
      <c r="F689" s="194" t="s">
        <v>90</v>
      </c>
      <c r="G689" s="194" t="s">
        <v>94</v>
      </c>
      <c r="H689" s="194" t="s">
        <v>1941</v>
      </c>
      <c r="I689" s="194" t="s">
        <v>186</v>
      </c>
      <c r="J689" s="194" t="s">
        <v>1942</v>
      </c>
      <c r="K689" s="193">
        <v>0</v>
      </c>
      <c r="L689" s="193">
        <v>0.41</v>
      </c>
      <c r="M689" s="193">
        <v>0.41</v>
      </c>
      <c r="N689" s="194" t="s">
        <v>245</v>
      </c>
      <c r="O689" s="193">
        <v>25.6</v>
      </c>
      <c r="P689" s="193">
        <v>22.78</v>
      </c>
      <c r="Q689" s="193">
        <f t="shared" si="19"/>
        <v>55.5609756097561</v>
      </c>
      <c r="R689" s="194" t="s">
        <v>1943</v>
      </c>
      <c r="S689" s="193">
        <v>22</v>
      </c>
      <c r="T689" s="194"/>
    </row>
    <row r="690" ht="24" hidden="1" spans="1:20">
      <c r="A690" s="201"/>
      <c r="B690" s="126">
        <f>MAX($B$6:B689)+1</f>
        <v>461</v>
      </c>
      <c r="C690" s="191"/>
      <c r="D690" s="194" t="s">
        <v>187</v>
      </c>
      <c r="E690" s="194" t="s">
        <v>193</v>
      </c>
      <c r="F690" s="194" t="s">
        <v>90</v>
      </c>
      <c r="G690" s="194" t="s">
        <v>94</v>
      </c>
      <c r="H690" s="194" t="s">
        <v>1944</v>
      </c>
      <c r="I690" s="194" t="s">
        <v>187</v>
      </c>
      <c r="J690" s="194" t="s">
        <v>1945</v>
      </c>
      <c r="K690" s="193">
        <v>0</v>
      </c>
      <c r="L690" s="193">
        <v>2.1</v>
      </c>
      <c r="M690" s="193">
        <v>2.1</v>
      </c>
      <c r="N690" s="194" t="s">
        <v>342</v>
      </c>
      <c r="O690" s="193">
        <v>118.88</v>
      </c>
      <c r="P690" s="193">
        <v>99.93</v>
      </c>
      <c r="Q690" s="193">
        <f t="shared" si="19"/>
        <v>47.5857142857143</v>
      </c>
      <c r="R690" s="194" t="s">
        <v>1946</v>
      </c>
      <c r="S690" s="193">
        <v>99</v>
      </c>
      <c r="T690" s="194"/>
    </row>
    <row r="691" ht="24" hidden="1" spans="1:20">
      <c r="A691" s="201"/>
      <c r="B691" s="126">
        <f>MAX($B$6:B690)+1</f>
        <v>462</v>
      </c>
      <c r="C691" s="191"/>
      <c r="D691" s="194" t="s">
        <v>186</v>
      </c>
      <c r="E691" s="194" t="s">
        <v>193</v>
      </c>
      <c r="F691" s="194" t="s">
        <v>90</v>
      </c>
      <c r="G691" s="194" t="s">
        <v>94</v>
      </c>
      <c r="H691" s="194" t="s">
        <v>1947</v>
      </c>
      <c r="I691" s="194" t="s">
        <v>186</v>
      </c>
      <c r="J691" s="194" t="s">
        <v>1948</v>
      </c>
      <c r="K691" s="193">
        <v>0</v>
      </c>
      <c r="L691" s="193">
        <v>2.272</v>
      </c>
      <c r="M691" s="193">
        <v>2.272</v>
      </c>
      <c r="N691" s="194" t="s">
        <v>245</v>
      </c>
      <c r="O691" s="193">
        <v>63.77</v>
      </c>
      <c r="P691" s="193">
        <v>51.32</v>
      </c>
      <c r="Q691" s="193">
        <f t="shared" si="19"/>
        <v>22.5880281690141</v>
      </c>
      <c r="R691" s="194" t="s">
        <v>1949</v>
      </c>
      <c r="S691" s="193">
        <v>51</v>
      </c>
      <c r="T691" s="194"/>
    </row>
    <row r="692" ht="24" hidden="1" spans="1:20">
      <c r="A692" s="201"/>
      <c r="B692" s="126">
        <f>MAX($B$6:B691)+1</f>
        <v>463</v>
      </c>
      <c r="C692" s="191"/>
      <c r="D692" s="194" t="s">
        <v>186</v>
      </c>
      <c r="E692" s="194" t="s">
        <v>193</v>
      </c>
      <c r="F692" s="194" t="s">
        <v>90</v>
      </c>
      <c r="G692" s="194" t="s">
        <v>94</v>
      </c>
      <c r="H692" s="194" t="s">
        <v>1950</v>
      </c>
      <c r="I692" s="194" t="s">
        <v>186</v>
      </c>
      <c r="J692" s="194" t="s">
        <v>1951</v>
      </c>
      <c r="K692" s="193">
        <v>0</v>
      </c>
      <c r="L692" s="193">
        <v>1.011</v>
      </c>
      <c r="M692" s="193">
        <v>1.011</v>
      </c>
      <c r="N692" s="194" t="s">
        <v>245</v>
      </c>
      <c r="O692" s="193">
        <v>60.07</v>
      </c>
      <c r="P692" s="193">
        <v>56.07</v>
      </c>
      <c r="Q692" s="193">
        <f t="shared" si="19"/>
        <v>55.459940652819</v>
      </c>
      <c r="R692" s="194" t="s">
        <v>1952</v>
      </c>
      <c r="S692" s="193">
        <v>56</v>
      </c>
      <c r="T692" s="194"/>
    </row>
    <row r="693" ht="24" hidden="1" spans="1:20">
      <c r="A693" s="201"/>
      <c r="B693" s="126">
        <f>MAX($B$6:B692)+1</f>
        <v>464</v>
      </c>
      <c r="C693" s="191"/>
      <c r="D693" s="194" t="s">
        <v>186</v>
      </c>
      <c r="E693" s="194" t="s">
        <v>193</v>
      </c>
      <c r="F693" s="194" t="s">
        <v>90</v>
      </c>
      <c r="G693" s="194" t="s">
        <v>94</v>
      </c>
      <c r="H693" s="194" t="s">
        <v>1953</v>
      </c>
      <c r="I693" s="194" t="s">
        <v>186</v>
      </c>
      <c r="J693" s="194" t="s">
        <v>1954</v>
      </c>
      <c r="K693" s="193">
        <v>0</v>
      </c>
      <c r="L693" s="193">
        <v>1</v>
      </c>
      <c r="M693" s="193">
        <v>1</v>
      </c>
      <c r="N693" s="194" t="s">
        <v>245</v>
      </c>
      <c r="O693" s="193">
        <v>24.31</v>
      </c>
      <c r="P693" s="193">
        <v>19.32</v>
      </c>
      <c r="Q693" s="193">
        <f t="shared" si="19"/>
        <v>19.32</v>
      </c>
      <c r="R693" s="194" t="s">
        <v>1928</v>
      </c>
      <c r="S693" s="193">
        <v>19</v>
      </c>
      <c r="T693" s="194"/>
    </row>
    <row r="694" ht="24" hidden="1" spans="1:20">
      <c r="A694" s="201"/>
      <c r="B694" s="126">
        <f>MAX($B$6:B693)+1</f>
        <v>465</v>
      </c>
      <c r="C694" s="191"/>
      <c r="D694" s="194" t="s">
        <v>186</v>
      </c>
      <c r="E694" s="194" t="s">
        <v>193</v>
      </c>
      <c r="F694" s="194" t="s">
        <v>90</v>
      </c>
      <c r="G694" s="194" t="s">
        <v>94</v>
      </c>
      <c r="H694" s="194" t="s">
        <v>1955</v>
      </c>
      <c r="I694" s="194" t="s">
        <v>186</v>
      </c>
      <c r="J694" s="194" t="s">
        <v>1956</v>
      </c>
      <c r="K694" s="193">
        <v>0.406</v>
      </c>
      <c r="L694" s="193">
        <v>0.748</v>
      </c>
      <c r="M694" s="193">
        <v>0.342</v>
      </c>
      <c r="N694" s="194" t="s">
        <v>245</v>
      </c>
      <c r="O694" s="193">
        <v>55.78</v>
      </c>
      <c r="P694" s="193">
        <v>33.21</v>
      </c>
      <c r="Q694" s="193">
        <f t="shared" si="19"/>
        <v>97.1052631578947</v>
      </c>
      <c r="R694" s="194" t="s">
        <v>1957</v>
      </c>
      <c r="S694" s="193">
        <v>49</v>
      </c>
      <c r="T694" s="194"/>
    </row>
    <row r="695" ht="24" hidden="1" spans="1:20">
      <c r="A695" s="201"/>
      <c r="B695" s="126">
        <f>MAX($B$6:B694)+1</f>
        <v>466</v>
      </c>
      <c r="C695" s="191"/>
      <c r="D695" s="194" t="s">
        <v>186</v>
      </c>
      <c r="E695" s="194" t="s">
        <v>193</v>
      </c>
      <c r="F695" s="194" t="s">
        <v>90</v>
      </c>
      <c r="G695" s="194" t="s">
        <v>94</v>
      </c>
      <c r="H695" s="194" t="s">
        <v>1958</v>
      </c>
      <c r="I695" s="194" t="s">
        <v>186</v>
      </c>
      <c r="J695" s="194" t="s">
        <v>1959</v>
      </c>
      <c r="K695" s="193">
        <v>2.209</v>
      </c>
      <c r="L695" s="193">
        <v>5.229</v>
      </c>
      <c r="M695" s="193">
        <v>3.02</v>
      </c>
      <c r="N695" s="194" t="s">
        <v>245</v>
      </c>
      <c r="O695" s="193">
        <v>153.89</v>
      </c>
      <c r="P695" s="193">
        <v>143.82</v>
      </c>
      <c r="Q695" s="193">
        <f t="shared" si="19"/>
        <v>47.6225165562914</v>
      </c>
      <c r="R695" s="194" t="s">
        <v>1960</v>
      </c>
      <c r="S695" s="193">
        <v>143</v>
      </c>
      <c r="T695" s="194"/>
    </row>
    <row r="696" ht="24" hidden="1" spans="1:20">
      <c r="A696" s="201"/>
      <c r="B696" s="126">
        <f>MAX($B$6:B695)+1</f>
        <v>467</v>
      </c>
      <c r="C696" s="191"/>
      <c r="D696" s="194" t="s">
        <v>186</v>
      </c>
      <c r="E696" s="194" t="s">
        <v>193</v>
      </c>
      <c r="F696" s="194" t="s">
        <v>90</v>
      </c>
      <c r="G696" s="194" t="s">
        <v>94</v>
      </c>
      <c r="H696" s="194" t="s">
        <v>1961</v>
      </c>
      <c r="I696" s="194" t="s">
        <v>186</v>
      </c>
      <c r="J696" s="194" t="s">
        <v>1962</v>
      </c>
      <c r="K696" s="193">
        <v>0</v>
      </c>
      <c r="L696" s="193">
        <v>2.441</v>
      </c>
      <c r="M696" s="193">
        <v>2.441</v>
      </c>
      <c r="N696" s="194" t="s">
        <v>245</v>
      </c>
      <c r="O696" s="193">
        <v>162.02</v>
      </c>
      <c r="P696" s="193">
        <v>144.95</v>
      </c>
      <c r="Q696" s="193">
        <f t="shared" si="19"/>
        <v>59.3814010651372</v>
      </c>
      <c r="R696" s="194" t="s">
        <v>1934</v>
      </c>
      <c r="S696" s="193">
        <v>144</v>
      </c>
      <c r="T696" s="194"/>
    </row>
    <row r="697" ht="24" hidden="1" spans="1:20">
      <c r="A697" s="201"/>
      <c r="B697" s="126">
        <f>MAX($B$6:B696)+1</f>
        <v>468</v>
      </c>
      <c r="C697" s="191"/>
      <c r="D697" s="194" t="s">
        <v>186</v>
      </c>
      <c r="E697" s="194" t="s">
        <v>193</v>
      </c>
      <c r="F697" s="194" t="s">
        <v>90</v>
      </c>
      <c r="G697" s="194" t="s">
        <v>94</v>
      </c>
      <c r="H697" s="194" t="s">
        <v>1963</v>
      </c>
      <c r="I697" s="194" t="s">
        <v>186</v>
      </c>
      <c r="J697" s="194" t="s">
        <v>1964</v>
      </c>
      <c r="K697" s="193">
        <v>0</v>
      </c>
      <c r="L697" s="193">
        <v>2.238</v>
      </c>
      <c r="M697" s="193">
        <v>2.238</v>
      </c>
      <c r="N697" s="194" t="s">
        <v>245</v>
      </c>
      <c r="O697" s="193">
        <v>328.48</v>
      </c>
      <c r="P697" s="193">
        <v>294.53</v>
      </c>
      <c r="Q697" s="193">
        <f t="shared" si="19"/>
        <v>131.604110813226</v>
      </c>
      <c r="R697" s="194" t="s">
        <v>1965</v>
      </c>
      <c r="S697" s="193">
        <v>274</v>
      </c>
      <c r="T697" s="194"/>
    </row>
    <row r="698" ht="24" hidden="1" spans="1:20">
      <c r="A698" s="201"/>
      <c r="B698" s="126">
        <f>MAX($B$6:B697)+1</f>
        <v>469</v>
      </c>
      <c r="C698" s="191"/>
      <c r="D698" s="194" t="s">
        <v>186</v>
      </c>
      <c r="E698" s="194" t="s">
        <v>193</v>
      </c>
      <c r="F698" s="194" t="s">
        <v>90</v>
      </c>
      <c r="G698" s="194" t="s">
        <v>94</v>
      </c>
      <c r="H698" s="194" t="s">
        <v>1966</v>
      </c>
      <c r="I698" s="194" t="s">
        <v>186</v>
      </c>
      <c r="J698" s="194" t="s">
        <v>1967</v>
      </c>
      <c r="K698" s="193">
        <v>0.261</v>
      </c>
      <c r="L698" s="193">
        <v>0.947</v>
      </c>
      <c r="M698" s="193">
        <v>0.686</v>
      </c>
      <c r="N698" s="194" t="s">
        <v>245</v>
      </c>
      <c r="O698" s="193">
        <v>24.53</v>
      </c>
      <c r="P698" s="193">
        <v>21.79</v>
      </c>
      <c r="Q698" s="193">
        <f t="shared" si="19"/>
        <v>31.7638483965015</v>
      </c>
      <c r="R698" s="194" t="s">
        <v>1968</v>
      </c>
      <c r="S698" s="193">
        <v>21</v>
      </c>
      <c r="T698" s="194"/>
    </row>
    <row r="699" ht="24" hidden="1" spans="1:20">
      <c r="A699" s="204"/>
      <c r="B699" s="250">
        <f>MAX($B$6:B698)+1</f>
        <v>470</v>
      </c>
      <c r="C699" s="251"/>
      <c r="D699" s="199" t="s">
        <v>186</v>
      </c>
      <c r="E699" s="199" t="s">
        <v>193</v>
      </c>
      <c r="F699" s="194" t="s">
        <v>90</v>
      </c>
      <c r="G699" s="194" t="s">
        <v>94</v>
      </c>
      <c r="H699" s="194" t="s">
        <v>1969</v>
      </c>
      <c r="I699" s="199" t="s">
        <v>186</v>
      </c>
      <c r="J699" s="194" t="s">
        <v>1967</v>
      </c>
      <c r="K699" s="193">
        <v>1.742</v>
      </c>
      <c r="L699" s="193">
        <v>2.947</v>
      </c>
      <c r="M699" s="193">
        <v>1.205</v>
      </c>
      <c r="N699" s="194" t="s">
        <v>245</v>
      </c>
      <c r="O699" s="193">
        <v>81.48</v>
      </c>
      <c r="P699" s="193">
        <v>76.1</v>
      </c>
      <c r="Q699" s="193">
        <f t="shared" si="19"/>
        <v>63.1535269709543</v>
      </c>
      <c r="R699" s="194" t="s">
        <v>1952</v>
      </c>
      <c r="S699" s="193">
        <v>76</v>
      </c>
      <c r="T699" s="194"/>
    </row>
    <row r="700" ht="24" hidden="1" spans="1:20">
      <c r="A700" s="201"/>
      <c r="B700" s="126">
        <f>MAX($B$6:B699)+1</f>
        <v>471</v>
      </c>
      <c r="C700" s="191"/>
      <c r="D700" s="194" t="s">
        <v>186</v>
      </c>
      <c r="E700" s="194" t="s">
        <v>193</v>
      </c>
      <c r="F700" s="194" t="s">
        <v>90</v>
      </c>
      <c r="G700" s="194" t="s">
        <v>94</v>
      </c>
      <c r="H700" s="194" t="s">
        <v>1970</v>
      </c>
      <c r="I700" s="194" t="s">
        <v>186</v>
      </c>
      <c r="J700" s="194" t="s">
        <v>1971</v>
      </c>
      <c r="K700" s="193">
        <v>0.4</v>
      </c>
      <c r="L700" s="193">
        <v>0.936</v>
      </c>
      <c r="M700" s="193">
        <v>0.536</v>
      </c>
      <c r="N700" s="194" t="s">
        <v>245</v>
      </c>
      <c r="O700" s="193">
        <v>31.3</v>
      </c>
      <c r="P700" s="193">
        <v>29.21</v>
      </c>
      <c r="Q700" s="193">
        <f t="shared" si="19"/>
        <v>54.4962686567164</v>
      </c>
      <c r="R700" s="194" t="s">
        <v>1972</v>
      </c>
      <c r="S700" s="193">
        <v>29</v>
      </c>
      <c r="T700" s="194"/>
    </row>
    <row r="701" ht="24" hidden="1" spans="1:20">
      <c r="A701" s="201"/>
      <c r="B701" s="126">
        <f>MAX($B$6:B700)+1</f>
        <v>472</v>
      </c>
      <c r="C701" s="191"/>
      <c r="D701" s="194" t="s">
        <v>186</v>
      </c>
      <c r="E701" s="194" t="s">
        <v>193</v>
      </c>
      <c r="F701" s="194" t="s">
        <v>90</v>
      </c>
      <c r="G701" s="194" t="s">
        <v>94</v>
      </c>
      <c r="H701" s="194" t="s">
        <v>1973</v>
      </c>
      <c r="I701" s="194" t="s">
        <v>186</v>
      </c>
      <c r="J701" s="194" t="s">
        <v>1974</v>
      </c>
      <c r="K701" s="193">
        <v>0</v>
      </c>
      <c r="L701" s="193">
        <v>0.575</v>
      </c>
      <c r="M701" s="193">
        <v>0.575</v>
      </c>
      <c r="N701" s="194" t="s">
        <v>245</v>
      </c>
      <c r="O701" s="193">
        <v>21.95</v>
      </c>
      <c r="P701" s="193">
        <v>20.48</v>
      </c>
      <c r="Q701" s="193">
        <f t="shared" si="19"/>
        <v>35.6173913043478</v>
      </c>
      <c r="R701" s="194" t="s">
        <v>1937</v>
      </c>
      <c r="S701" s="193">
        <v>20</v>
      </c>
      <c r="T701" s="194"/>
    </row>
    <row r="702" ht="24" hidden="1" spans="1:20">
      <c r="A702" s="201"/>
      <c r="B702" s="126">
        <f>MAX($B$6:B701)+1</f>
        <v>473</v>
      </c>
      <c r="C702" s="191"/>
      <c r="D702" s="194" t="s">
        <v>186</v>
      </c>
      <c r="E702" s="194" t="s">
        <v>193</v>
      </c>
      <c r="F702" s="194" t="s">
        <v>90</v>
      </c>
      <c r="G702" s="194" t="s">
        <v>94</v>
      </c>
      <c r="H702" s="194" t="s">
        <v>1975</v>
      </c>
      <c r="I702" s="194" t="s">
        <v>186</v>
      </c>
      <c r="J702" s="194" t="s">
        <v>1976</v>
      </c>
      <c r="K702" s="193">
        <v>0</v>
      </c>
      <c r="L702" s="193">
        <v>0.992</v>
      </c>
      <c r="M702" s="193">
        <v>0.992</v>
      </c>
      <c r="N702" s="194" t="s">
        <v>245</v>
      </c>
      <c r="O702" s="193">
        <v>61.3</v>
      </c>
      <c r="P702" s="193">
        <v>54.55</v>
      </c>
      <c r="Q702" s="193">
        <f t="shared" si="19"/>
        <v>54.9899193548387</v>
      </c>
      <c r="R702" s="194" t="s">
        <v>1957</v>
      </c>
      <c r="S702" s="193">
        <v>54</v>
      </c>
      <c r="T702" s="194"/>
    </row>
    <row r="703" ht="24" hidden="1" spans="1:20">
      <c r="A703" s="201"/>
      <c r="B703" s="126">
        <f>MAX($B$6:B702)+1</f>
        <v>474</v>
      </c>
      <c r="C703" s="191"/>
      <c r="D703" s="194" t="s">
        <v>186</v>
      </c>
      <c r="E703" s="194" t="s">
        <v>193</v>
      </c>
      <c r="F703" s="194" t="s">
        <v>90</v>
      </c>
      <c r="G703" s="194" t="s">
        <v>94</v>
      </c>
      <c r="H703" s="194" t="s">
        <v>1977</v>
      </c>
      <c r="I703" s="194" t="s">
        <v>186</v>
      </c>
      <c r="J703" s="194" t="s">
        <v>1978</v>
      </c>
      <c r="K703" s="193">
        <v>0</v>
      </c>
      <c r="L703" s="193">
        <v>1.109</v>
      </c>
      <c r="M703" s="193">
        <v>1.109</v>
      </c>
      <c r="N703" s="194" t="s">
        <v>245</v>
      </c>
      <c r="O703" s="193">
        <v>62.28</v>
      </c>
      <c r="P703" s="193">
        <v>51.69</v>
      </c>
      <c r="Q703" s="193">
        <f t="shared" si="19"/>
        <v>46.609558160505</v>
      </c>
      <c r="R703" s="194" t="s">
        <v>1979</v>
      </c>
      <c r="S703" s="193">
        <v>51</v>
      </c>
      <c r="T703" s="194"/>
    </row>
    <row r="704" ht="24" hidden="1" spans="1:20">
      <c r="A704" s="201"/>
      <c r="B704" s="126">
        <f>MAX($B$6:B703)+1</f>
        <v>475</v>
      </c>
      <c r="C704" s="191"/>
      <c r="D704" s="194" t="s">
        <v>187</v>
      </c>
      <c r="E704" s="194" t="s">
        <v>193</v>
      </c>
      <c r="F704" s="194" t="s">
        <v>90</v>
      </c>
      <c r="G704" s="194" t="s">
        <v>94</v>
      </c>
      <c r="H704" s="194" t="s">
        <v>1980</v>
      </c>
      <c r="I704" s="194" t="s">
        <v>187</v>
      </c>
      <c r="J704" s="194" t="s">
        <v>1945</v>
      </c>
      <c r="K704" s="193">
        <v>2.1</v>
      </c>
      <c r="L704" s="193">
        <v>2.786</v>
      </c>
      <c r="M704" s="193">
        <v>0.686</v>
      </c>
      <c r="N704" s="194" t="s">
        <v>342</v>
      </c>
      <c r="O704" s="193">
        <v>35.28</v>
      </c>
      <c r="P704" s="193">
        <v>29.53</v>
      </c>
      <c r="Q704" s="193">
        <f t="shared" si="19"/>
        <v>43.0466472303207</v>
      </c>
      <c r="R704" s="194" t="s">
        <v>1983</v>
      </c>
      <c r="S704" s="193">
        <v>29</v>
      </c>
      <c r="T704" s="194"/>
    </row>
    <row r="705" ht="24" hidden="1" spans="1:20">
      <c r="A705" s="201"/>
      <c r="B705" s="126">
        <f>MAX($B$6:B704)+1</f>
        <v>476</v>
      </c>
      <c r="C705" s="191"/>
      <c r="D705" s="194" t="s">
        <v>186</v>
      </c>
      <c r="E705" s="194" t="s">
        <v>193</v>
      </c>
      <c r="F705" s="194" t="s">
        <v>90</v>
      </c>
      <c r="G705" s="194" t="s">
        <v>94</v>
      </c>
      <c r="H705" s="194" t="s">
        <v>1984</v>
      </c>
      <c r="I705" s="194" t="s">
        <v>186</v>
      </c>
      <c r="J705" s="194" t="s">
        <v>1985</v>
      </c>
      <c r="K705" s="193">
        <v>0</v>
      </c>
      <c r="L705" s="193">
        <v>0.436</v>
      </c>
      <c r="M705" s="193">
        <v>0.436</v>
      </c>
      <c r="N705" s="194" t="s">
        <v>245</v>
      </c>
      <c r="O705" s="193">
        <v>28.77</v>
      </c>
      <c r="P705" s="193">
        <v>24.91</v>
      </c>
      <c r="Q705" s="193">
        <f t="shared" si="19"/>
        <v>57.1330275229358</v>
      </c>
      <c r="R705" s="194" t="s">
        <v>1940</v>
      </c>
      <c r="S705" s="193">
        <v>24</v>
      </c>
      <c r="T705" s="194"/>
    </row>
    <row r="706" ht="24" hidden="1" spans="1:20">
      <c r="A706" s="201"/>
      <c r="B706" s="126">
        <f>MAX($B$6:B705)+1</f>
        <v>477</v>
      </c>
      <c r="C706" s="191"/>
      <c r="D706" s="194" t="s">
        <v>187</v>
      </c>
      <c r="E706" s="194" t="s">
        <v>193</v>
      </c>
      <c r="F706" s="194" t="s">
        <v>90</v>
      </c>
      <c r="G706" s="194" t="s">
        <v>94</v>
      </c>
      <c r="H706" s="194" t="s">
        <v>1986</v>
      </c>
      <c r="I706" s="194" t="s">
        <v>187</v>
      </c>
      <c r="J706" s="194" t="s">
        <v>1987</v>
      </c>
      <c r="K706" s="193">
        <v>1.91</v>
      </c>
      <c r="L706" s="193">
        <v>4.327</v>
      </c>
      <c r="M706" s="193">
        <v>2.417</v>
      </c>
      <c r="N706" s="194" t="s">
        <v>342</v>
      </c>
      <c r="O706" s="193">
        <v>115.78</v>
      </c>
      <c r="P706" s="193">
        <v>96.71</v>
      </c>
      <c r="Q706" s="193">
        <f t="shared" si="19"/>
        <v>40.0124120810923</v>
      </c>
      <c r="R706" s="194" t="s">
        <v>1988</v>
      </c>
      <c r="S706" s="193">
        <v>96</v>
      </c>
      <c r="T706" s="194"/>
    </row>
    <row r="707" ht="24" hidden="1" spans="1:20">
      <c r="A707" s="201"/>
      <c r="B707" s="126">
        <f>MAX($B$6:B706)+1</f>
        <v>478</v>
      </c>
      <c r="C707" s="191"/>
      <c r="D707" s="194" t="s">
        <v>186</v>
      </c>
      <c r="E707" s="194" t="s">
        <v>193</v>
      </c>
      <c r="F707" s="194" t="s">
        <v>90</v>
      </c>
      <c r="G707" s="194" t="s">
        <v>94</v>
      </c>
      <c r="H707" s="194" t="s">
        <v>1989</v>
      </c>
      <c r="I707" s="194" t="s">
        <v>186</v>
      </c>
      <c r="J707" s="194" t="s">
        <v>1990</v>
      </c>
      <c r="K707" s="193">
        <v>0</v>
      </c>
      <c r="L707" s="193">
        <v>0.976</v>
      </c>
      <c r="M707" s="193">
        <v>0.976</v>
      </c>
      <c r="N707" s="194" t="s">
        <v>245</v>
      </c>
      <c r="O707" s="193">
        <v>45.19</v>
      </c>
      <c r="P707" s="193">
        <v>37.71</v>
      </c>
      <c r="Q707" s="193">
        <f t="shared" si="19"/>
        <v>38.6372950819672</v>
      </c>
      <c r="R707" s="194" t="s">
        <v>1991</v>
      </c>
      <c r="S707" s="193">
        <v>37</v>
      </c>
      <c r="T707" s="194"/>
    </row>
    <row r="708" ht="24" hidden="1" spans="1:20">
      <c r="A708" s="201"/>
      <c r="B708" s="126">
        <f>MAX($B$6:B707)+1</f>
        <v>479</v>
      </c>
      <c r="C708" s="191"/>
      <c r="D708" s="194" t="s">
        <v>187</v>
      </c>
      <c r="E708" s="194" t="s">
        <v>193</v>
      </c>
      <c r="F708" s="194" t="s">
        <v>90</v>
      </c>
      <c r="G708" s="194" t="s">
        <v>94</v>
      </c>
      <c r="H708" s="194" t="s">
        <v>1992</v>
      </c>
      <c r="I708" s="194" t="s">
        <v>187</v>
      </c>
      <c r="J708" s="194" t="s">
        <v>1993</v>
      </c>
      <c r="K708" s="193">
        <v>6.872</v>
      </c>
      <c r="L708" s="193">
        <v>13.055</v>
      </c>
      <c r="M708" s="193">
        <v>6.183</v>
      </c>
      <c r="N708" s="194" t="s">
        <v>342</v>
      </c>
      <c r="O708" s="193">
        <v>1748.77</v>
      </c>
      <c r="P708" s="193">
        <v>1554.99</v>
      </c>
      <c r="Q708" s="193">
        <f t="shared" si="19"/>
        <v>251.494420184377</v>
      </c>
      <c r="R708" s="194" t="s">
        <v>1994</v>
      </c>
      <c r="S708" s="193">
        <v>185</v>
      </c>
      <c r="T708" s="194"/>
    </row>
    <row r="709" ht="24" hidden="1" spans="1:20">
      <c r="A709" s="201"/>
      <c r="B709" s="126">
        <f>MAX($B$6:B708)+1</f>
        <v>480</v>
      </c>
      <c r="C709" s="191"/>
      <c r="D709" s="194" t="s">
        <v>186</v>
      </c>
      <c r="E709" s="194" t="s">
        <v>193</v>
      </c>
      <c r="F709" s="194" t="s">
        <v>90</v>
      </c>
      <c r="G709" s="194" t="s">
        <v>94</v>
      </c>
      <c r="H709" s="194" t="s">
        <v>1995</v>
      </c>
      <c r="I709" s="194" t="s">
        <v>186</v>
      </c>
      <c r="J709" s="194" t="s">
        <v>1996</v>
      </c>
      <c r="K709" s="193">
        <v>0</v>
      </c>
      <c r="L709" s="193">
        <v>0.452</v>
      </c>
      <c r="M709" s="193">
        <v>0.452</v>
      </c>
      <c r="N709" s="194" t="s">
        <v>245</v>
      </c>
      <c r="O709" s="193">
        <v>41.33</v>
      </c>
      <c r="P709" s="193">
        <v>36.71</v>
      </c>
      <c r="Q709" s="193">
        <f t="shared" si="19"/>
        <v>81.216814159292</v>
      </c>
      <c r="R709" s="194" t="s">
        <v>1997</v>
      </c>
      <c r="S709" s="193">
        <v>36</v>
      </c>
      <c r="T709" s="194"/>
    </row>
    <row r="710" ht="72" hidden="1" spans="1:20">
      <c r="A710" s="201"/>
      <c r="B710" s="126">
        <f>MAX($B$6:B709)+1</f>
        <v>481</v>
      </c>
      <c r="C710" s="191"/>
      <c r="D710" s="194" t="s">
        <v>186</v>
      </c>
      <c r="E710" s="194" t="s">
        <v>193</v>
      </c>
      <c r="F710" s="194" t="s">
        <v>90</v>
      </c>
      <c r="G710" s="194" t="s">
        <v>94</v>
      </c>
      <c r="H710" s="194" t="s">
        <v>1998</v>
      </c>
      <c r="I710" s="194" t="s">
        <v>186</v>
      </c>
      <c r="J710" s="194" t="s">
        <v>1999</v>
      </c>
      <c r="K710" s="193">
        <v>0</v>
      </c>
      <c r="L710" s="193">
        <v>0.608</v>
      </c>
      <c r="M710" s="193">
        <v>0.608</v>
      </c>
      <c r="N710" s="194" t="s">
        <v>342</v>
      </c>
      <c r="O710" s="193">
        <v>239.77</v>
      </c>
      <c r="P710" s="193">
        <v>205.03</v>
      </c>
      <c r="Q710" s="193">
        <f t="shared" si="19"/>
        <v>337.220394736842</v>
      </c>
      <c r="R710" s="194" t="s">
        <v>2000</v>
      </c>
      <c r="S710" s="193">
        <v>85</v>
      </c>
      <c r="T710" s="194" t="s">
        <v>4856</v>
      </c>
    </row>
    <row r="711" ht="24" hidden="1" spans="1:20">
      <c r="A711" s="201"/>
      <c r="B711" s="126">
        <f>MAX($B$6:B710)+1</f>
        <v>482</v>
      </c>
      <c r="C711" s="191"/>
      <c r="D711" s="194" t="s">
        <v>186</v>
      </c>
      <c r="E711" s="194" t="s">
        <v>193</v>
      </c>
      <c r="F711" s="194" t="s">
        <v>90</v>
      </c>
      <c r="G711" s="194" t="s">
        <v>94</v>
      </c>
      <c r="H711" s="194" t="s">
        <v>2001</v>
      </c>
      <c r="I711" s="194" t="s">
        <v>186</v>
      </c>
      <c r="J711" s="194" t="s">
        <v>2002</v>
      </c>
      <c r="K711" s="193">
        <v>0</v>
      </c>
      <c r="L711" s="193">
        <v>2.602</v>
      </c>
      <c r="M711" s="193">
        <v>2.602</v>
      </c>
      <c r="N711" s="194" t="s">
        <v>245</v>
      </c>
      <c r="O711" s="193">
        <v>219.61</v>
      </c>
      <c r="P711" s="193">
        <v>196.25</v>
      </c>
      <c r="Q711" s="193">
        <f t="shared" si="19"/>
        <v>75.4227517294389</v>
      </c>
      <c r="R711" s="194" t="s">
        <v>2003</v>
      </c>
      <c r="S711" s="193">
        <v>196</v>
      </c>
      <c r="T711" s="194"/>
    </row>
    <row r="712" ht="24" hidden="1" spans="1:20">
      <c r="A712" s="201"/>
      <c r="B712" s="126">
        <f>MAX($B$6:B711)+1</f>
        <v>483</v>
      </c>
      <c r="C712" s="191"/>
      <c r="D712" s="194" t="s">
        <v>187</v>
      </c>
      <c r="E712" s="194" t="s">
        <v>193</v>
      </c>
      <c r="F712" s="194" t="s">
        <v>90</v>
      </c>
      <c r="G712" s="194" t="s">
        <v>95</v>
      </c>
      <c r="H712" s="194" t="s">
        <v>2004</v>
      </c>
      <c r="I712" s="194" t="s">
        <v>187</v>
      </c>
      <c r="J712" s="194" t="s">
        <v>2005</v>
      </c>
      <c r="K712" s="193">
        <v>0</v>
      </c>
      <c r="L712" s="193">
        <v>2.056</v>
      </c>
      <c r="M712" s="193">
        <v>2.056</v>
      </c>
      <c r="N712" s="194" t="s">
        <v>384</v>
      </c>
      <c r="O712" s="193">
        <v>586.15</v>
      </c>
      <c r="P712" s="193">
        <v>497.34</v>
      </c>
      <c r="Q712" s="193">
        <f t="shared" si="19"/>
        <v>241.896887159533</v>
      </c>
      <c r="R712" s="194" t="s">
        <v>2006</v>
      </c>
      <c r="S712" s="193">
        <v>62</v>
      </c>
      <c r="T712" s="194"/>
    </row>
    <row r="713" hidden="1" spans="1:20">
      <c r="A713" s="239"/>
      <c r="B713" s="126">
        <f>MAX($B$6:B712)+1</f>
        <v>484</v>
      </c>
      <c r="C713" s="191"/>
      <c r="D713" s="125" t="s">
        <v>4811</v>
      </c>
      <c r="E713" s="125" t="s">
        <v>193</v>
      </c>
      <c r="F713" s="194" t="s">
        <v>90</v>
      </c>
      <c r="G713" s="194" t="s">
        <v>95</v>
      </c>
      <c r="H713" s="115" t="s">
        <v>4812</v>
      </c>
      <c r="I713" s="125"/>
      <c r="J713" s="220" t="s">
        <v>4950</v>
      </c>
      <c r="K713" s="221"/>
      <c r="L713" s="221"/>
      <c r="M713" s="221"/>
      <c r="N713" s="221"/>
      <c r="O713" s="221"/>
      <c r="P713" s="221"/>
      <c r="Q713" s="221"/>
      <c r="R713" s="222"/>
      <c r="S713" s="309">
        <v>171</v>
      </c>
      <c r="T713" s="223"/>
    </row>
    <row r="714" hidden="1" spans="1:20">
      <c r="A714" s="239"/>
      <c r="B714" s="126">
        <f>MAX($B$6:B713)+1</f>
        <v>485</v>
      </c>
      <c r="C714" s="191"/>
      <c r="D714" s="125" t="s">
        <v>392</v>
      </c>
      <c r="E714" s="125" t="s">
        <v>193</v>
      </c>
      <c r="F714" s="194" t="s">
        <v>90</v>
      </c>
      <c r="G714" s="194" t="s">
        <v>95</v>
      </c>
      <c r="H714" s="115" t="s">
        <v>4824</v>
      </c>
      <c r="I714" s="125"/>
      <c r="J714" s="220" t="s">
        <v>4951</v>
      </c>
      <c r="K714" s="227"/>
      <c r="L714" s="227"/>
      <c r="M714" s="227"/>
      <c r="N714" s="227"/>
      <c r="O714" s="227"/>
      <c r="P714" s="227"/>
      <c r="Q714" s="227"/>
      <c r="R714" s="228"/>
      <c r="S714" s="309">
        <v>0</v>
      </c>
      <c r="T714" s="223"/>
    </row>
    <row r="715" hidden="1" spans="1:20">
      <c r="A715" s="204"/>
      <c r="B715" s="250">
        <f>MAX($B$6:B714)+1</f>
        <v>486</v>
      </c>
      <c r="C715" s="251"/>
      <c r="D715" s="199" t="s">
        <v>186</v>
      </c>
      <c r="E715" s="199" t="s">
        <v>193</v>
      </c>
      <c r="F715" s="194" t="s">
        <v>90</v>
      </c>
      <c r="G715" s="194" t="s">
        <v>95</v>
      </c>
      <c r="H715" s="194" t="s">
        <v>2007</v>
      </c>
      <c r="I715" s="199" t="s">
        <v>186</v>
      </c>
      <c r="J715" s="194" t="s">
        <v>2008</v>
      </c>
      <c r="K715" s="193">
        <v>0</v>
      </c>
      <c r="L715" s="193">
        <v>1</v>
      </c>
      <c r="M715" s="202">
        <v>1.324</v>
      </c>
      <c r="N715" s="199" t="s">
        <v>245</v>
      </c>
      <c r="O715" s="202">
        <v>102.88</v>
      </c>
      <c r="P715" s="202">
        <v>88.03</v>
      </c>
      <c r="Q715" s="202">
        <f>P715/M715</f>
        <v>66.487915407855</v>
      </c>
      <c r="R715" s="199" t="s">
        <v>2009</v>
      </c>
      <c r="S715" s="193">
        <v>84</v>
      </c>
      <c r="T715" s="194"/>
    </row>
    <row r="716" hidden="1" spans="1:20">
      <c r="A716" s="263"/>
      <c r="B716" s="258"/>
      <c r="C716" s="259"/>
      <c r="D716" s="200"/>
      <c r="E716" s="200"/>
      <c r="F716" s="194"/>
      <c r="G716" s="194"/>
      <c r="H716" s="194"/>
      <c r="I716" s="200"/>
      <c r="J716" s="194" t="s">
        <v>2010</v>
      </c>
      <c r="K716" s="193">
        <v>0</v>
      </c>
      <c r="L716" s="193">
        <v>0.324</v>
      </c>
      <c r="M716" s="203"/>
      <c r="N716" s="200"/>
      <c r="O716" s="203"/>
      <c r="P716" s="203"/>
      <c r="Q716" s="203"/>
      <c r="R716" s="200"/>
      <c r="S716" s="194"/>
      <c r="T716" s="194"/>
    </row>
    <row r="717" ht="24" hidden="1" spans="1:20">
      <c r="A717" s="201"/>
      <c r="B717" s="126">
        <f>MAX($B$6:B716)+1</f>
        <v>487</v>
      </c>
      <c r="C717" s="191"/>
      <c r="D717" s="194" t="s">
        <v>186</v>
      </c>
      <c r="E717" s="194" t="s">
        <v>193</v>
      </c>
      <c r="F717" s="194" t="s">
        <v>90</v>
      </c>
      <c r="G717" s="194" t="s">
        <v>95</v>
      </c>
      <c r="H717" s="194" t="s">
        <v>2011</v>
      </c>
      <c r="I717" s="194" t="s">
        <v>186</v>
      </c>
      <c r="J717" s="194" t="s">
        <v>2012</v>
      </c>
      <c r="K717" s="193">
        <v>0</v>
      </c>
      <c r="L717" s="193">
        <v>2.19</v>
      </c>
      <c r="M717" s="193">
        <v>2.19</v>
      </c>
      <c r="N717" s="194" t="s">
        <v>245</v>
      </c>
      <c r="O717" s="193">
        <v>170.51</v>
      </c>
      <c r="P717" s="193">
        <v>146.65</v>
      </c>
      <c r="Q717" s="193">
        <f t="shared" ref="Q717:Q723" si="20">P717/M717</f>
        <v>66.9634703196347</v>
      </c>
      <c r="R717" s="194" t="s">
        <v>2013</v>
      </c>
      <c r="S717" s="193">
        <v>131</v>
      </c>
      <c r="T717" s="194"/>
    </row>
    <row r="718" ht="24" hidden="1" spans="1:20">
      <c r="A718" s="201"/>
      <c r="B718" s="126">
        <f>MAX($B$6:B717)+1</f>
        <v>488</v>
      </c>
      <c r="C718" s="191"/>
      <c r="D718" s="194" t="s">
        <v>186</v>
      </c>
      <c r="E718" s="194" t="s">
        <v>193</v>
      </c>
      <c r="F718" s="194" t="s">
        <v>90</v>
      </c>
      <c r="G718" s="194" t="s">
        <v>95</v>
      </c>
      <c r="H718" s="194" t="s">
        <v>2014</v>
      </c>
      <c r="I718" s="194" t="s">
        <v>186</v>
      </c>
      <c r="J718" s="194" t="s">
        <v>2015</v>
      </c>
      <c r="K718" s="193">
        <v>0.266</v>
      </c>
      <c r="L718" s="193">
        <v>6.673</v>
      </c>
      <c r="M718" s="193">
        <v>6.407</v>
      </c>
      <c r="N718" s="194" t="s">
        <v>245</v>
      </c>
      <c r="O718" s="193">
        <v>498.82</v>
      </c>
      <c r="P718" s="193">
        <v>430.26</v>
      </c>
      <c r="Q718" s="193">
        <f t="shared" si="20"/>
        <v>67.1546745746839</v>
      </c>
      <c r="R718" s="194" t="s">
        <v>2016</v>
      </c>
      <c r="S718" s="193">
        <v>384</v>
      </c>
      <c r="T718" s="194"/>
    </row>
    <row r="719" ht="24" hidden="1" spans="1:20">
      <c r="A719" s="201"/>
      <c r="B719" s="126">
        <f>MAX($B$6:B718)+1</f>
        <v>489</v>
      </c>
      <c r="C719" s="191"/>
      <c r="D719" s="194" t="s">
        <v>187</v>
      </c>
      <c r="E719" s="194" t="s">
        <v>193</v>
      </c>
      <c r="F719" s="194" t="s">
        <v>90</v>
      </c>
      <c r="G719" s="194" t="s">
        <v>95</v>
      </c>
      <c r="H719" s="194" t="s">
        <v>2017</v>
      </c>
      <c r="I719" s="194" t="s">
        <v>187</v>
      </c>
      <c r="J719" s="194" t="s">
        <v>2018</v>
      </c>
      <c r="K719" s="193">
        <v>16.822</v>
      </c>
      <c r="L719" s="193">
        <v>24.142</v>
      </c>
      <c r="M719" s="193">
        <v>7.32</v>
      </c>
      <c r="N719" s="194" t="s">
        <v>332</v>
      </c>
      <c r="O719" s="193">
        <v>337</v>
      </c>
      <c r="P719" s="193">
        <v>285.47</v>
      </c>
      <c r="Q719" s="193">
        <f t="shared" si="20"/>
        <v>38.9986338797814</v>
      </c>
      <c r="R719" s="194" t="s">
        <v>2019</v>
      </c>
      <c r="S719" s="193">
        <v>220</v>
      </c>
      <c r="T719" s="194"/>
    </row>
    <row r="720" ht="24" hidden="1" spans="1:20">
      <c r="A720" s="201"/>
      <c r="B720" s="126">
        <f>MAX($B$6:B719)+1</f>
        <v>490</v>
      </c>
      <c r="C720" s="191"/>
      <c r="D720" s="194" t="s">
        <v>187</v>
      </c>
      <c r="E720" s="194" t="s">
        <v>193</v>
      </c>
      <c r="F720" s="194" t="s">
        <v>90</v>
      </c>
      <c r="G720" s="194" t="s">
        <v>95</v>
      </c>
      <c r="H720" s="194" t="s">
        <v>2020</v>
      </c>
      <c r="I720" s="194" t="s">
        <v>187</v>
      </c>
      <c r="J720" s="194" t="s">
        <v>2021</v>
      </c>
      <c r="K720" s="193">
        <v>10.152</v>
      </c>
      <c r="L720" s="193">
        <v>13.556</v>
      </c>
      <c r="M720" s="193">
        <v>3.404</v>
      </c>
      <c r="N720" s="194" t="s">
        <v>245</v>
      </c>
      <c r="O720" s="193">
        <v>156.48</v>
      </c>
      <c r="P720" s="193">
        <v>132.43</v>
      </c>
      <c r="Q720" s="193">
        <f t="shared" si="20"/>
        <v>38.9042303172738</v>
      </c>
      <c r="R720" s="194" t="s">
        <v>2022</v>
      </c>
      <c r="S720" s="193">
        <v>102</v>
      </c>
      <c r="T720" s="194"/>
    </row>
    <row r="721" ht="24" hidden="1" spans="1:20">
      <c r="A721" s="201"/>
      <c r="B721" s="126">
        <f>MAX($B$6:B720)+1</f>
        <v>491</v>
      </c>
      <c r="C721" s="191"/>
      <c r="D721" s="194" t="s">
        <v>187</v>
      </c>
      <c r="E721" s="194" t="s">
        <v>193</v>
      </c>
      <c r="F721" s="194" t="s">
        <v>90</v>
      </c>
      <c r="G721" s="194" t="s">
        <v>95</v>
      </c>
      <c r="H721" s="194" t="s">
        <v>2023</v>
      </c>
      <c r="I721" s="194" t="s">
        <v>187</v>
      </c>
      <c r="J721" s="194" t="s">
        <v>2024</v>
      </c>
      <c r="K721" s="193">
        <v>43.824</v>
      </c>
      <c r="L721" s="193">
        <v>46.56</v>
      </c>
      <c r="M721" s="193">
        <v>2.736</v>
      </c>
      <c r="N721" s="194" t="s">
        <v>342</v>
      </c>
      <c r="O721" s="193">
        <v>125.3</v>
      </c>
      <c r="P721" s="193">
        <v>106.37</v>
      </c>
      <c r="Q721" s="193">
        <f t="shared" si="20"/>
        <v>38.8779239766082</v>
      </c>
      <c r="R721" s="194" t="s">
        <v>2025</v>
      </c>
      <c r="S721" s="193">
        <v>83</v>
      </c>
      <c r="T721" s="194"/>
    </row>
    <row r="722" ht="24" hidden="1" spans="1:20">
      <c r="A722" s="201"/>
      <c r="B722" s="126">
        <f>MAX($B$6:B721)+1</f>
        <v>492</v>
      </c>
      <c r="C722" s="191"/>
      <c r="D722" s="194" t="s">
        <v>187</v>
      </c>
      <c r="E722" s="194" t="s">
        <v>193</v>
      </c>
      <c r="F722" s="194" t="s">
        <v>90</v>
      </c>
      <c r="G722" s="194" t="s">
        <v>95</v>
      </c>
      <c r="H722" s="194" t="s">
        <v>2026</v>
      </c>
      <c r="I722" s="194" t="s">
        <v>187</v>
      </c>
      <c r="J722" s="194" t="s">
        <v>2027</v>
      </c>
      <c r="K722" s="193">
        <v>7.657</v>
      </c>
      <c r="L722" s="193">
        <v>13.892</v>
      </c>
      <c r="M722" s="193">
        <v>6.235</v>
      </c>
      <c r="N722" s="194" t="s">
        <v>342</v>
      </c>
      <c r="O722" s="193">
        <v>285.69</v>
      </c>
      <c r="P722" s="193">
        <v>241.19</v>
      </c>
      <c r="Q722" s="193">
        <f t="shared" si="20"/>
        <v>38.6832397754611</v>
      </c>
      <c r="R722" s="194" t="s">
        <v>2028</v>
      </c>
      <c r="S722" s="193">
        <v>187</v>
      </c>
      <c r="T722" s="194"/>
    </row>
    <row r="723" hidden="1" spans="1:20">
      <c r="A723" s="204"/>
      <c r="B723" s="250">
        <f>MAX($B$6:B722)+1</f>
        <v>493</v>
      </c>
      <c r="C723" s="251"/>
      <c r="D723" s="199" t="s">
        <v>187</v>
      </c>
      <c r="E723" s="199" t="s">
        <v>193</v>
      </c>
      <c r="F723" s="194" t="s">
        <v>90</v>
      </c>
      <c r="G723" s="194" t="s">
        <v>95</v>
      </c>
      <c r="H723" s="194" t="s">
        <v>2029</v>
      </c>
      <c r="I723" s="199" t="s">
        <v>187</v>
      </c>
      <c r="J723" s="194" t="s">
        <v>2030</v>
      </c>
      <c r="K723" s="193">
        <v>0</v>
      </c>
      <c r="L723" s="193">
        <v>0.874</v>
      </c>
      <c r="M723" s="202">
        <v>4.144</v>
      </c>
      <c r="N723" s="199" t="s">
        <v>342</v>
      </c>
      <c r="O723" s="202">
        <v>190</v>
      </c>
      <c r="P723" s="202">
        <v>161</v>
      </c>
      <c r="Q723" s="202">
        <f t="shared" si="20"/>
        <v>38.8513513513513</v>
      </c>
      <c r="R723" s="199" t="s">
        <v>2031</v>
      </c>
      <c r="S723" s="193">
        <v>98</v>
      </c>
      <c r="T723" s="194"/>
    </row>
    <row r="724" hidden="1" spans="1:20">
      <c r="A724" s="263"/>
      <c r="B724" s="258"/>
      <c r="C724" s="259"/>
      <c r="D724" s="200"/>
      <c r="E724" s="200"/>
      <c r="F724" s="194"/>
      <c r="G724" s="194"/>
      <c r="H724" s="194"/>
      <c r="I724" s="200"/>
      <c r="J724" s="194" t="s">
        <v>2032</v>
      </c>
      <c r="K724" s="193">
        <v>0</v>
      </c>
      <c r="L724" s="193">
        <v>3.27</v>
      </c>
      <c r="M724" s="203"/>
      <c r="N724" s="200"/>
      <c r="O724" s="203"/>
      <c r="P724" s="203"/>
      <c r="Q724" s="203"/>
      <c r="R724" s="200"/>
      <c r="S724" s="194"/>
      <c r="T724" s="194"/>
    </row>
    <row r="725" ht="24" hidden="1" spans="1:20">
      <c r="A725" s="201"/>
      <c r="B725" s="126">
        <f>MAX($B$6:B724)+1</f>
        <v>494</v>
      </c>
      <c r="C725" s="191"/>
      <c r="D725" s="194" t="s">
        <v>187</v>
      </c>
      <c r="E725" s="194" t="s">
        <v>193</v>
      </c>
      <c r="F725" s="194" t="s">
        <v>90</v>
      </c>
      <c r="G725" s="194" t="s">
        <v>95</v>
      </c>
      <c r="H725" s="194" t="s">
        <v>2033</v>
      </c>
      <c r="I725" s="194" t="s">
        <v>187</v>
      </c>
      <c r="J725" s="194" t="s">
        <v>2034</v>
      </c>
      <c r="K725" s="193">
        <v>0</v>
      </c>
      <c r="L725" s="193">
        <v>9.427</v>
      </c>
      <c r="M725" s="193">
        <v>9.427</v>
      </c>
      <c r="N725" s="194" t="s">
        <v>342</v>
      </c>
      <c r="O725" s="193">
        <v>431.96</v>
      </c>
      <c r="P725" s="193">
        <v>370.37</v>
      </c>
      <c r="Q725" s="193">
        <f>P725/M725</f>
        <v>39.2882147024504</v>
      </c>
      <c r="R725" s="194" t="s">
        <v>2035</v>
      </c>
      <c r="S725" s="193">
        <v>283</v>
      </c>
      <c r="T725" s="194"/>
    </row>
    <row r="726" ht="24" hidden="1" spans="1:20">
      <c r="A726" s="201"/>
      <c r="B726" s="126">
        <f>MAX($B$6:B725)+1</f>
        <v>495</v>
      </c>
      <c r="C726" s="191"/>
      <c r="D726" s="194" t="s">
        <v>187</v>
      </c>
      <c r="E726" s="194" t="s">
        <v>193</v>
      </c>
      <c r="F726" s="194" t="s">
        <v>90</v>
      </c>
      <c r="G726" s="194" t="s">
        <v>95</v>
      </c>
      <c r="H726" s="194" t="s">
        <v>2036</v>
      </c>
      <c r="I726" s="194" t="s">
        <v>187</v>
      </c>
      <c r="J726" s="194" t="s">
        <v>2037</v>
      </c>
      <c r="K726" s="193">
        <v>1.38</v>
      </c>
      <c r="L726" s="193">
        <v>7.311</v>
      </c>
      <c r="M726" s="193">
        <v>5.931</v>
      </c>
      <c r="N726" s="194" t="s">
        <v>342</v>
      </c>
      <c r="O726" s="193">
        <v>237.75</v>
      </c>
      <c r="P726" s="193">
        <v>200.72</v>
      </c>
      <c r="Q726" s="193">
        <f>P726/M726</f>
        <v>33.8425223402462</v>
      </c>
      <c r="R726" s="194" t="s">
        <v>2038</v>
      </c>
      <c r="S726" s="193">
        <v>178</v>
      </c>
      <c r="T726" s="194"/>
    </row>
    <row r="727" ht="24" hidden="1" spans="1:20">
      <c r="A727" s="201"/>
      <c r="B727" s="126">
        <f>MAX($B$6:B726)+1</f>
        <v>496</v>
      </c>
      <c r="C727" s="191"/>
      <c r="D727" s="194" t="s">
        <v>186</v>
      </c>
      <c r="E727" s="194" t="s">
        <v>193</v>
      </c>
      <c r="F727" s="194" t="s">
        <v>90</v>
      </c>
      <c r="G727" s="194" t="s">
        <v>95</v>
      </c>
      <c r="H727" s="194" t="s">
        <v>2039</v>
      </c>
      <c r="I727" s="194" t="s">
        <v>186</v>
      </c>
      <c r="J727" s="194" t="s">
        <v>2040</v>
      </c>
      <c r="K727" s="193">
        <v>0</v>
      </c>
      <c r="L727" s="193">
        <v>0.874</v>
      </c>
      <c r="M727" s="193">
        <v>0.874</v>
      </c>
      <c r="N727" s="194" t="s">
        <v>245</v>
      </c>
      <c r="O727" s="193">
        <v>67.92</v>
      </c>
      <c r="P727" s="193">
        <v>58.39</v>
      </c>
      <c r="Q727" s="193">
        <f>P727/M727</f>
        <v>66.8077803203661</v>
      </c>
      <c r="R727" s="194" t="s">
        <v>2041</v>
      </c>
      <c r="S727" s="193">
        <v>52</v>
      </c>
      <c r="T727" s="194"/>
    </row>
    <row r="728" hidden="1" spans="1:20">
      <c r="A728" s="239"/>
      <c r="B728" s="126">
        <f>MAX($B$6:B727)+1</f>
        <v>497</v>
      </c>
      <c r="C728" s="191"/>
      <c r="D728" s="125" t="s">
        <v>4811</v>
      </c>
      <c r="E728" s="125" t="s">
        <v>193</v>
      </c>
      <c r="F728" s="194" t="s">
        <v>90</v>
      </c>
      <c r="G728" s="194" t="s">
        <v>96</v>
      </c>
      <c r="H728" s="115" t="s">
        <v>4812</v>
      </c>
      <c r="I728" s="125"/>
      <c r="J728" s="220" t="s">
        <v>4952</v>
      </c>
      <c r="K728" s="221"/>
      <c r="L728" s="221"/>
      <c r="M728" s="221"/>
      <c r="N728" s="221"/>
      <c r="O728" s="221"/>
      <c r="P728" s="221"/>
      <c r="Q728" s="221"/>
      <c r="R728" s="222"/>
      <c r="S728" s="125">
        <v>160</v>
      </c>
      <c r="T728" s="125"/>
    </row>
    <row r="729" hidden="1" spans="1:20">
      <c r="A729" s="239"/>
      <c r="B729" s="126">
        <f>MAX($B$6:B728)+1</f>
        <v>498</v>
      </c>
      <c r="C729" s="191"/>
      <c r="D729" s="125" t="s">
        <v>392</v>
      </c>
      <c r="E729" s="125" t="s">
        <v>193</v>
      </c>
      <c r="F729" s="194" t="s">
        <v>90</v>
      </c>
      <c r="G729" s="194" t="s">
        <v>96</v>
      </c>
      <c r="H729" s="115" t="s">
        <v>4824</v>
      </c>
      <c r="I729" s="125"/>
      <c r="J729" s="220" t="s">
        <v>2048</v>
      </c>
      <c r="K729" s="227"/>
      <c r="L729" s="227"/>
      <c r="M729" s="227"/>
      <c r="N729" s="227"/>
      <c r="O729" s="227"/>
      <c r="P729" s="227"/>
      <c r="Q729" s="227"/>
      <c r="R729" s="228"/>
      <c r="S729" s="125">
        <v>12</v>
      </c>
      <c r="T729" s="125"/>
    </row>
    <row r="730" ht="24" hidden="1" spans="1:20">
      <c r="A730" s="201"/>
      <c r="B730" s="126">
        <f>MAX($B$6:B729)+1</f>
        <v>499</v>
      </c>
      <c r="C730" s="191"/>
      <c r="D730" s="194" t="s">
        <v>182</v>
      </c>
      <c r="E730" s="194" t="s">
        <v>193</v>
      </c>
      <c r="F730" s="194" t="s">
        <v>90</v>
      </c>
      <c r="G730" s="194" t="s">
        <v>96</v>
      </c>
      <c r="H730" s="194" t="s">
        <v>2049</v>
      </c>
      <c r="I730" s="194" t="s">
        <v>775</v>
      </c>
      <c r="J730" s="194" t="s">
        <v>2050</v>
      </c>
      <c r="K730" s="193">
        <v>0</v>
      </c>
      <c r="L730" s="193">
        <v>4.185</v>
      </c>
      <c r="M730" s="193">
        <v>4.185</v>
      </c>
      <c r="N730" s="194" t="s">
        <v>342</v>
      </c>
      <c r="O730" s="193">
        <v>667.16</v>
      </c>
      <c r="P730" s="193">
        <v>639.2</v>
      </c>
      <c r="Q730" s="193">
        <f>P730/M730</f>
        <v>152.73596176822</v>
      </c>
      <c r="R730" s="194" t="s">
        <v>2051</v>
      </c>
      <c r="S730" s="193">
        <v>574</v>
      </c>
      <c r="T730" s="194"/>
    </row>
    <row r="731" hidden="1" spans="1:20">
      <c r="A731" s="239"/>
      <c r="B731" s="126">
        <f>MAX($B$6:B730)+1</f>
        <v>500</v>
      </c>
      <c r="C731" s="191"/>
      <c r="D731" s="125" t="s">
        <v>4811</v>
      </c>
      <c r="E731" s="125" t="s">
        <v>193</v>
      </c>
      <c r="F731" s="194" t="s">
        <v>90</v>
      </c>
      <c r="G731" s="194" t="s">
        <v>97</v>
      </c>
      <c r="H731" s="115" t="s">
        <v>4812</v>
      </c>
      <c r="I731" s="125"/>
      <c r="J731" s="220" t="s">
        <v>4953</v>
      </c>
      <c r="K731" s="221"/>
      <c r="L731" s="221"/>
      <c r="M731" s="221"/>
      <c r="N731" s="221"/>
      <c r="O731" s="221"/>
      <c r="P731" s="221"/>
      <c r="Q731" s="221"/>
      <c r="R731" s="222"/>
      <c r="S731" s="125">
        <v>211</v>
      </c>
      <c r="T731" s="223"/>
    </row>
    <row r="732" hidden="1" spans="1:20">
      <c r="A732" s="239"/>
      <c r="B732" s="126">
        <f>MAX($B$6:B731)+1</f>
        <v>501</v>
      </c>
      <c r="C732" s="191"/>
      <c r="D732" s="125" t="s">
        <v>392</v>
      </c>
      <c r="E732" s="125" t="s">
        <v>193</v>
      </c>
      <c r="F732" s="194" t="s">
        <v>90</v>
      </c>
      <c r="G732" s="194" t="s">
        <v>97</v>
      </c>
      <c r="H732" s="115" t="s">
        <v>4824</v>
      </c>
      <c r="I732" s="125"/>
      <c r="J732" s="220" t="s">
        <v>2052</v>
      </c>
      <c r="K732" s="227"/>
      <c r="L732" s="227"/>
      <c r="M732" s="227"/>
      <c r="N732" s="227"/>
      <c r="O732" s="227"/>
      <c r="P732" s="227"/>
      <c r="Q732" s="227"/>
      <c r="R732" s="228"/>
      <c r="S732" s="125">
        <v>52</v>
      </c>
      <c r="T732" s="223"/>
    </row>
    <row r="733" ht="24" hidden="1" spans="1:20">
      <c r="A733" s="201"/>
      <c r="B733" s="126">
        <f>MAX($B$6:B732)+1</f>
        <v>502</v>
      </c>
      <c r="C733" s="191"/>
      <c r="D733" s="194" t="s">
        <v>182</v>
      </c>
      <c r="E733" s="194" t="s">
        <v>193</v>
      </c>
      <c r="F733" s="194" t="s">
        <v>90</v>
      </c>
      <c r="G733" s="194" t="s">
        <v>97</v>
      </c>
      <c r="H733" s="194" t="s">
        <v>2053</v>
      </c>
      <c r="I733" s="194" t="s">
        <v>182</v>
      </c>
      <c r="J733" s="194" t="s">
        <v>2054</v>
      </c>
      <c r="K733" s="193">
        <v>16.285</v>
      </c>
      <c r="L733" s="193">
        <v>19.984</v>
      </c>
      <c r="M733" s="193">
        <v>3.699</v>
      </c>
      <c r="N733" s="194" t="s">
        <v>342</v>
      </c>
      <c r="O733" s="193">
        <v>370.952</v>
      </c>
      <c r="P733" s="193">
        <v>317.453</v>
      </c>
      <c r="Q733" s="193">
        <f t="shared" ref="Q733:Q739" si="21">P733/M733</f>
        <v>85.8213030548797</v>
      </c>
      <c r="R733" s="194" t="s">
        <v>2055</v>
      </c>
      <c r="S733" s="193">
        <v>317</v>
      </c>
      <c r="T733" s="194"/>
    </row>
    <row r="734" ht="24" hidden="1" spans="1:20">
      <c r="A734" s="201"/>
      <c r="B734" s="126">
        <f>MAX($B$6:B733)+1</f>
        <v>503</v>
      </c>
      <c r="C734" s="191"/>
      <c r="D734" s="194" t="s">
        <v>186</v>
      </c>
      <c r="E734" s="194" t="s">
        <v>193</v>
      </c>
      <c r="F734" s="194" t="s">
        <v>90</v>
      </c>
      <c r="G734" s="194" t="s">
        <v>97</v>
      </c>
      <c r="H734" s="194" t="s">
        <v>2056</v>
      </c>
      <c r="I734" s="194" t="s">
        <v>186</v>
      </c>
      <c r="J734" s="194" t="s">
        <v>2057</v>
      </c>
      <c r="K734" s="193">
        <v>0</v>
      </c>
      <c r="L734" s="193">
        <v>3.645</v>
      </c>
      <c r="M734" s="193">
        <v>3.645</v>
      </c>
      <c r="N734" s="194" t="s">
        <v>245</v>
      </c>
      <c r="O734" s="193">
        <v>280.797</v>
      </c>
      <c r="P734" s="193">
        <v>242.379</v>
      </c>
      <c r="Q734" s="193">
        <f t="shared" si="21"/>
        <v>66.4962962962963</v>
      </c>
      <c r="R734" s="194" t="s">
        <v>2058</v>
      </c>
      <c r="S734" s="193">
        <v>242</v>
      </c>
      <c r="T734" s="194"/>
    </row>
    <row r="735" ht="24" hidden="1" spans="1:20">
      <c r="A735" s="201"/>
      <c r="B735" s="126">
        <f>MAX($B$6:B734)+1</f>
        <v>504</v>
      </c>
      <c r="C735" s="191"/>
      <c r="D735" s="194" t="s">
        <v>182</v>
      </c>
      <c r="E735" s="194" t="s">
        <v>193</v>
      </c>
      <c r="F735" s="194" t="s">
        <v>90</v>
      </c>
      <c r="G735" s="194" t="s">
        <v>97</v>
      </c>
      <c r="H735" s="194" t="s">
        <v>2059</v>
      </c>
      <c r="I735" s="194" t="s">
        <v>182</v>
      </c>
      <c r="J735" s="194" t="s">
        <v>2060</v>
      </c>
      <c r="K735" s="193">
        <v>4.222</v>
      </c>
      <c r="L735" s="193">
        <v>7.458</v>
      </c>
      <c r="M735" s="193">
        <v>3.236</v>
      </c>
      <c r="N735" s="194" t="s">
        <v>342</v>
      </c>
      <c r="O735" s="193">
        <v>274.229</v>
      </c>
      <c r="P735" s="193">
        <v>224.503</v>
      </c>
      <c r="Q735" s="193">
        <f t="shared" si="21"/>
        <v>69.3766996291718</v>
      </c>
      <c r="R735" s="194" t="s">
        <v>2061</v>
      </c>
      <c r="S735" s="193">
        <v>224</v>
      </c>
      <c r="T735" s="194"/>
    </row>
    <row r="736" ht="36" hidden="1" spans="1:20">
      <c r="A736" s="201"/>
      <c r="B736" s="126">
        <f>MAX($B$6:B735)+1</f>
        <v>505</v>
      </c>
      <c r="C736" s="191"/>
      <c r="D736" s="194" t="s">
        <v>185</v>
      </c>
      <c r="E736" s="194" t="s">
        <v>193</v>
      </c>
      <c r="F736" s="194" t="s">
        <v>90</v>
      </c>
      <c r="G736" s="194" t="s">
        <v>97</v>
      </c>
      <c r="H736" s="194" t="s">
        <v>2062</v>
      </c>
      <c r="I736" s="194" t="s">
        <v>1811</v>
      </c>
      <c r="J736" s="194" t="s">
        <v>2063</v>
      </c>
      <c r="K736" s="193">
        <v>0</v>
      </c>
      <c r="L736" s="193">
        <v>0.403</v>
      </c>
      <c r="M736" s="193">
        <v>0.403</v>
      </c>
      <c r="N736" s="194" t="s">
        <v>245</v>
      </c>
      <c r="O736" s="193">
        <v>30.207</v>
      </c>
      <c r="P736" s="193">
        <v>21.556</v>
      </c>
      <c r="Q736" s="193">
        <f t="shared" si="21"/>
        <v>53.4888337468983</v>
      </c>
      <c r="R736" s="194" t="s">
        <v>2064</v>
      </c>
      <c r="S736" s="193">
        <v>21</v>
      </c>
      <c r="T736" s="194"/>
    </row>
    <row r="737" ht="24" hidden="1" spans="1:20">
      <c r="A737" s="201"/>
      <c r="B737" s="126">
        <f>MAX($B$6:B736)+1</f>
        <v>506</v>
      </c>
      <c r="C737" s="191"/>
      <c r="D737" s="194" t="s">
        <v>182</v>
      </c>
      <c r="E737" s="194" t="s">
        <v>193</v>
      </c>
      <c r="F737" s="194" t="s">
        <v>90</v>
      </c>
      <c r="G737" s="194" t="s">
        <v>97</v>
      </c>
      <c r="H737" s="194" t="s">
        <v>2065</v>
      </c>
      <c r="I737" s="194" t="s">
        <v>182</v>
      </c>
      <c r="J737" s="194" t="s">
        <v>2066</v>
      </c>
      <c r="K737" s="193">
        <v>3.498</v>
      </c>
      <c r="L737" s="193">
        <v>12.682</v>
      </c>
      <c r="M737" s="193">
        <v>9.184</v>
      </c>
      <c r="N737" s="194" t="s">
        <v>342</v>
      </c>
      <c r="O737" s="193">
        <v>989.815</v>
      </c>
      <c r="P737" s="193">
        <v>860.392</v>
      </c>
      <c r="Q737" s="193">
        <f t="shared" si="21"/>
        <v>93.6837979094077</v>
      </c>
      <c r="R737" s="194" t="s">
        <v>2067</v>
      </c>
      <c r="S737" s="193">
        <v>860</v>
      </c>
      <c r="T737" s="194"/>
    </row>
    <row r="738" ht="24" hidden="1" spans="1:20">
      <c r="A738" s="201"/>
      <c r="B738" s="126">
        <f>MAX($B$6:B737)+1</f>
        <v>507</v>
      </c>
      <c r="C738" s="191"/>
      <c r="D738" s="194" t="s">
        <v>186</v>
      </c>
      <c r="E738" s="194" t="s">
        <v>193</v>
      </c>
      <c r="F738" s="194" t="s">
        <v>90</v>
      </c>
      <c r="G738" s="194" t="s">
        <v>97</v>
      </c>
      <c r="H738" s="194" t="s">
        <v>2068</v>
      </c>
      <c r="I738" s="194" t="s">
        <v>186</v>
      </c>
      <c r="J738" s="194" t="s">
        <v>2069</v>
      </c>
      <c r="K738" s="193">
        <v>0</v>
      </c>
      <c r="L738" s="193">
        <v>2.566</v>
      </c>
      <c r="M738" s="193">
        <v>2.566</v>
      </c>
      <c r="N738" s="194" t="s">
        <v>245</v>
      </c>
      <c r="O738" s="193">
        <v>190.646</v>
      </c>
      <c r="P738" s="193">
        <v>160.287</v>
      </c>
      <c r="Q738" s="193">
        <f t="shared" si="21"/>
        <v>62.4657053780203</v>
      </c>
      <c r="R738" s="194" t="s">
        <v>2070</v>
      </c>
      <c r="S738" s="193">
        <v>160</v>
      </c>
      <c r="T738" s="194"/>
    </row>
    <row r="739" ht="24" hidden="1" spans="1:20">
      <c r="A739" s="201"/>
      <c r="B739" s="126">
        <f>MAX($B$6:B738)+1</f>
        <v>508</v>
      </c>
      <c r="C739" s="191"/>
      <c r="D739" s="194" t="s">
        <v>182</v>
      </c>
      <c r="E739" s="194" t="s">
        <v>193</v>
      </c>
      <c r="F739" s="194" t="s">
        <v>90</v>
      </c>
      <c r="G739" s="194" t="s">
        <v>97</v>
      </c>
      <c r="H739" s="194" t="s">
        <v>2071</v>
      </c>
      <c r="I739" s="194" t="s">
        <v>182</v>
      </c>
      <c r="J739" s="199" t="s">
        <v>2072</v>
      </c>
      <c r="K739" s="202">
        <v>0</v>
      </c>
      <c r="L739" s="202">
        <v>8.346</v>
      </c>
      <c r="M739" s="202">
        <v>8.346</v>
      </c>
      <c r="N739" s="199" t="s">
        <v>342</v>
      </c>
      <c r="O739" s="202">
        <v>806.201</v>
      </c>
      <c r="P739" s="202">
        <v>693.537</v>
      </c>
      <c r="Q739" s="202">
        <f t="shared" si="21"/>
        <v>83.0981308411215</v>
      </c>
      <c r="R739" s="194" t="s">
        <v>2073</v>
      </c>
      <c r="S739" s="193">
        <v>693</v>
      </c>
      <c r="T739" s="194"/>
    </row>
    <row r="740" hidden="1" spans="1:20">
      <c r="A740" s="201"/>
      <c r="B740" s="126">
        <f>MAX($B$6:B739)+1</f>
        <v>509</v>
      </c>
      <c r="C740" s="191"/>
      <c r="D740" s="194" t="s">
        <v>4811</v>
      </c>
      <c r="E740" s="194" t="s">
        <v>193</v>
      </c>
      <c r="F740" s="339" t="s">
        <v>99</v>
      </c>
      <c r="G740" s="339" t="s">
        <v>100</v>
      </c>
      <c r="H740" s="339" t="s">
        <v>4812</v>
      </c>
      <c r="I740" s="218"/>
      <c r="J740" s="340" t="s">
        <v>4954</v>
      </c>
      <c r="K740" s="341"/>
      <c r="L740" s="341"/>
      <c r="M740" s="341"/>
      <c r="N740" s="341"/>
      <c r="O740" s="341"/>
      <c r="P740" s="341"/>
      <c r="Q740" s="342"/>
      <c r="R740" s="343"/>
      <c r="S740" s="343">
        <v>573</v>
      </c>
      <c r="T740" s="194"/>
    </row>
    <row r="741" hidden="1" spans="1:20">
      <c r="A741" s="201"/>
      <c r="B741" s="126">
        <f>MAX($B$6:B740)+1</f>
        <v>510</v>
      </c>
      <c r="C741" s="191"/>
      <c r="D741" s="194" t="s">
        <v>392</v>
      </c>
      <c r="E741" s="194" t="s">
        <v>193</v>
      </c>
      <c r="F741" s="339" t="s">
        <v>99</v>
      </c>
      <c r="G741" s="339" t="s">
        <v>100</v>
      </c>
      <c r="H741" s="339" t="s">
        <v>4955</v>
      </c>
      <c r="I741" s="218"/>
      <c r="J741" s="344" t="s">
        <v>4956</v>
      </c>
      <c r="K741" s="345"/>
      <c r="L741" s="345"/>
      <c r="M741" s="345"/>
      <c r="N741" s="345"/>
      <c r="O741" s="345"/>
      <c r="P741" s="345"/>
      <c r="Q741" s="346"/>
      <c r="R741" s="343"/>
      <c r="S741" s="343">
        <v>3</v>
      </c>
      <c r="T741" s="194"/>
    </row>
    <row r="742" hidden="1" spans="1:20">
      <c r="A742" s="201"/>
      <c r="B742" s="126">
        <f>MAX($B$6:B741)+1</f>
        <v>511</v>
      </c>
      <c r="C742" s="191"/>
      <c r="D742" s="194" t="s">
        <v>4811</v>
      </c>
      <c r="E742" s="194" t="s">
        <v>193</v>
      </c>
      <c r="F742" s="205" t="s">
        <v>99</v>
      </c>
      <c r="G742" s="205" t="s">
        <v>101</v>
      </c>
      <c r="H742" s="205" t="s">
        <v>4812</v>
      </c>
      <c r="I742" s="125"/>
      <c r="J742" s="347" t="s">
        <v>4957</v>
      </c>
      <c r="K742" s="348"/>
      <c r="L742" s="348"/>
      <c r="M742" s="348"/>
      <c r="N742" s="348"/>
      <c r="O742" s="348"/>
      <c r="P742" s="348"/>
      <c r="Q742" s="349"/>
      <c r="R742" s="211" t="s">
        <v>4958</v>
      </c>
      <c r="S742" s="205">
        <v>706</v>
      </c>
      <c r="T742" s="194"/>
    </row>
    <row r="743" hidden="1" spans="1:20">
      <c r="A743" s="201"/>
      <c r="B743" s="126">
        <f>MAX($B$6:B742)+1</f>
        <v>512</v>
      </c>
      <c r="C743" s="191"/>
      <c r="D743" s="194" t="s">
        <v>392</v>
      </c>
      <c r="E743" s="194" t="s">
        <v>193</v>
      </c>
      <c r="F743" s="205" t="s">
        <v>99</v>
      </c>
      <c r="G743" s="205" t="s">
        <v>101</v>
      </c>
      <c r="H743" s="205" t="s">
        <v>4824</v>
      </c>
      <c r="I743" s="125"/>
      <c r="J743" s="206" t="s">
        <v>4959</v>
      </c>
      <c r="K743" s="207"/>
      <c r="L743" s="207"/>
      <c r="M743" s="207"/>
      <c r="N743" s="207"/>
      <c r="O743" s="207"/>
      <c r="P743" s="207"/>
      <c r="Q743" s="208"/>
      <c r="R743" s="211" t="s">
        <v>4960</v>
      </c>
      <c r="S743" s="205">
        <v>14</v>
      </c>
      <c r="T743" s="194"/>
    </row>
    <row r="744" ht="36" hidden="1" spans="1:20">
      <c r="A744" s="125"/>
      <c r="B744" s="126">
        <f>MAX($B$6:B743)+1</f>
        <v>513</v>
      </c>
      <c r="C744" s="191"/>
      <c r="D744" s="125" t="s">
        <v>185</v>
      </c>
      <c r="E744" s="125" t="s">
        <v>193</v>
      </c>
      <c r="F744" s="125" t="s">
        <v>99</v>
      </c>
      <c r="G744" s="125" t="s">
        <v>102</v>
      </c>
      <c r="H744" s="125" t="s">
        <v>2074</v>
      </c>
      <c r="I744" s="125" t="s">
        <v>623</v>
      </c>
      <c r="J744" s="125" t="s">
        <v>2075</v>
      </c>
      <c r="K744" s="125">
        <v>0</v>
      </c>
      <c r="L744" s="125">
        <v>1.549</v>
      </c>
      <c r="M744" s="125">
        <v>1.549</v>
      </c>
      <c r="N744" s="125" t="s">
        <v>245</v>
      </c>
      <c r="O744" s="125">
        <v>67.268</v>
      </c>
      <c r="P744" s="125">
        <v>55.0934</v>
      </c>
      <c r="Q744" s="125">
        <f t="shared" ref="Q744:Q802" si="22">P744/M744</f>
        <v>35.5670755326017</v>
      </c>
      <c r="R744" s="125" t="s">
        <v>2076</v>
      </c>
      <c r="S744" s="115">
        <v>53</v>
      </c>
      <c r="T744" s="223"/>
    </row>
    <row r="745" ht="36" hidden="1" spans="1:20">
      <c r="A745" s="125"/>
      <c r="B745" s="126">
        <f>MAX($B$6:B744)+1</f>
        <v>514</v>
      </c>
      <c r="C745" s="191"/>
      <c r="D745" s="125" t="s">
        <v>185</v>
      </c>
      <c r="E745" s="125" t="s">
        <v>193</v>
      </c>
      <c r="F745" s="125" t="s">
        <v>99</v>
      </c>
      <c r="G745" s="125" t="s">
        <v>102</v>
      </c>
      <c r="H745" s="125" t="s">
        <v>2077</v>
      </c>
      <c r="I745" s="125" t="s">
        <v>623</v>
      </c>
      <c r="J745" s="125" t="s">
        <v>2078</v>
      </c>
      <c r="K745" s="125">
        <v>0</v>
      </c>
      <c r="L745" s="125">
        <v>0.987</v>
      </c>
      <c r="M745" s="125">
        <v>0.987</v>
      </c>
      <c r="N745" s="125" t="s">
        <v>245</v>
      </c>
      <c r="O745" s="125">
        <v>56.7246</v>
      </c>
      <c r="P745" s="125">
        <v>47.1849</v>
      </c>
      <c r="Q745" s="125">
        <f t="shared" si="22"/>
        <v>47.8063829787234</v>
      </c>
      <c r="R745" s="125" t="s">
        <v>2079</v>
      </c>
      <c r="S745" s="115">
        <v>46</v>
      </c>
      <c r="T745" s="223"/>
    </row>
    <row r="746" ht="36" hidden="1" spans="1:20">
      <c r="A746" s="125"/>
      <c r="B746" s="126">
        <f>MAX($B$6:B745)+1</f>
        <v>515</v>
      </c>
      <c r="C746" s="191"/>
      <c r="D746" s="125" t="s">
        <v>185</v>
      </c>
      <c r="E746" s="125" t="s">
        <v>193</v>
      </c>
      <c r="F746" s="125" t="s">
        <v>99</v>
      </c>
      <c r="G746" s="125" t="s">
        <v>102</v>
      </c>
      <c r="H746" s="125" t="s">
        <v>2080</v>
      </c>
      <c r="I746" s="125" t="s">
        <v>623</v>
      </c>
      <c r="J746" s="125" t="s">
        <v>2081</v>
      </c>
      <c r="K746" s="125">
        <v>0</v>
      </c>
      <c r="L746" s="125">
        <v>1.314</v>
      </c>
      <c r="M746" s="125">
        <v>1.314</v>
      </c>
      <c r="N746" s="125" t="s">
        <v>245</v>
      </c>
      <c r="O746" s="125">
        <v>63.3886</v>
      </c>
      <c r="P746" s="125">
        <v>52.0801</v>
      </c>
      <c r="Q746" s="125">
        <f t="shared" si="22"/>
        <v>39.6347792998478</v>
      </c>
      <c r="R746" s="125" t="s">
        <v>2082</v>
      </c>
      <c r="S746" s="115">
        <v>51</v>
      </c>
      <c r="T746" s="223"/>
    </row>
    <row r="747" ht="36" hidden="1" spans="1:20">
      <c r="A747" s="125"/>
      <c r="B747" s="126">
        <f>MAX($B$6:B746)+1</f>
        <v>516</v>
      </c>
      <c r="C747" s="191"/>
      <c r="D747" s="125" t="s">
        <v>185</v>
      </c>
      <c r="E747" s="125" t="s">
        <v>193</v>
      </c>
      <c r="F747" s="125" t="s">
        <v>99</v>
      </c>
      <c r="G747" s="125" t="s">
        <v>102</v>
      </c>
      <c r="H747" s="125" t="s">
        <v>2083</v>
      </c>
      <c r="I747" s="125" t="s">
        <v>623</v>
      </c>
      <c r="J747" s="125" t="s">
        <v>2084</v>
      </c>
      <c r="K747" s="125">
        <v>0</v>
      </c>
      <c r="L747" s="125">
        <v>1.111</v>
      </c>
      <c r="M747" s="125">
        <v>1.111</v>
      </c>
      <c r="N747" s="125" t="s">
        <v>245</v>
      </c>
      <c r="O747" s="125">
        <v>65.3526</v>
      </c>
      <c r="P747" s="125">
        <v>54.5321</v>
      </c>
      <c r="Q747" s="125">
        <f t="shared" si="22"/>
        <v>49.083798379838</v>
      </c>
      <c r="R747" s="125" t="s">
        <v>2085</v>
      </c>
      <c r="S747" s="115">
        <v>53</v>
      </c>
      <c r="T747" s="223"/>
    </row>
    <row r="748" ht="36" hidden="1" spans="1:20">
      <c r="A748" s="125"/>
      <c r="B748" s="126">
        <f>MAX($B$6:B747)+1</f>
        <v>517</v>
      </c>
      <c r="C748" s="191"/>
      <c r="D748" s="125" t="s">
        <v>185</v>
      </c>
      <c r="E748" s="125" t="s">
        <v>193</v>
      </c>
      <c r="F748" s="125" t="s">
        <v>99</v>
      </c>
      <c r="G748" s="125" t="s">
        <v>102</v>
      </c>
      <c r="H748" s="125" t="s">
        <v>2086</v>
      </c>
      <c r="I748" s="125" t="s">
        <v>623</v>
      </c>
      <c r="J748" s="125" t="s">
        <v>2087</v>
      </c>
      <c r="K748" s="125">
        <v>0</v>
      </c>
      <c r="L748" s="125">
        <v>1.137</v>
      </c>
      <c r="M748" s="125">
        <v>1.137</v>
      </c>
      <c r="N748" s="125" t="s">
        <v>245</v>
      </c>
      <c r="O748" s="125">
        <v>94.5718</v>
      </c>
      <c r="P748" s="125">
        <v>80.7752</v>
      </c>
      <c r="Q748" s="125">
        <f t="shared" si="22"/>
        <v>71.0423922603342</v>
      </c>
      <c r="R748" s="125" t="s">
        <v>2088</v>
      </c>
      <c r="S748" s="115">
        <v>78</v>
      </c>
      <c r="T748" s="223"/>
    </row>
    <row r="749" ht="36" hidden="1" spans="1:20">
      <c r="A749" s="125"/>
      <c r="B749" s="126">
        <f>MAX($B$6:B748)+1</f>
        <v>518</v>
      </c>
      <c r="C749" s="191"/>
      <c r="D749" s="125" t="s">
        <v>185</v>
      </c>
      <c r="E749" s="125" t="s">
        <v>193</v>
      </c>
      <c r="F749" s="125" t="s">
        <v>99</v>
      </c>
      <c r="G749" s="125" t="s">
        <v>102</v>
      </c>
      <c r="H749" s="125" t="s">
        <v>2089</v>
      </c>
      <c r="I749" s="125" t="s">
        <v>623</v>
      </c>
      <c r="J749" s="125" t="s">
        <v>2090</v>
      </c>
      <c r="K749" s="125">
        <v>0</v>
      </c>
      <c r="L749" s="125">
        <v>0.863</v>
      </c>
      <c r="M749" s="125">
        <v>0.863</v>
      </c>
      <c r="N749" s="125" t="s">
        <v>245</v>
      </c>
      <c r="O749" s="125">
        <v>62.1747</v>
      </c>
      <c r="P749" s="125">
        <v>52.4</v>
      </c>
      <c r="Q749" s="125">
        <f t="shared" si="22"/>
        <v>60.7184241019699</v>
      </c>
      <c r="R749" s="125" t="s">
        <v>2091</v>
      </c>
      <c r="S749" s="115">
        <v>51</v>
      </c>
      <c r="T749" s="223"/>
    </row>
    <row r="750" ht="36" hidden="1" spans="1:20">
      <c r="A750" s="125"/>
      <c r="B750" s="126">
        <f>MAX($B$6:B749)+1</f>
        <v>519</v>
      </c>
      <c r="C750" s="191"/>
      <c r="D750" s="125" t="s">
        <v>185</v>
      </c>
      <c r="E750" s="125" t="s">
        <v>193</v>
      </c>
      <c r="F750" s="125" t="s">
        <v>99</v>
      </c>
      <c r="G750" s="125" t="s">
        <v>102</v>
      </c>
      <c r="H750" s="125" t="s">
        <v>2092</v>
      </c>
      <c r="I750" s="125" t="s">
        <v>623</v>
      </c>
      <c r="J750" s="125" t="s">
        <v>2093</v>
      </c>
      <c r="K750" s="125">
        <v>0</v>
      </c>
      <c r="L750" s="125">
        <v>2.725</v>
      </c>
      <c r="M750" s="125">
        <v>2.725</v>
      </c>
      <c r="N750" s="125" t="s">
        <v>245</v>
      </c>
      <c r="O750" s="125">
        <v>156.627</v>
      </c>
      <c r="P750" s="125">
        <v>131.2915</v>
      </c>
      <c r="Q750" s="125">
        <f t="shared" si="22"/>
        <v>48.1803669724771</v>
      </c>
      <c r="R750" s="125" t="s">
        <v>2094</v>
      </c>
      <c r="S750" s="115">
        <v>127</v>
      </c>
      <c r="T750" s="223"/>
    </row>
    <row r="751" ht="36" hidden="1" spans="1:20">
      <c r="A751" s="125"/>
      <c r="B751" s="126">
        <f>MAX($B$6:B750)+1</f>
        <v>520</v>
      </c>
      <c r="C751" s="191"/>
      <c r="D751" s="125" t="s">
        <v>185</v>
      </c>
      <c r="E751" s="125" t="s">
        <v>193</v>
      </c>
      <c r="F751" s="125" t="s">
        <v>99</v>
      </c>
      <c r="G751" s="125" t="s">
        <v>102</v>
      </c>
      <c r="H751" s="125" t="s">
        <v>2095</v>
      </c>
      <c r="I751" s="125" t="s">
        <v>623</v>
      </c>
      <c r="J751" s="125" t="s">
        <v>2096</v>
      </c>
      <c r="K751" s="125">
        <v>0</v>
      </c>
      <c r="L751" s="125">
        <v>0.508</v>
      </c>
      <c r="M751" s="125">
        <v>0.508</v>
      </c>
      <c r="N751" s="125" t="s">
        <v>245</v>
      </c>
      <c r="O751" s="125">
        <v>27.9734</v>
      </c>
      <c r="P751" s="125">
        <v>23.0706</v>
      </c>
      <c r="Q751" s="125">
        <f t="shared" si="22"/>
        <v>45.4145669291339</v>
      </c>
      <c r="R751" s="125" t="s">
        <v>2097</v>
      </c>
      <c r="S751" s="115">
        <v>22</v>
      </c>
      <c r="T751" s="223"/>
    </row>
    <row r="752" ht="36" hidden="1" spans="1:20">
      <c r="A752" s="125"/>
      <c r="B752" s="126">
        <f>MAX($B$6:B751)+1</f>
        <v>521</v>
      </c>
      <c r="C752" s="191"/>
      <c r="D752" s="125" t="s">
        <v>185</v>
      </c>
      <c r="E752" s="125" t="s">
        <v>193</v>
      </c>
      <c r="F752" s="125" t="s">
        <v>99</v>
      </c>
      <c r="G752" s="125" t="s">
        <v>102</v>
      </c>
      <c r="H752" s="125" t="s">
        <v>2098</v>
      </c>
      <c r="I752" s="125" t="s">
        <v>623</v>
      </c>
      <c r="J752" s="125" t="s">
        <v>2099</v>
      </c>
      <c r="K752" s="125">
        <v>0</v>
      </c>
      <c r="L752" s="125">
        <v>3.341</v>
      </c>
      <c r="M752" s="125">
        <v>3.341</v>
      </c>
      <c r="N752" s="125" t="s">
        <v>245</v>
      </c>
      <c r="O752" s="125">
        <v>393.4881</v>
      </c>
      <c r="P752" s="125">
        <v>325.7606</v>
      </c>
      <c r="Q752" s="125">
        <f t="shared" si="22"/>
        <v>97.503920981742</v>
      </c>
      <c r="R752" s="125" t="s">
        <v>2100</v>
      </c>
      <c r="S752" s="115">
        <v>316</v>
      </c>
      <c r="T752" s="223"/>
    </row>
    <row r="753" ht="36" hidden="1" spans="1:20">
      <c r="A753" s="125"/>
      <c r="B753" s="126">
        <f>MAX($B$6:B752)+1</f>
        <v>522</v>
      </c>
      <c r="C753" s="191"/>
      <c r="D753" s="125" t="s">
        <v>185</v>
      </c>
      <c r="E753" s="125" t="s">
        <v>193</v>
      </c>
      <c r="F753" s="125" t="s">
        <v>99</v>
      </c>
      <c r="G753" s="125" t="s">
        <v>102</v>
      </c>
      <c r="H753" s="125" t="s">
        <v>2101</v>
      </c>
      <c r="I753" s="125" t="s">
        <v>623</v>
      </c>
      <c r="J753" s="125" t="s">
        <v>2102</v>
      </c>
      <c r="K753" s="125">
        <v>0</v>
      </c>
      <c r="L753" s="125">
        <v>1.51</v>
      </c>
      <c r="M753" s="125">
        <v>1.51</v>
      </c>
      <c r="N753" s="125" t="s">
        <v>245</v>
      </c>
      <c r="O753" s="125">
        <v>237.536</v>
      </c>
      <c r="P753" s="125">
        <v>197.624</v>
      </c>
      <c r="Q753" s="125">
        <f t="shared" si="22"/>
        <v>130.876821192053</v>
      </c>
      <c r="R753" s="125" t="s">
        <v>2103</v>
      </c>
      <c r="S753" s="115">
        <v>192</v>
      </c>
      <c r="T753" s="223"/>
    </row>
    <row r="754" ht="36" hidden="1" spans="1:20">
      <c r="A754" s="125"/>
      <c r="B754" s="126">
        <f>MAX($B$6:B753)+1</f>
        <v>523</v>
      </c>
      <c r="C754" s="191"/>
      <c r="D754" s="125" t="s">
        <v>185</v>
      </c>
      <c r="E754" s="125" t="s">
        <v>193</v>
      </c>
      <c r="F754" s="125" t="s">
        <v>99</v>
      </c>
      <c r="G754" s="125" t="s">
        <v>102</v>
      </c>
      <c r="H754" s="125" t="s">
        <v>2104</v>
      </c>
      <c r="I754" s="125" t="s">
        <v>623</v>
      </c>
      <c r="J754" s="125" t="s">
        <v>2105</v>
      </c>
      <c r="K754" s="125">
        <v>0</v>
      </c>
      <c r="L754" s="125">
        <v>2.844</v>
      </c>
      <c r="M754" s="125">
        <v>2.844</v>
      </c>
      <c r="N754" s="125" t="s">
        <v>245</v>
      </c>
      <c r="O754" s="125">
        <v>245.4995</v>
      </c>
      <c r="P754" s="125">
        <v>203.2074</v>
      </c>
      <c r="Q754" s="125">
        <f t="shared" si="22"/>
        <v>71.4512658227848</v>
      </c>
      <c r="R754" s="125" t="s">
        <v>2106</v>
      </c>
      <c r="S754" s="115">
        <v>197</v>
      </c>
      <c r="T754" s="223"/>
    </row>
    <row r="755" ht="36" hidden="1" spans="1:20">
      <c r="A755" s="125"/>
      <c r="B755" s="126">
        <f>MAX($B$6:B754)+1</f>
        <v>524</v>
      </c>
      <c r="C755" s="191"/>
      <c r="D755" s="125" t="s">
        <v>185</v>
      </c>
      <c r="E755" s="125" t="s">
        <v>193</v>
      </c>
      <c r="F755" s="125" t="s">
        <v>99</v>
      </c>
      <c r="G755" s="125" t="s">
        <v>102</v>
      </c>
      <c r="H755" s="125" t="s">
        <v>2107</v>
      </c>
      <c r="I755" s="125" t="s">
        <v>623</v>
      </c>
      <c r="J755" s="125" t="s">
        <v>2108</v>
      </c>
      <c r="K755" s="125">
        <v>0</v>
      </c>
      <c r="L755" s="125">
        <v>0.208</v>
      </c>
      <c r="M755" s="125">
        <v>0.208</v>
      </c>
      <c r="N755" s="125" t="s">
        <v>245</v>
      </c>
      <c r="O755" s="125">
        <v>11.8494</v>
      </c>
      <c r="P755" s="125">
        <v>9.7697</v>
      </c>
      <c r="Q755" s="125">
        <f t="shared" si="22"/>
        <v>46.9697115384615</v>
      </c>
      <c r="R755" s="125" t="s">
        <v>2109</v>
      </c>
      <c r="S755" s="115">
        <v>9</v>
      </c>
      <c r="T755" s="223"/>
    </row>
    <row r="756" ht="36" hidden="1" spans="1:20">
      <c r="A756" s="125"/>
      <c r="B756" s="126">
        <f>MAX($B$6:B755)+1</f>
        <v>525</v>
      </c>
      <c r="C756" s="191"/>
      <c r="D756" s="125" t="s">
        <v>185</v>
      </c>
      <c r="E756" s="125" t="s">
        <v>193</v>
      </c>
      <c r="F756" s="125" t="s">
        <v>99</v>
      </c>
      <c r="G756" s="125" t="s">
        <v>102</v>
      </c>
      <c r="H756" s="125" t="s">
        <v>2110</v>
      </c>
      <c r="I756" s="125" t="s">
        <v>623</v>
      </c>
      <c r="J756" s="125" t="s">
        <v>2111</v>
      </c>
      <c r="K756" s="125">
        <v>0</v>
      </c>
      <c r="L756" s="125">
        <v>0.898</v>
      </c>
      <c r="M756" s="125">
        <v>0.898</v>
      </c>
      <c r="N756" s="125" t="s">
        <v>245</v>
      </c>
      <c r="O756" s="125">
        <v>76.4708</v>
      </c>
      <c r="P756" s="125">
        <v>63.278</v>
      </c>
      <c r="Q756" s="125">
        <f t="shared" si="22"/>
        <v>70.4654788418708</v>
      </c>
      <c r="R756" s="125" t="s">
        <v>2112</v>
      </c>
      <c r="S756" s="115">
        <v>61</v>
      </c>
      <c r="T756" s="223"/>
    </row>
    <row r="757" ht="36" hidden="1" spans="1:20">
      <c r="A757" s="125"/>
      <c r="B757" s="126">
        <f>MAX($B$6:B756)+1</f>
        <v>526</v>
      </c>
      <c r="C757" s="191"/>
      <c r="D757" s="125" t="s">
        <v>185</v>
      </c>
      <c r="E757" s="125" t="s">
        <v>193</v>
      </c>
      <c r="F757" s="125" t="s">
        <v>99</v>
      </c>
      <c r="G757" s="125" t="s">
        <v>102</v>
      </c>
      <c r="H757" s="125" t="s">
        <v>2113</v>
      </c>
      <c r="I757" s="125" t="s">
        <v>623</v>
      </c>
      <c r="J757" s="125" t="s">
        <v>2114</v>
      </c>
      <c r="K757" s="125">
        <v>0</v>
      </c>
      <c r="L757" s="125">
        <v>0.817</v>
      </c>
      <c r="M757" s="125">
        <v>0.817</v>
      </c>
      <c r="N757" s="125" t="s">
        <v>245</v>
      </c>
      <c r="O757" s="125">
        <v>31.9712</v>
      </c>
      <c r="P757" s="125">
        <v>29.5789</v>
      </c>
      <c r="Q757" s="125">
        <f t="shared" si="22"/>
        <v>36.2042839657283</v>
      </c>
      <c r="R757" s="125" t="s">
        <v>2115</v>
      </c>
      <c r="S757" s="115">
        <v>29</v>
      </c>
      <c r="T757" s="223"/>
    </row>
    <row r="758" ht="36" hidden="1" spans="1:20">
      <c r="A758" s="125"/>
      <c r="B758" s="126">
        <f>MAX($B$6:B757)+1</f>
        <v>527</v>
      </c>
      <c r="C758" s="191"/>
      <c r="D758" s="125" t="s">
        <v>185</v>
      </c>
      <c r="E758" s="125" t="s">
        <v>193</v>
      </c>
      <c r="F758" s="125" t="s">
        <v>99</v>
      </c>
      <c r="G758" s="125" t="s">
        <v>102</v>
      </c>
      <c r="H758" s="125" t="s">
        <v>2116</v>
      </c>
      <c r="I758" s="125" t="s">
        <v>623</v>
      </c>
      <c r="J758" s="125" t="s">
        <v>2117</v>
      </c>
      <c r="K758" s="125">
        <v>2.53</v>
      </c>
      <c r="L758" s="125">
        <v>3.233</v>
      </c>
      <c r="M758" s="125">
        <v>0.713</v>
      </c>
      <c r="N758" s="125" t="s">
        <v>245</v>
      </c>
      <c r="O758" s="125">
        <v>22.7377</v>
      </c>
      <c r="P758" s="125">
        <v>21.0545</v>
      </c>
      <c r="Q758" s="125">
        <f t="shared" si="22"/>
        <v>29.5294530154278</v>
      </c>
      <c r="R758" s="125" t="s">
        <v>2118</v>
      </c>
      <c r="S758" s="115">
        <v>20</v>
      </c>
      <c r="T758" s="223"/>
    </row>
    <row r="759" ht="36" hidden="1" spans="1:20">
      <c r="A759" s="125"/>
      <c r="B759" s="126">
        <f>MAX($B$6:B758)+1</f>
        <v>528</v>
      </c>
      <c r="C759" s="191"/>
      <c r="D759" s="125" t="s">
        <v>185</v>
      </c>
      <c r="E759" s="125" t="s">
        <v>193</v>
      </c>
      <c r="F759" s="125" t="s">
        <v>99</v>
      </c>
      <c r="G759" s="125" t="s">
        <v>102</v>
      </c>
      <c r="H759" s="125" t="s">
        <v>2119</v>
      </c>
      <c r="I759" s="125" t="s">
        <v>623</v>
      </c>
      <c r="J759" s="125" t="s">
        <v>2120</v>
      </c>
      <c r="K759" s="125">
        <v>0</v>
      </c>
      <c r="L759" s="125">
        <v>2.019</v>
      </c>
      <c r="M759" s="125">
        <v>2.019</v>
      </c>
      <c r="N759" s="125" t="s">
        <v>245</v>
      </c>
      <c r="O759" s="125">
        <v>81.6747</v>
      </c>
      <c r="P759" s="125">
        <v>75.5914</v>
      </c>
      <c r="Q759" s="125">
        <f t="shared" si="22"/>
        <v>37.440019811788</v>
      </c>
      <c r="R759" s="125" t="s">
        <v>2121</v>
      </c>
      <c r="S759" s="115">
        <v>73</v>
      </c>
      <c r="T759" s="223"/>
    </row>
    <row r="760" ht="36" hidden="1" spans="1:20">
      <c r="A760" s="125"/>
      <c r="B760" s="126">
        <f>MAX($B$6:B759)+1</f>
        <v>529</v>
      </c>
      <c r="C760" s="191"/>
      <c r="D760" s="125" t="s">
        <v>185</v>
      </c>
      <c r="E760" s="125" t="s">
        <v>193</v>
      </c>
      <c r="F760" s="125" t="s">
        <v>99</v>
      </c>
      <c r="G760" s="125" t="s">
        <v>102</v>
      </c>
      <c r="H760" s="125" t="s">
        <v>2122</v>
      </c>
      <c r="I760" s="125" t="s">
        <v>623</v>
      </c>
      <c r="J760" s="125" t="s">
        <v>2123</v>
      </c>
      <c r="K760" s="125">
        <v>0.529</v>
      </c>
      <c r="L760" s="125">
        <v>1</v>
      </c>
      <c r="M760" s="125">
        <v>1</v>
      </c>
      <c r="N760" s="125" t="s">
        <v>245</v>
      </c>
      <c r="O760" s="125">
        <v>162.4898</v>
      </c>
      <c r="P760" s="125">
        <v>135.0555</v>
      </c>
      <c r="Q760" s="125">
        <f t="shared" si="22"/>
        <v>135.0555</v>
      </c>
      <c r="R760" s="125" t="s">
        <v>2124</v>
      </c>
      <c r="S760" s="115">
        <v>131</v>
      </c>
      <c r="T760" s="223"/>
    </row>
    <row r="761" ht="36" hidden="1" spans="1:20">
      <c r="A761" s="125"/>
      <c r="B761" s="126">
        <f>MAX($B$6:B760)+1</f>
        <v>530</v>
      </c>
      <c r="C761" s="191"/>
      <c r="D761" s="125" t="s">
        <v>185</v>
      </c>
      <c r="E761" s="125" t="s">
        <v>193</v>
      </c>
      <c r="F761" s="125" t="s">
        <v>99</v>
      </c>
      <c r="G761" s="125" t="s">
        <v>102</v>
      </c>
      <c r="H761" s="125" t="s">
        <v>2125</v>
      </c>
      <c r="I761" s="125" t="s">
        <v>623</v>
      </c>
      <c r="J761" s="125" t="s">
        <v>2126</v>
      </c>
      <c r="K761" s="125">
        <v>0</v>
      </c>
      <c r="L761" s="125">
        <v>0.691</v>
      </c>
      <c r="M761" s="125">
        <v>0.691</v>
      </c>
      <c r="N761" s="125" t="s">
        <v>245</v>
      </c>
      <c r="O761" s="125">
        <v>92.4795</v>
      </c>
      <c r="P761" s="125">
        <v>76.8273</v>
      </c>
      <c r="Q761" s="125">
        <f t="shared" si="22"/>
        <v>111.182778581766</v>
      </c>
      <c r="R761" s="125" t="s">
        <v>2127</v>
      </c>
      <c r="S761" s="115">
        <v>75</v>
      </c>
      <c r="T761" s="223"/>
    </row>
    <row r="762" ht="36" hidden="1" spans="1:20">
      <c r="A762" s="125"/>
      <c r="B762" s="126">
        <f>MAX($B$6:B761)+1</f>
        <v>531</v>
      </c>
      <c r="C762" s="191"/>
      <c r="D762" s="125" t="s">
        <v>185</v>
      </c>
      <c r="E762" s="125" t="s">
        <v>193</v>
      </c>
      <c r="F762" s="125" t="s">
        <v>99</v>
      </c>
      <c r="G762" s="125" t="s">
        <v>102</v>
      </c>
      <c r="H762" s="125" t="s">
        <v>2128</v>
      </c>
      <c r="I762" s="125" t="s">
        <v>623</v>
      </c>
      <c r="J762" s="125" t="s">
        <v>2129</v>
      </c>
      <c r="K762" s="125">
        <v>0</v>
      </c>
      <c r="L762" s="125">
        <v>1.671</v>
      </c>
      <c r="M762" s="125">
        <v>1.671</v>
      </c>
      <c r="N762" s="125" t="s">
        <v>245</v>
      </c>
      <c r="O762" s="125">
        <v>131.2913</v>
      </c>
      <c r="P762" s="125">
        <v>108.5276</v>
      </c>
      <c r="Q762" s="125">
        <f t="shared" si="22"/>
        <v>64.9476959904249</v>
      </c>
      <c r="R762" s="125" t="s">
        <v>2130</v>
      </c>
      <c r="S762" s="115">
        <v>105</v>
      </c>
      <c r="T762" s="223"/>
    </row>
    <row r="763" ht="36" hidden="1" spans="1:20">
      <c r="A763" s="125"/>
      <c r="B763" s="126">
        <f>MAX($B$6:B762)+1</f>
        <v>532</v>
      </c>
      <c r="C763" s="191"/>
      <c r="D763" s="125" t="s">
        <v>185</v>
      </c>
      <c r="E763" s="125" t="s">
        <v>193</v>
      </c>
      <c r="F763" s="125" t="s">
        <v>99</v>
      </c>
      <c r="G763" s="125" t="s">
        <v>102</v>
      </c>
      <c r="H763" s="125" t="s">
        <v>2131</v>
      </c>
      <c r="I763" s="125" t="s">
        <v>623</v>
      </c>
      <c r="J763" s="125" t="s">
        <v>2132</v>
      </c>
      <c r="K763" s="125">
        <v>0</v>
      </c>
      <c r="L763" s="125">
        <v>2.682</v>
      </c>
      <c r="M763" s="125">
        <v>2.682</v>
      </c>
      <c r="N763" s="125" t="s">
        <v>245</v>
      </c>
      <c r="O763" s="125">
        <v>228.9467</v>
      </c>
      <c r="P763" s="125">
        <v>189.5285</v>
      </c>
      <c r="Q763" s="125">
        <f t="shared" si="22"/>
        <v>70.6668530947054</v>
      </c>
      <c r="R763" s="125" t="s">
        <v>2133</v>
      </c>
      <c r="S763" s="115">
        <v>184</v>
      </c>
      <c r="T763" s="223"/>
    </row>
    <row r="764" ht="36" hidden="1" spans="1:20">
      <c r="A764" s="125"/>
      <c r="B764" s="126">
        <f>MAX($B$6:B763)+1</f>
        <v>533</v>
      </c>
      <c r="C764" s="191"/>
      <c r="D764" s="125" t="s">
        <v>185</v>
      </c>
      <c r="E764" s="125" t="s">
        <v>193</v>
      </c>
      <c r="F764" s="125" t="s">
        <v>99</v>
      </c>
      <c r="G764" s="125" t="s">
        <v>102</v>
      </c>
      <c r="H764" s="125" t="s">
        <v>2134</v>
      </c>
      <c r="I764" s="125" t="s">
        <v>623</v>
      </c>
      <c r="J764" s="125" t="s">
        <v>2135</v>
      </c>
      <c r="K764" s="125">
        <v>0.5</v>
      </c>
      <c r="L764" s="125">
        <v>4.391</v>
      </c>
      <c r="M764" s="125">
        <v>3.891</v>
      </c>
      <c r="N764" s="125" t="s">
        <v>245</v>
      </c>
      <c r="O764" s="125">
        <v>318.4961</v>
      </c>
      <c r="P764" s="125">
        <v>263.8103</v>
      </c>
      <c r="Q764" s="125">
        <f t="shared" si="22"/>
        <v>67.8001285016705</v>
      </c>
      <c r="R764" s="125" t="s">
        <v>2136</v>
      </c>
      <c r="S764" s="115">
        <v>256</v>
      </c>
      <c r="T764" s="223"/>
    </row>
    <row r="765" ht="36" hidden="1" spans="1:20">
      <c r="A765" s="125"/>
      <c r="B765" s="126">
        <f>MAX($B$6:B764)+1</f>
        <v>534</v>
      </c>
      <c r="C765" s="191"/>
      <c r="D765" s="125" t="s">
        <v>185</v>
      </c>
      <c r="E765" s="125" t="s">
        <v>193</v>
      </c>
      <c r="F765" s="125" t="s">
        <v>99</v>
      </c>
      <c r="G765" s="125" t="s">
        <v>102</v>
      </c>
      <c r="H765" s="125" t="s">
        <v>2137</v>
      </c>
      <c r="I765" s="125" t="s">
        <v>623</v>
      </c>
      <c r="J765" s="125" t="s">
        <v>2138</v>
      </c>
      <c r="K765" s="125">
        <v>0</v>
      </c>
      <c r="L765" s="125">
        <v>2.8</v>
      </c>
      <c r="M765" s="125">
        <v>2.8</v>
      </c>
      <c r="N765" s="125" t="s">
        <v>245</v>
      </c>
      <c r="O765" s="125">
        <v>240.5636</v>
      </c>
      <c r="P765" s="125">
        <v>198.8252</v>
      </c>
      <c r="Q765" s="125">
        <f t="shared" si="22"/>
        <v>71.009</v>
      </c>
      <c r="R765" s="125" t="s">
        <v>2139</v>
      </c>
      <c r="S765" s="115">
        <v>193</v>
      </c>
      <c r="T765" s="223"/>
    </row>
    <row r="766" ht="36" hidden="1" spans="1:20">
      <c r="A766" s="125"/>
      <c r="B766" s="126">
        <f>MAX($B$6:B765)+1</f>
        <v>535</v>
      </c>
      <c r="C766" s="191"/>
      <c r="D766" s="125" t="s">
        <v>185</v>
      </c>
      <c r="E766" s="125" t="s">
        <v>193</v>
      </c>
      <c r="F766" s="125" t="s">
        <v>99</v>
      </c>
      <c r="G766" s="125" t="s">
        <v>102</v>
      </c>
      <c r="H766" s="125" t="s">
        <v>2140</v>
      </c>
      <c r="I766" s="125" t="s">
        <v>623</v>
      </c>
      <c r="J766" s="125" t="s">
        <v>2141</v>
      </c>
      <c r="K766" s="125">
        <v>0</v>
      </c>
      <c r="L766" s="125">
        <v>2</v>
      </c>
      <c r="M766" s="125">
        <v>2</v>
      </c>
      <c r="N766" s="125" t="s">
        <v>245</v>
      </c>
      <c r="O766" s="125">
        <v>177.5255</v>
      </c>
      <c r="P766" s="125">
        <v>146.9341</v>
      </c>
      <c r="Q766" s="125">
        <f t="shared" si="22"/>
        <v>73.46705</v>
      </c>
      <c r="R766" s="125" t="s">
        <v>2142</v>
      </c>
      <c r="S766" s="115">
        <v>143</v>
      </c>
      <c r="T766" s="223"/>
    </row>
    <row r="767" ht="36" hidden="1" spans="1:20">
      <c r="A767" s="125"/>
      <c r="B767" s="126">
        <f>MAX($B$6:B766)+1</f>
        <v>536</v>
      </c>
      <c r="C767" s="191"/>
      <c r="D767" s="125" t="s">
        <v>185</v>
      </c>
      <c r="E767" s="125" t="s">
        <v>193</v>
      </c>
      <c r="F767" s="125" t="s">
        <v>99</v>
      </c>
      <c r="G767" s="125" t="s">
        <v>102</v>
      </c>
      <c r="H767" s="125" t="s">
        <v>2143</v>
      </c>
      <c r="I767" s="125" t="s">
        <v>623</v>
      </c>
      <c r="J767" s="125" t="s">
        <v>2144</v>
      </c>
      <c r="K767" s="125">
        <v>0</v>
      </c>
      <c r="L767" s="125">
        <v>1.323</v>
      </c>
      <c r="M767" s="125">
        <v>1.323</v>
      </c>
      <c r="N767" s="125" t="s">
        <v>245</v>
      </c>
      <c r="O767" s="125">
        <v>48.2178</v>
      </c>
      <c r="P767" s="125">
        <v>38.7705</v>
      </c>
      <c r="Q767" s="125">
        <f t="shared" si="22"/>
        <v>29.3049886621315</v>
      </c>
      <c r="R767" s="125" t="s">
        <v>2145</v>
      </c>
      <c r="S767" s="115">
        <v>38</v>
      </c>
      <c r="T767" s="223"/>
    </row>
    <row r="768" ht="36" hidden="1" spans="1:20">
      <c r="A768" s="125"/>
      <c r="B768" s="126">
        <f>MAX($B$6:B767)+1</f>
        <v>537</v>
      </c>
      <c r="C768" s="191"/>
      <c r="D768" s="125" t="s">
        <v>185</v>
      </c>
      <c r="E768" s="125" t="s">
        <v>193</v>
      </c>
      <c r="F768" s="125" t="s">
        <v>99</v>
      </c>
      <c r="G768" s="125" t="s">
        <v>102</v>
      </c>
      <c r="H768" s="125" t="s">
        <v>2146</v>
      </c>
      <c r="I768" s="125" t="s">
        <v>623</v>
      </c>
      <c r="J768" s="125" t="s">
        <v>2147</v>
      </c>
      <c r="K768" s="125">
        <v>0</v>
      </c>
      <c r="L768" s="125">
        <v>0.732</v>
      </c>
      <c r="M768" s="125">
        <v>0.732</v>
      </c>
      <c r="N768" s="125" t="s">
        <v>245</v>
      </c>
      <c r="O768" s="125">
        <v>76.203</v>
      </c>
      <c r="P768" s="125">
        <v>65.6118</v>
      </c>
      <c r="Q768" s="125">
        <f t="shared" si="22"/>
        <v>89.633606557377</v>
      </c>
      <c r="R768" s="125" t="s">
        <v>2148</v>
      </c>
      <c r="S768" s="115">
        <v>64</v>
      </c>
      <c r="T768" s="223"/>
    </row>
    <row r="769" ht="36" hidden="1" spans="1:20">
      <c r="A769" s="125"/>
      <c r="B769" s="126">
        <f>MAX($B$6:B768)+1</f>
        <v>538</v>
      </c>
      <c r="C769" s="191"/>
      <c r="D769" s="125" t="s">
        <v>185</v>
      </c>
      <c r="E769" s="125" t="s">
        <v>193</v>
      </c>
      <c r="F769" s="125" t="s">
        <v>99</v>
      </c>
      <c r="G769" s="125" t="s">
        <v>102</v>
      </c>
      <c r="H769" s="125" t="s">
        <v>2149</v>
      </c>
      <c r="I769" s="125" t="s">
        <v>623</v>
      </c>
      <c r="J769" s="125" t="s">
        <v>2150</v>
      </c>
      <c r="K769" s="125">
        <v>0</v>
      </c>
      <c r="L769" s="125">
        <v>0.375</v>
      </c>
      <c r="M769" s="125">
        <v>0.375</v>
      </c>
      <c r="N769" s="125" t="s">
        <v>245</v>
      </c>
      <c r="O769" s="125">
        <v>25.3846</v>
      </c>
      <c r="P769" s="125">
        <v>20.9804</v>
      </c>
      <c r="Q769" s="125">
        <f t="shared" si="22"/>
        <v>55.9477333333333</v>
      </c>
      <c r="R769" s="125" t="s">
        <v>2151</v>
      </c>
      <c r="S769" s="115">
        <v>20</v>
      </c>
      <c r="T769" s="223"/>
    </row>
    <row r="770" ht="36" hidden="1" spans="1:20">
      <c r="A770" s="125"/>
      <c r="B770" s="126">
        <f>MAX($B$6:B769)+1</f>
        <v>539</v>
      </c>
      <c r="C770" s="191"/>
      <c r="D770" s="125" t="s">
        <v>185</v>
      </c>
      <c r="E770" s="125" t="s">
        <v>193</v>
      </c>
      <c r="F770" s="125" t="s">
        <v>99</v>
      </c>
      <c r="G770" s="125" t="s">
        <v>102</v>
      </c>
      <c r="H770" s="125" t="s">
        <v>2152</v>
      </c>
      <c r="I770" s="125" t="s">
        <v>623</v>
      </c>
      <c r="J770" s="125" t="s">
        <v>2153</v>
      </c>
      <c r="K770" s="125">
        <v>0</v>
      </c>
      <c r="L770" s="125">
        <v>0.3</v>
      </c>
      <c r="M770" s="125">
        <v>0.3</v>
      </c>
      <c r="N770" s="125" t="s">
        <v>245</v>
      </c>
      <c r="O770" s="125">
        <v>23.1331</v>
      </c>
      <c r="P770" s="125">
        <v>19.2161</v>
      </c>
      <c r="Q770" s="125">
        <f t="shared" si="22"/>
        <v>64.0536666666667</v>
      </c>
      <c r="R770" s="125" t="s">
        <v>2154</v>
      </c>
      <c r="S770" s="115">
        <v>19</v>
      </c>
      <c r="T770" s="223"/>
    </row>
    <row r="771" ht="36" hidden="1" spans="1:20">
      <c r="A771" s="125"/>
      <c r="B771" s="126">
        <f>MAX($B$6:B770)+1</f>
        <v>540</v>
      </c>
      <c r="C771" s="191"/>
      <c r="D771" s="125" t="s">
        <v>185</v>
      </c>
      <c r="E771" s="125" t="s">
        <v>193</v>
      </c>
      <c r="F771" s="125" t="s">
        <v>99</v>
      </c>
      <c r="G771" s="125" t="s">
        <v>102</v>
      </c>
      <c r="H771" s="125" t="s">
        <v>2155</v>
      </c>
      <c r="I771" s="125" t="s">
        <v>623</v>
      </c>
      <c r="J771" s="125" t="s">
        <v>2156</v>
      </c>
      <c r="K771" s="125">
        <v>0</v>
      </c>
      <c r="L771" s="125">
        <v>1.844</v>
      </c>
      <c r="M771" s="125">
        <v>1.844</v>
      </c>
      <c r="N771" s="125" t="s">
        <v>245</v>
      </c>
      <c r="O771" s="125">
        <v>76.1825</v>
      </c>
      <c r="P771" s="125">
        <v>61.7692</v>
      </c>
      <c r="Q771" s="125">
        <f t="shared" si="22"/>
        <v>33.4973969631236</v>
      </c>
      <c r="R771" s="125" t="s">
        <v>2157</v>
      </c>
      <c r="S771" s="115">
        <v>60</v>
      </c>
      <c r="T771" s="223"/>
    </row>
    <row r="772" ht="36" hidden="1" spans="1:20">
      <c r="A772" s="125"/>
      <c r="B772" s="126">
        <f>MAX($B$6:B771)+1</f>
        <v>541</v>
      </c>
      <c r="C772" s="191"/>
      <c r="D772" s="125" t="s">
        <v>185</v>
      </c>
      <c r="E772" s="125" t="s">
        <v>193</v>
      </c>
      <c r="F772" s="125" t="s">
        <v>99</v>
      </c>
      <c r="G772" s="125" t="s">
        <v>102</v>
      </c>
      <c r="H772" s="125" t="s">
        <v>2158</v>
      </c>
      <c r="I772" s="125" t="s">
        <v>623</v>
      </c>
      <c r="J772" s="125" t="s">
        <v>2159</v>
      </c>
      <c r="K772" s="126">
        <v>0</v>
      </c>
      <c r="L772" s="125">
        <v>1.043</v>
      </c>
      <c r="M772" s="125">
        <v>1.043</v>
      </c>
      <c r="N772" s="125" t="s">
        <v>245</v>
      </c>
      <c r="O772" s="125">
        <v>55.7116</v>
      </c>
      <c r="P772" s="125">
        <v>45.9877</v>
      </c>
      <c r="Q772" s="125">
        <f t="shared" si="22"/>
        <v>44.0917545541707</v>
      </c>
      <c r="R772" s="125" t="s">
        <v>2160</v>
      </c>
      <c r="S772" s="115">
        <v>45</v>
      </c>
      <c r="T772" s="223"/>
    </row>
    <row r="773" ht="36" hidden="1" spans="1:20">
      <c r="A773" s="125"/>
      <c r="B773" s="126">
        <f>MAX($B$6:B772)+1</f>
        <v>542</v>
      </c>
      <c r="C773" s="191"/>
      <c r="D773" s="125" t="s">
        <v>185</v>
      </c>
      <c r="E773" s="125" t="s">
        <v>193</v>
      </c>
      <c r="F773" s="125" t="s">
        <v>99</v>
      </c>
      <c r="G773" s="125" t="s">
        <v>102</v>
      </c>
      <c r="H773" s="125" t="s">
        <v>2161</v>
      </c>
      <c r="I773" s="125" t="s">
        <v>623</v>
      </c>
      <c r="J773" s="125" t="s">
        <v>2162</v>
      </c>
      <c r="K773" s="125">
        <v>0</v>
      </c>
      <c r="L773" s="125">
        <v>0.661</v>
      </c>
      <c r="M773" s="125">
        <v>0.661</v>
      </c>
      <c r="N773" s="125" t="s">
        <v>245</v>
      </c>
      <c r="O773" s="125">
        <v>40.9788</v>
      </c>
      <c r="P773" s="125">
        <v>34.0884</v>
      </c>
      <c r="Q773" s="125">
        <f t="shared" si="22"/>
        <v>51.5709531013616</v>
      </c>
      <c r="R773" s="125" t="s">
        <v>2163</v>
      </c>
      <c r="S773" s="115">
        <v>33</v>
      </c>
      <c r="T773" s="223"/>
    </row>
    <row r="774" ht="36" hidden="1" spans="1:20">
      <c r="A774" s="125"/>
      <c r="B774" s="126">
        <f>MAX($B$6:B773)+1</f>
        <v>543</v>
      </c>
      <c r="C774" s="191"/>
      <c r="D774" s="125" t="s">
        <v>185</v>
      </c>
      <c r="E774" s="125" t="s">
        <v>193</v>
      </c>
      <c r="F774" s="125" t="s">
        <v>99</v>
      </c>
      <c r="G774" s="125" t="s">
        <v>102</v>
      </c>
      <c r="H774" s="125" t="s">
        <v>2164</v>
      </c>
      <c r="I774" s="125" t="s">
        <v>623</v>
      </c>
      <c r="J774" s="125" t="s">
        <v>2165</v>
      </c>
      <c r="K774" s="125">
        <v>0</v>
      </c>
      <c r="L774" s="125">
        <v>0.72</v>
      </c>
      <c r="M774" s="125">
        <v>0.72</v>
      </c>
      <c r="N774" s="125" t="s">
        <v>245</v>
      </c>
      <c r="O774" s="125">
        <v>74.997</v>
      </c>
      <c r="P774" s="125">
        <v>64.728</v>
      </c>
      <c r="Q774" s="125">
        <f t="shared" si="22"/>
        <v>89.9</v>
      </c>
      <c r="R774" s="125" t="s">
        <v>2166</v>
      </c>
      <c r="S774" s="115">
        <v>63</v>
      </c>
      <c r="T774" s="223"/>
    </row>
    <row r="775" ht="36" hidden="1" spans="1:20">
      <c r="A775" s="125"/>
      <c r="B775" s="126">
        <f>MAX($B$6:B774)+1</f>
        <v>544</v>
      </c>
      <c r="C775" s="191"/>
      <c r="D775" s="125" t="s">
        <v>185</v>
      </c>
      <c r="E775" s="125" t="s">
        <v>193</v>
      </c>
      <c r="F775" s="125" t="s">
        <v>99</v>
      </c>
      <c r="G775" s="125" t="s">
        <v>102</v>
      </c>
      <c r="H775" s="125" t="s">
        <v>2167</v>
      </c>
      <c r="I775" s="125" t="s">
        <v>623</v>
      </c>
      <c r="J775" s="125" t="s">
        <v>2168</v>
      </c>
      <c r="K775" s="125">
        <v>0</v>
      </c>
      <c r="L775" s="125">
        <v>0.592</v>
      </c>
      <c r="M775" s="125">
        <v>0.592</v>
      </c>
      <c r="N775" s="125" t="s">
        <v>245</v>
      </c>
      <c r="O775" s="125">
        <v>24.5178</v>
      </c>
      <c r="P775" s="125">
        <v>19.4416</v>
      </c>
      <c r="Q775" s="125">
        <f t="shared" si="22"/>
        <v>32.8405405405405</v>
      </c>
      <c r="R775" s="125" t="s">
        <v>2169</v>
      </c>
      <c r="S775" s="115">
        <v>19</v>
      </c>
      <c r="T775" s="223"/>
    </row>
    <row r="776" ht="36" hidden="1" spans="1:20">
      <c r="A776" s="125"/>
      <c r="B776" s="126">
        <f>MAX($B$6:B775)+1</f>
        <v>545</v>
      </c>
      <c r="C776" s="191"/>
      <c r="D776" s="125" t="s">
        <v>185</v>
      </c>
      <c r="E776" s="125" t="s">
        <v>193</v>
      </c>
      <c r="F776" s="125" t="s">
        <v>99</v>
      </c>
      <c r="G776" s="125" t="s">
        <v>102</v>
      </c>
      <c r="H776" s="125" t="s">
        <v>2170</v>
      </c>
      <c r="I776" s="125" t="s">
        <v>623</v>
      </c>
      <c r="J776" s="125" t="s">
        <v>2171</v>
      </c>
      <c r="K776" s="125">
        <v>0</v>
      </c>
      <c r="L776" s="125">
        <v>0.888</v>
      </c>
      <c r="M776" s="125">
        <v>0.888</v>
      </c>
      <c r="N776" s="125" t="s">
        <v>245</v>
      </c>
      <c r="O776" s="125">
        <v>74.5649</v>
      </c>
      <c r="P776" s="125">
        <v>63.6922</v>
      </c>
      <c r="Q776" s="125">
        <f t="shared" si="22"/>
        <v>71.7254504504505</v>
      </c>
      <c r="R776" s="125" t="s">
        <v>2172</v>
      </c>
      <c r="S776" s="115">
        <v>62</v>
      </c>
      <c r="T776" s="223"/>
    </row>
    <row r="777" ht="36" hidden="1" spans="1:20">
      <c r="A777" s="125"/>
      <c r="B777" s="126">
        <f>MAX($B$6:B776)+1</f>
        <v>546</v>
      </c>
      <c r="C777" s="191"/>
      <c r="D777" s="125" t="s">
        <v>185</v>
      </c>
      <c r="E777" s="125" t="s">
        <v>193</v>
      </c>
      <c r="F777" s="125" t="s">
        <v>99</v>
      </c>
      <c r="G777" s="125" t="s">
        <v>102</v>
      </c>
      <c r="H777" s="125" t="s">
        <v>2173</v>
      </c>
      <c r="I777" s="125" t="s">
        <v>623</v>
      </c>
      <c r="J777" s="125" t="s">
        <v>2174</v>
      </c>
      <c r="K777" s="195">
        <v>1.272</v>
      </c>
      <c r="L777" s="125">
        <v>1.729</v>
      </c>
      <c r="M777" s="125">
        <v>0.457</v>
      </c>
      <c r="N777" s="125" t="s">
        <v>245</v>
      </c>
      <c r="O777" s="125">
        <v>35.8028</v>
      </c>
      <c r="P777" s="125">
        <v>30.2853</v>
      </c>
      <c r="Q777" s="125">
        <f t="shared" si="22"/>
        <v>66.2698030634573</v>
      </c>
      <c r="R777" s="125" t="s">
        <v>2175</v>
      </c>
      <c r="S777" s="115">
        <v>29</v>
      </c>
      <c r="T777" s="223"/>
    </row>
    <row r="778" ht="36" hidden="1" spans="1:20">
      <c r="A778" s="125"/>
      <c r="B778" s="126">
        <f>MAX($B$6:B777)+1</f>
        <v>547</v>
      </c>
      <c r="C778" s="191"/>
      <c r="D778" s="125" t="s">
        <v>185</v>
      </c>
      <c r="E778" s="125" t="s">
        <v>193</v>
      </c>
      <c r="F778" s="125" t="s">
        <v>99</v>
      </c>
      <c r="G778" s="125" t="s">
        <v>102</v>
      </c>
      <c r="H778" s="125" t="s">
        <v>2176</v>
      </c>
      <c r="I778" s="125" t="s">
        <v>623</v>
      </c>
      <c r="J778" s="125" t="s">
        <v>2177</v>
      </c>
      <c r="K778" s="125">
        <v>0</v>
      </c>
      <c r="L778" s="125">
        <v>0.516</v>
      </c>
      <c r="M778" s="125">
        <v>0.516</v>
      </c>
      <c r="N778" s="125" t="s">
        <v>245</v>
      </c>
      <c r="O778" s="125">
        <v>40.3507</v>
      </c>
      <c r="P778" s="125">
        <v>33.9058</v>
      </c>
      <c r="Q778" s="125">
        <f t="shared" si="22"/>
        <v>65.7089147286822</v>
      </c>
      <c r="R778" s="125" t="s">
        <v>2178</v>
      </c>
      <c r="S778" s="115">
        <v>33</v>
      </c>
      <c r="T778" s="223"/>
    </row>
    <row r="779" ht="36" hidden="1" spans="1:20">
      <c r="A779" s="125"/>
      <c r="B779" s="126">
        <f>MAX($B$6:B778)+1</f>
        <v>548</v>
      </c>
      <c r="C779" s="191"/>
      <c r="D779" s="125" t="s">
        <v>185</v>
      </c>
      <c r="E779" s="125" t="s">
        <v>193</v>
      </c>
      <c r="F779" s="125" t="s">
        <v>99</v>
      </c>
      <c r="G779" s="125" t="s">
        <v>102</v>
      </c>
      <c r="H779" s="125" t="s">
        <v>2179</v>
      </c>
      <c r="I779" s="125" t="s">
        <v>623</v>
      </c>
      <c r="J779" s="125" t="s">
        <v>2180</v>
      </c>
      <c r="K779" s="125">
        <v>0</v>
      </c>
      <c r="L779" s="125">
        <v>1.611</v>
      </c>
      <c r="M779" s="125">
        <v>1.611</v>
      </c>
      <c r="N779" s="125" t="s">
        <v>245</v>
      </c>
      <c r="O779" s="125">
        <v>78.8383</v>
      </c>
      <c r="P779" s="125">
        <v>64.99</v>
      </c>
      <c r="Q779" s="125">
        <f t="shared" si="22"/>
        <v>40.3414028553693</v>
      </c>
      <c r="R779" s="125" t="s">
        <v>2181</v>
      </c>
      <c r="S779" s="115">
        <v>63</v>
      </c>
      <c r="T779" s="223"/>
    </row>
    <row r="780" ht="36" hidden="1" spans="1:20">
      <c r="A780" s="125"/>
      <c r="B780" s="126">
        <f>MAX($B$6:B779)+1</f>
        <v>549</v>
      </c>
      <c r="C780" s="191"/>
      <c r="D780" s="125" t="s">
        <v>185</v>
      </c>
      <c r="E780" s="125" t="s">
        <v>193</v>
      </c>
      <c r="F780" s="125" t="s">
        <v>99</v>
      </c>
      <c r="G780" s="125" t="s">
        <v>102</v>
      </c>
      <c r="H780" s="125" t="s">
        <v>2182</v>
      </c>
      <c r="I780" s="125" t="s">
        <v>623</v>
      </c>
      <c r="J780" s="125" t="s">
        <v>2183</v>
      </c>
      <c r="K780" s="125">
        <v>0</v>
      </c>
      <c r="L780" s="125">
        <v>1.033</v>
      </c>
      <c r="M780" s="125">
        <v>1.033</v>
      </c>
      <c r="N780" s="125" t="s">
        <v>245</v>
      </c>
      <c r="O780" s="125">
        <v>79.2834</v>
      </c>
      <c r="P780" s="125">
        <v>67.3462</v>
      </c>
      <c r="Q780" s="125">
        <f t="shared" si="22"/>
        <v>65.1947725072604</v>
      </c>
      <c r="R780" s="125" t="s">
        <v>2184</v>
      </c>
      <c r="S780" s="115">
        <v>65</v>
      </c>
      <c r="T780" s="223"/>
    </row>
    <row r="781" ht="36" hidden="1" spans="1:20">
      <c r="A781" s="125"/>
      <c r="B781" s="126">
        <f>MAX($B$6:B780)+1</f>
        <v>550</v>
      </c>
      <c r="C781" s="191"/>
      <c r="D781" s="125" t="s">
        <v>185</v>
      </c>
      <c r="E781" s="125" t="s">
        <v>193</v>
      </c>
      <c r="F781" s="125" t="s">
        <v>99</v>
      </c>
      <c r="G781" s="125" t="s">
        <v>102</v>
      </c>
      <c r="H781" s="125" t="s">
        <v>2185</v>
      </c>
      <c r="I781" s="125" t="s">
        <v>623</v>
      </c>
      <c r="J781" s="125" t="s">
        <v>2186</v>
      </c>
      <c r="K781" s="125">
        <v>0</v>
      </c>
      <c r="L781" s="125">
        <v>0.81</v>
      </c>
      <c r="M781" s="125">
        <v>0.81</v>
      </c>
      <c r="N781" s="125" t="s">
        <v>245</v>
      </c>
      <c r="O781" s="125">
        <v>38.8946</v>
      </c>
      <c r="P781" s="125">
        <v>32.5667</v>
      </c>
      <c r="Q781" s="125">
        <f t="shared" si="22"/>
        <v>40.2058024691358</v>
      </c>
      <c r="R781" s="125" t="s">
        <v>2187</v>
      </c>
      <c r="S781" s="115">
        <v>32</v>
      </c>
      <c r="T781" s="223"/>
    </row>
    <row r="782" ht="36" hidden="1" spans="1:20">
      <c r="A782" s="125"/>
      <c r="B782" s="126">
        <f>MAX($B$6:B781)+1</f>
        <v>551</v>
      </c>
      <c r="C782" s="191"/>
      <c r="D782" s="125" t="s">
        <v>185</v>
      </c>
      <c r="E782" s="125" t="s">
        <v>193</v>
      </c>
      <c r="F782" s="125" t="s">
        <v>99</v>
      </c>
      <c r="G782" s="125" t="s">
        <v>102</v>
      </c>
      <c r="H782" s="125" t="s">
        <v>2188</v>
      </c>
      <c r="I782" s="125" t="s">
        <v>623</v>
      </c>
      <c r="J782" s="125" t="s">
        <v>2189</v>
      </c>
      <c r="K782" s="125">
        <v>0.126</v>
      </c>
      <c r="L782" s="125">
        <v>1.77</v>
      </c>
      <c r="M782" s="125">
        <v>1.644</v>
      </c>
      <c r="N782" s="125" t="s">
        <v>245</v>
      </c>
      <c r="O782" s="125">
        <v>111.924</v>
      </c>
      <c r="P782" s="125">
        <v>93.1752</v>
      </c>
      <c r="Q782" s="125">
        <f t="shared" si="22"/>
        <v>56.6759124087591</v>
      </c>
      <c r="R782" s="125" t="s">
        <v>2190</v>
      </c>
      <c r="S782" s="115">
        <v>90</v>
      </c>
      <c r="T782" s="223"/>
    </row>
    <row r="783" ht="36" hidden="1" spans="1:20">
      <c r="A783" s="125"/>
      <c r="B783" s="126">
        <f>MAX($B$6:B782)+1</f>
        <v>552</v>
      </c>
      <c r="C783" s="191"/>
      <c r="D783" s="125" t="s">
        <v>185</v>
      </c>
      <c r="E783" s="125" t="s">
        <v>193</v>
      </c>
      <c r="F783" s="125" t="s">
        <v>99</v>
      </c>
      <c r="G783" s="125" t="s">
        <v>102</v>
      </c>
      <c r="H783" s="125" t="s">
        <v>2191</v>
      </c>
      <c r="I783" s="125" t="s">
        <v>623</v>
      </c>
      <c r="J783" s="125" t="s">
        <v>2192</v>
      </c>
      <c r="K783" s="125">
        <v>1.567</v>
      </c>
      <c r="L783" s="125">
        <v>3.067</v>
      </c>
      <c r="M783" s="125">
        <v>1.5</v>
      </c>
      <c r="N783" s="125" t="s">
        <v>245</v>
      </c>
      <c r="O783" s="125">
        <v>124.1857</v>
      </c>
      <c r="P783" s="125">
        <v>103.6322</v>
      </c>
      <c r="Q783" s="125">
        <f t="shared" si="22"/>
        <v>69.0881333333333</v>
      </c>
      <c r="R783" s="125" t="s">
        <v>2193</v>
      </c>
      <c r="S783" s="115">
        <v>101</v>
      </c>
      <c r="T783" s="223"/>
    </row>
    <row r="784" ht="36" hidden="1" spans="1:20">
      <c r="A784" s="125"/>
      <c r="B784" s="126">
        <f>MAX($B$6:B783)+1</f>
        <v>553</v>
      </c>
      <c r="C784" s="191"/>
      <c r="D784" s="125" t="s">
        <v>185</v>
      </c>
      <c r="E784" s="125" t="s">
        <v>193</v>
      </c>
      <c r="F784" s="125" t="s">
        <v>99</v>
      </c>
      <c r="G784" s="125" t="s">
        <v>102</v>
      </c>
      <c r="H784" s="125" t="s">
        <v>2194</v>
      </c>
      <c r="I784" s="125" t="s">
        <v>623</v>
      </c>
      <c r="J784" s="125" t="s">
        <v>2195</v>
      </c>
      <c r="K784" s="125">
        <v>0</v>
      </c>
      <c r="L784" s="125">
        <v>1.041</v>
      </c>
      <c r="M784" s="125">
        <v>1.041</v>
      </c>
      <c r="N784" s="125" t="s">
        <v>245</v>
      </c>
      <c r="O784" s="125">
        <v>61.575</v>
      </c>
      <c r="P784" s="125">
        <v>51.1405</v>
      </c>
      <c r="Q784" s="125">
        <f t="shared" si="22"/>
        <v>49.126320845341</v>
      </c>
      <c r="R784" s="125" t="s">
        <v>2196</v>
      </c>
      <c r="S784" s="115">
        <v>50</v>
      </c>
      <c r="T784" s="223"/>
    </row>
    <row r="785" ht="36" hidden="1" spans="1:20">
      <c r="A785" s="125"/>
      <c r="B785" s="126">
        <f>MAX($B$6:B784)+1</f>
        <v>554</v>
      </c>
      <c r="C785" s="191"/>
      <c r="D785" s="125" t="s">
        <v>185</v>
      </c>
      <c r="E785" s="125" t="s">
        <v>193</v>
      </c>
      <c r="F785" s="125" t="s">
        <v>99</v>
      </c>
      <c r="G785" s="125" t="s">
        <v>102</v>
      </c>
      <c r="H785" s="125" t="s">
        <v>2197</v>
      </c>
      <c r="I785" s="125" t="s">
        <v>623</v>
      </c>
      <c r="J785" s="125" t="s">
        <v>2198</v>
      </c>
      <c r="K785" s="125">
        <v>0</v>
      </c>
      <c r="L785" s="125">
        <v>1.379</v>
      </c>
      <c r="M785" s="125">
        <v>1.379</v>
      </c>
      <c r="N785" s="125" t="s">
        <v>245</v>
      </c>
      <c r="O785" s="125">
        <v>77.4833</v>
      </c>
      <c r="P785" s="125">
        <v>64.2499</v>
      </c>
      <c r="Q785" s="125">
        <f t="shared" si="22"/>
        <v>46.5916606236403</v>
      </c>
      <c r="R785" s="125" t="s">
        <v>2199</v>
      </c>
      <c r="S785" s="115">
        <v>62</v>
      </c>
      <c r="T785" s="223"/>
    </row>
    <row r="786" ht="36" hidden="1" spans="1:20">
      <c r="A786" s="125"/>
      <c r="B786" s="126">
        <f>MAX($B$6:B785)+1</f>
        <v>555</v>
      </c>
      <c r="C786" s="191"/>
      <c r="D786" s="125" t="s">
        <v>185</v>
      </c>
      <c r="E786" s="125" t="s">
        <v>193</v>
      </c>
      <c r="F786" s="125" t="s">
        <v>99</v>
      </c>
      <c r="G786" s="125" t="s">
        <v>102</v>
      </c>
      <c r="H786" s="125" t="s">
        <v>2200</v>
      </c>
      <c r="I786" s="125" t="s">
        <v>623</v>
      </c>
      <c r="J786" s="125" t="s">
        <v>2201</v>
      </c>
      <c r="K786" s="125">
        <v>0</v>
      </c>
      <c r="L786" s="125">
        <v>1.369</v>
      </c>
      <c r="M786" s="125">
        <v>1.369</v>
      </c>
      <c r="N786" s="125" t="s">
        <v>245</v>
      </c>
      <c r="O786" s="125">
        <v>75.1365</v>
      </c>
      <c r="P786" s="125">
        <v>62.2777</v>
      </c>
      <c r="Q786" s="125">
        <f t="shared" si="22"/>
        <v>45.491380569759</v>
      </c>
      <c r="R786" s="125" t="s">
        <v>2202</v>
      </c>
      <c r="S786" s="115">
        <v>60</v>
      </c>
      <c r="T786" s="223"/>
    </row>
    <row r="787" ht="36" hidden="1" spans="1:20">
      <c r="A787" s="125"/>
      <c r="B787" s="126">
        <f>MAX($B$6:B786)+1</f>
        <v>556</v>
      </c>
      <c r="C787" s="191"/>
      <c r="D787" s="125" t="s">
        <v>185</v>
      </c>
      <c r="E787" s="125" t="s">
        <v>193</v>
      </c>
      <c r="F787" s="125" t="s">
        <v>99</v>
      </c>
      <c r="G787" s="125" t="s">
        <v>102</v>
      </c>
      <c r="H787" s="125" t="s">
        <v>2203</v>
      </c>
      <c r="I787" s="125" t="s">
        <v>623</v>
      </c>
      <c r="J787" s="125" t="s">
        <v>2204</v>
      </c>
      <c r="K787" s="125">
        <v>0.54</v>
      </c>
      <c r="L787" s="125">
        <v>2.793</v>
      </c>
      <c r="M787" s="125">
        <v>2.253</v>
      </c>
      <c r="N787" s="125" t="s">
        <v>245</v>
      </c>
      <c r="O787" s="125">
        <v>112.9012</v>
      </c>
      <c r="P787" s="125">
        <v>93.4193</v>
      </c>
      <c r="Q787" s="125">
        <f t="shared" si="22"/>
        <v>41.464403018198</v>
      </c>
      <c r="R787" s="125" t="s">
        <v>2205</v>
      </c>
      <c r="S787" s="115">
        <v>91</v>
      </c>
      <c r="T787" s="223"/>
    </row>
    <row r="788" ht="36" hidden="1" spans="1:20">
      <c r="A788" s="125"/>
      <c r="B788" s="126">
        <f>MAX($B$6:B787)+1</f>
        <v>557</v>
      </c>
      <c r="C788" s="191"/>
      <c r="D788" s="125" t="s">
        <v>185</v>
      </c>
      <c r="E788" s="125" t="s">
        <v>193</v>
      </c>
      <c r="F788" s="125" t="s">
        <v>99</v>
      </c>
      <c r="G788" s="125" t="s">
        <v>102</v>
      </c>
      <c r="H788" s="125" t="s">
        <v>2206</v>
      </c>
      <c r="I788" s="125" t="s">
        <v>623</v>
      </c>
      <c r="J788" s="125" t="s">
        <v>2207</v>
      </c>
      <c r="K788" s="125">
        <v>0</v>
      </c>
      <c r="L788" s="125">
        <v>0.955</v>
      </c>
      <c r="M788" s="125">
        <v>0.955</v>
      </c>
      <c r="N788" s="125" t="s">
        <v>245</v>
      </c>
      <c r="O788" s="125">
        <v>51.0578</v>
      </c>
      <c r="P788" s="125">
        <v>42.0973</v>
      </c>
      <c r="Q788" s="125">
        <f t="shared" si="22"/>
        <v>44.080942408377</v>
      </c>
      <c r="R788" s="125" t="s">
        <v>2208</v>
      </c>
      <c r="S788" s="115">
        <v>41</v>
      </c>
      <c r="T788" s="223"/>
    </row>
    <row r="789" ht="36" hidden="1" spans="1:20">
      <c r="A789" s="125"/>
      <c r="B789" s="126">
        <f>MAX($B$6:B788)+1</f>
        <v>558</v>
      </c>
      <c r="C789" s="191"/>
      <c r="D789" s="125" t="s">
        <v>185</v>
      </c>
      <c r="E789" s="125" t="s">
        <v>193</v>
      </c>
      <c r="F789" s="125" t="s">
        <v>99</v>
      </c>
      <c r="G789" s="125" t="s">
        <v>102</v>
      </c>
      <c r="H789" s="125" t="s">
        <v>2209</v>
      </c>
      <c r="I789" s="125" t="s">
        <v>623</v>
      </c>
      <c r="J789" s="193" t="s">
        <v>2210</v>
      </c>
      <c r="K789" s="125">
        <v>0</v>
      </c>
      <c r="L789" s="125">
        <v>0.921</v>
      </c>
      <c r="M789" s="125">
        <v>0.921</v>
      </c>
      <c r="N789" s="125" t="s">
        <v>245</v>
      </c>
      <c r="O789" s="125">
        <v>80.1216</v>
      </c>
      <c r="P789" s="125">
        <v>66.7772</v>
      </c>
      <c r="Q789" s="125">
        <f t="shared" si="22"/>
        <v>72.5051031487513</v>
      </c>
      <c r="R789" s="125" t="s">
        <v>2211</v>
      </c>
      <c r="S789" s="115">
        <v>65</v>
      </c>
      <c r="T789" s="223"/>
    </row>
    <row r="790" ht="36" hidden="1" spans="1:20">
      <c r="A790" s="125"/>
      <c r="B790" s="126">
        <f>MAX($B$6:B789)+1</f>
        <v>559</v>
      </c>
      <c r="C790" s="191"/>
      <c r="D790" s="125" t="s">
        <v>185</v>
      </c>
      <c r="E790" s="125" t="s">
        <v>193</v>
      </c>
      <c r="F790" s="125" t="s">
        <v>99</v>
      </c>
      <c r="G790" s="125" t="s">
        <v>102</v>
      </c>
      <c r="H790" s="125" t="s">
        <v>2212</v>
      </c>
      <c r="I790" s="125" t="s">
        <v>623</v>
      </c>
      <c r="J790" s="193" t="s">
        <v>2213</v>
      </c>
      <c r="K790" s="125">
        <v>0</v>
      </c>
      <c r="L790" s="125">
        <v>1.154</v>
      </c>
      <c r="M790" s="125">
        <v>1.154</v>
      </c>
      <c r="N790" s="125" t="s">
        <v>245</v>
      </c>
      <c r="O790" s="125">
        <v>60.511</v>
      </c>
      <c r="P790" s="125">
        <v>50.1473</v>
      </c>
      <c r="Q790" s="125">
        <f t="shared" si="22"/>
        <v>43.4551993067591</v>
      </c>
      <c r="R790" s="125" t="s">
        <v>2214</v>
      </c>
      <c r="S790" s="115">
        <v>49</v>
      </c>
      <c r="T790" s="223"/>
    </row>
    <row r="791" ht="36" hidden="1" spans="1:20">
      <c r="A791" s="125"/>
      <c r="B791" s="126">
        <f>MAX($B$6:B790)+1</f>
        <v>560</v>
      </c>
      <c r="C791" s="191"/>
      <c r="D791" s="125" t="s">
        <v>185</v>
      </c>
      <c r="E791" s="125" t="s">
        <v>193</v>
      </c>
      <c r="F791" s="125" t="s">
        <v>99</v>
      </c>
      <c r="G791" s="125" t="s">
        <v>102</v>
      </c>
      <c r="H791" s="125" t="s">
        <v>2215</v>
      </c>
      <c r="I791" s="125" t="s">
        <v>623</v>
      </c>
      <c r="J791" s="125" t="s">
        <v>2216</v>
      </c>
      <c r="K791" s="125">
        <v>0</v>
      </c>
      <c r="L791" s="125">
        <v>0.933</v>
      </c>
      <c r="M791" s="125">
        <v>0.933</v>
      </c>
      <c r="N791" s="125" t="s">
        <v>245</v>
      </c>
      <c r="O791" s="125">
        <v>72.5896</v>
      </c>
      <c r="P791" s="125">
        <v>72.5896</v>
      </c>
      <c r="Q791" s="125">
        <f t="shared" si="22"/>
        <v>77.8023579849946</v>
      </c>
      <c r="R791" s="125" t="s">
        <v>2217</v>
      </c>
      <c r="S791" s="115">
        <v>70</v>
      </c>
      <c r="T791" s="223"/>
    </row>
    <row r="792" ht="36" hidden="1" spans="1:20">
      <c r="A792" s="125"/>
      <c r="B792" s="126">
        <f>MAX($B$6:B791)+1</f>
        <v>561</v>
      </c>
      <c r="C792" s="191"/>
      <c r="D792" s="125" t="s">
        <v>185</v>
      </c>
      <c r="E792" s="125" t="s">
        <v>193</v>
      </c>
      <c r="F792" s="125" t="s">
        <v>99</v>
      </c>
      <c r="G792" s="125" t="s">
        <v>102</v>
      </c>
      <c r="H792" s="125" t="s">
        <v>2218</v>
      </c>
      <c r="I792" s="125" t="s">
        <v>623</v>
      </c>
      <c r="J792" s="193" t="s">
        <v>2219</v>
      </c>
      <c r="K792" s="125">
        <v>0</v>
      </c>
      <c r="L792" s="125">
        <v>1.589</v>
      </c>
      <c r="M792" s="125">
        <v>1.589</v>
      </c>
      <c r="N792" s="125" t="s">
        <v>245</v>
      </c>
      <c r="O792" s="125">
        <v>90.4004</v>
      </c>
      <c r="P792" s="125">
        <v>74.981</v>
      </c>
      <c r="Q792" s="125">
        <f t="shared" si="22"/>
        <v>47.1875393329138</v>
      </c>
      <c r="R792" s="125" t="s">
        <v>2220</v>
      </c>
      <c r="S792" s="115">
        <v>73</v>
      </c>
      <c r="T792" s="223"/>
    </row>
    <row r="793" ht="36" hidden="1" spans="1:20">
      <c r="A793" s="125"/>
      <c r="B793" s="126">
        <f>MAX($B$6:B792)+1</f>
        <v>562</v>
      </c>
      <c r="C793" s="191"/>
      <c r="D793" s="125" t="s">
        <v>185</v>
      </c>
      <c r="E793" s="125" t="s">
        <v>193</v>
      </c>
      <c r="F793" s="125" t="s">
        <v>99</v>
      </c>
      <c r="G793" s="125" t="s">
        <v>102</v>
      </c>
      <c r="H793" s="125" t="s">
        <v>2221</v>
      </c>
      <c r="I793" s="125" t="s">
        <v>623</v>
      </c>
      <c r="J793" s="193" t="s">
        <v>2222</v>
      </c>
      <c r="K793" s="125">
        <v>0</v>
      </c>
      <c r="L793" s="125">
        <v>0.859</v>
      </c>
      <c r="M793" s="125">
        <v>0.859</v>
      </c>
      <c r="N793" s="125" t="s">
        <v>245</v>
      </c>
      <c r="O793" s="125">
        <v>34.4385</v>
      </c>
      <c r="P793" s="125">
        <v>28.3853</v>
      </c>
      <c r="Q793" s="125">
        <f t="shared" si="22"/>
        <v>33.0445867287544</v>
      </c>
      <c r="R793" s="125" t="s">
        <v>2223</v>
      </c>
      <c r="S793" s="115">
        <v>28</v>
      </c>
      <c r="T793" s="223"/>
    </row>
    <row r="794" ht="36" hidden="1" spans="1:20">
      <c r="A794" s="125"/>
      <c r="B794" s="126">
        <f>MAX($B$6:B793)+1</f>
        <v>563</v>
      </c>
      <c r="C794" s="191"/>
      <c r="D794" s="125" t="s">
        <v>185</v>
      </c>
      <c r="E794" s="125" t="s">
        <v>193</v>
      </c>
      <c r="F794" s="125" t="s">
        <v>99</v>
      </c>
      <c r="G794" s="125" t="s">
        <v>102</v>
      </c>
      <c r="H794" s="125" t="s">
        <v>2224</v>
      </c>
      <c r="I794" s="125" t="s">
        <v>623</v>
      </c>
      <c r="J794" s="193" t="s">
        <v>2225</v>
      </c>
      <c r="K794" s="125">
        <v>0</v>
      </c>
      <c r="L794" s="125">
        <v>0.37</v>
      </c>
      <c r="M794" s="125">
        <v>0.37</v>
      </c>
      <c r="N794" s="125" t="s">
        <v>245</v>
      </c>
      <c r="O794" s="125">
        <v>21.2212</v>
      </c>
      <c r="P794" s="125">
        <v>17.607</v>
      </c>
      <c r="Q794" s="125">
        <f t="shared" si="22"/>
        <v>47.5864864864865</v>
      </c>
      <c r="R794" s="125" t="s">
        <v>2226</v>
      </c>
      <c r="S794" s="115">
        <v>17</v>
      </c>
      <c r="T794" s="223"/>
    </row>
    <row r="795" ht="36" hidden="1" spans="1:20">
      <c r="A795" s="125"/>
      <c r="B795" s="126">
        <f>MAX($B$6:B794)+1</f>
        <v>564</v>
      </c>
      <c r="C795" s="191"/>
      <c r="D795" s="125" t="s">
        <v>185</v>
      </c>
      <c r="E795" s="125" t="s">
        <v>193</v>
      </c>
      <c r="F795" s="125" t="s">
        <v>99</v>
      </c>
      <c r="G795" s="125" t="s">
        <v>102</v>
      </c>
      <c r="H795" s="125" t="s">
        <v>2227</v>
      </c>
      <c r="I795" s="125" t="s">
        <v>623</v>
      </c>
      <c r="J795" s="125" t="s">
        <v>2228</v>
      </c>
      <c r="K795" s="125">
        <v>0</v>
      </c>
      <c r="L795" s="125">
        <v>3.361</v>
      </c>
      <c r="M795" s="125">
        <v>3.361</v>
      </c>
      <c r="N795" s="125" t="s">
        <v>245</v>
      </c>
      <c r="O795" s="125">
        <v>222.185</v>
      </c>
      <c r="P795" s="125">
        <v>184.359</v>
      </c>
      <c r="Q795" s="125">
        <f t="shared" si="22"/>
        <v>54.8524248735495</v>
      </c>
      <c r="R795" s="125" t="s">
        <v>2229</v>
      </c>
      <c r="S795" s="115">
        <v>179</v>
      </c>
      <c r="T795" s="223"/>
    </row>
    <row r="796" ht="36" hidden="1" spans="1:20">
      <c r="A796" s="125"/>
      <c r="B796" s="126">
        <f>MAX($B$6:B795)+1</f>
        <v>565</v>
      </c>
      <c r="C796" s="191"/>
      <c r="D796" s="125" t="s">
        <v>185</v>
      </c>
      <c r="E796" s="125" t="s">
        <v>193</v>
      </c>
      <c r="F796" s="125" t="s">
        <v>99</v>
      </c>
      <c r="G796" s="125" t="s">
        <v>102</v>
      </c>
      <c r="H796" s="125" t="s">
        <v>2230</v>
      </c>
      <c r="I796" s="125" t="s">
        <v>623</v>
      </c>
      <c r="J796" s="125" t="s">
        <v>2231</v>
      </c>
      <c r="K796" s="125">
        <v>0</v>
      </c>
      <c r="L796" s="125">
        <v>2.8</v>
      </c>
      <c r="M796" s="125">
        <v>2.8</v>
      </c>
      <c r="N796" s="125" t="s">
        <v>245</v>
      </c>
      <c r="O796" s="125">
        <v>178.1203</v>
      </c>
      <c r="P796" s="125">
        <v>150.4947</v>
      </c>
      <c r="Q796" s="125">
        <f t="shared" si="22"/>
        <v>53.7481071428571</v>
      </c>
      <c r="R796" s="125" t="s">
        <v>2232</v>
      </c>
      <c r="S796" s="115">
        <v>146</v>
      </c>
      <c r="T796" s="223"/>
    </row>
    <row r="797" ht="36" hidden="1" spans="1:20">
      <c r="A797" s="125"/>
      <c r="B797" s="126">
        <f>MAX($B$6:B796)+1</f>
        <v>566</v>
      </c>
      <c r="C797" s="191"/>
      <c r="D797" s="125" t="s">
        <v>185</v>
      </c>
      <c r="E797" s="125" t="s">
        <v>193</v>
      </c>
      <c r="F797" s="125" t="s">
        <v>99</v>
      </c>
      <c r="G797" s="125" t="s">
        <v>102</v>
      </c>
      <c r="H797" s="125" t="s">
        <v>2233</v>
      </c>
      <c r="I797" s="125" t="s">
        <v>623</v>
      </c>
      <c r="J797" s="125" t="s">
        <v>2234</v>
      </c>
      <c r="K797" s="125">
        <v>0</v>
      </c>
      <c r="L797" s="125">
        <v>1.35</v>
      </c>
      <c r="M797" s="125">
        <v>1.35</v>
      </c>
      <c r="N797" s="125" t="s">
        <v>245</v>
      </c>
      <c r="O797" s="125">
        <v>106.9728</v>
      </c>
      <c r="P797" s="125">
        <v>91.2974</v>
      </c>
      <c r="Q797" s="125">
        <f t="shared" si="22"/>
        <v>67.6277037037037</v>
      </c>
      <c r="R797" s="125" t="s">
        <v>2235</v>
      </c>
      <c r="S797" s="115">
        <v>89</v>
      </c>
      <c r="T797" s="223"/>
    </row>
    <row r="798" ht="36" hidden="1" spans="1:20">
      <c r="A798" s="125"/>
      <c r="B798" s="126">
        <f>MAX($B$6:B797)+1</f>
        <v>567</v>
      </c>
      <c r="C798" s="191"/>
      <c r="D798" s="125" t="s">
        <v>185</v>
      </c>
      <c r="E798" s="125" t="s">
        <v>193</v>
      </c>
      <c r="F798" s="125" t="s">
        <v>99</v>
      </c>
      <c r="G798" s="125" t="s">
        <v>102</v>
      </c>
      <c r="H798" s="125" t="s">
        <v>2236</v>
      </c>
      <c r="I798" s="125" t="s">
        <v>623</v>
      </c>
      <c r="J798" s="125" t="s">
        <v>2237</v>
      </c>
      <c r="K798" s="125">
        <v>0</v>
      </c>
      <c r="L798" s="125">
        <v>1.444</v>
      </c>
      <c r="M798" s="125">
        <v>1.444</v>
      </c>
      <c r="N798" s="125" t="s">
        <v>245</v>
      </c>
      <c r="O798" s="125">
        <v>73.9781</v>
      </c>
      <c r="P798" s="125">
        <v>61.1528</v>
      </c>
      <c r="Q798" s="125">
        <f t="shared" si="22"/>
        <v>42.3495844875346</v>
      </c>
      <c r="R798" s="125" t="s">
        <v>2238</v>
      </c>
      <c r="S798" s="115">
        <v>59</v>
      </c>
      <c r="T798" s="223"/>
    </row>
    <row r="799" ht="36" hidden="1" spans="1:20">
      <c r="A799" s="125"/>
      <c r="B799" s="126">
        <f>MAX($B$6:B798)+1</f>
        <v>568</v>
      </c>
      <c r="C799" s="191"/>
      <c r="D799" s="125" t="s">
        <v>185</v>
      </c>
      <c r="E799" s="125" t="s">
        <v>193</v>
      </c>
      <c r="F799" s="125" t="s">
        <v>99</v>
      </c>
      <c r="G799" s="125" t="s">
        <v>102</v>
      </c>
      <c r="H799" s="125" t="s">
        <v>2239</v>
      </c>
      <c r="I799" s="125" t="s">
        <v>623</v>
      </c>
      <c r="J799" s="125" t="s">
        <v>2240</v>
      </c>
      <c r="K799" s="125">
        <v>0</v>
      </c>
      <c r="L799" s="125">
        <v>1.691</v>
      </c>
      <c r="M799" s="125">
        <v>1.691</v>
      </c>
      <c r="N799" s="125" t="s">
        <v>245</v>
      </c>
      <c r="O799" s="125">
        <v>102.2029</v>
      </c>
      <c r="P799" s="125">
        <v>85.7819</v>
      </c>
      <c r="Q799" s="125">
        <f t="shared" si="22"/>
        <v>50.7285038438794</v>
      </c>
      <c r="R799" s="125" t="s">
        <v>2241</v>
      </c>
      <c r="S799" s="115">
        <v>83</v>
      </c>
      <c r="T799" s="223"/>
    </row>
    <row r="800" ht="36" hidden="1" spans="1:20">
      <c r="A800" s="125"/>
      <c r="B800" s="126">
        <f>MAX($B$6:B799)+1</f>
        <v>569</v>
      </c>
      <c r="C800" s="191"/>
      <c r="D800" s="125" t="s">
        <v>185</v>
      </c>
      <c r="E800" s="125" t="s">
        <v>193</v>
      </c>
      <c r="F800" s="125" t="s">
        <v>99</v>
      </c>
      <c r="G800" s="125" t="s">
        <v>102</v>
      </c>
      <c r="H800" s="125" t="s">
        <v>2242</v>
      </c>
      <c r="I800" s="125" t="s">
        <v>623</v>
      </c>
      <c r="J800" s="125" t="s">
        <v>2243</v>
      </c>
      <c r="K800" s="125">
        <v>0</v>
      </c>
      <c r="L800" s="125">
        <v>4.169</v>
      </c>
      <c r="M800" s="125">
        <v>4.169</v>
      </c>
      <c r="N800" s="125" t="s">
        <v>245</v>
      </c>
      <c r="O800" s="125">
        <v>240.4735</v>
      </c>
      <c r="P800" s="125">
        <v>199.4891</v>
      </c>
      <c r="Q800" s="125">
        <f t="shared" si="22"/>
        <v>47.8505876709043</v>
      </c>
      <c r="R800" s="125" t="s">
        <v>2244</v>
      </c>
      <c r="S800" s="115">
        <v>192</v>
      </c>
      <c r="T800" s="223"/>
    </row>
    <row r="801" ht="36" hidden="1" spans="1:20">
      <c r="A801" s="125"/>
      <c r="B801" s="126">
        <f>MAX($B$6:B800)+1</f>
        <v>570</v>
      </c>
      <c r="C801" s="191"/>
      <c r="D801" s="125" t="s">
        <v>185</v>
      </c>
      <c r="E801" s="125" t="s">
        <v>193</v>
      </c>
      <c r="F801" s="125" t="s">
        <v>99</v>
      </c>
      <c r="G801" s="125" t="s">
        <v>102</v>
      </c>
      <c r="H801" s="125" t="s">
        <v>2245</v>
      </c>
      <c r="I801" s="125" t="s">
        <v>623</v>
      </c>
      <c r="J801" s="125" t="s">
        <v>2246</v>
      </c>
      <c r="K801" s="125">
        <v>0</v>
      </c>
      <c r="L801" s="125">
        <v>2.011</v>
      </c>
      <c r="M801" s="125">
        <v>2.011</v>
      </c>
      <c r="N801" s="125" t="s">
        <v>245</v>
      </c>
      <c r="O801" s="125">
        <v>117.3344</v>
      </c>
      <c r="P801" s="125">
        <v>97.2553</v>
      </c>
      <c r="Q801" s="125">
        <f t="shared" si="22"/>
        <v>48.3616608652412</v>
      </c>
      <c r="R801" s="125" t="s">
        <v>2247</v>
      </c>
      <c r="S801" s="115">
        <v>94</v>
      </c>
      <c r="T801" s="223"/>
    </row>
    <row r="802" ht="36" hidden="1" spans="1:20">
      <c r="A802" s="125"/>
      <c r="B802" s="126">
        <f>MAX($B$6:B801)+1</f>
        <v>571</v>
      </c>
      <c r="C802" s="191"/>
      <c r="D802" s="125" t="s">
        <v>185</v>
      </c>
      <c r="E802" s="125" t="s">
        <v>193</v>
      </c>
      <c r="F802" s="125" t="s">
        <v>99</v>
      </c>
      <c r="G802" s="125" t="s">
        <v>102</v>
      </c>
      <c r="H802" s="125" t="s">
        <v>2248</v>
      </c>
      <c r="I802" s="125" t="s">
        <v>623</v>
      </c>
      <c r="J802" s="125" t="s">
        <v>2249</v>
      </c>
      <c r="K802" s="125">
        <v>0</v>
      </c>
      <c r="L802" s="125">
        <v>0.857</v>
      </c>
      <c r="M802" s="125">
        <v>0.857</v>
      </c>
      <c r="N802" s="125" t="s">
        <v>245</v>
      </c>
      <c r="O802" s="125">
        <v>45.0564</v>
      </c>
      <c r="P802" s="125">
        <v>37.2885</v>
      </c>
      <c r="Q802" s="125">
        <f t="shared" si="22"/>
        <v>43.5105017502917</v>
      </c>
      <c r="R802" s="125" t="s">
        <v>2250</v>
      </c>
      <c r="S802" s="115">
        <v>36</v>
      </c>
      <c r="T802" s="223"/>
    </row>
    <row r="803" hidden="1" spans="1:20">
      <c r="A803" s="215"/>
      <c r="B803" s="216">
        <f>MAX($B$6:B802)+1</f>
        <v>572</v>
      </c>
      <c r="C803" s="217"/>
      <c r="D803" s="218" t="s">
        <v>4811</v>
      </c>
      <c r="E803" s="218" t="s">
        <v>193</v>
      </c>
      <c r="F803" s="125" t="s">
        <v>99</v>
      </c>
      <c r="G803" s="125" t="s">
        <v>102</v>
      </c>
      <c r="H803" s="115" t="s">
        <v>4812</v>
      </c>
      <c r="I803" s="219"/>
      <c r="J803" s="220" t="s">
        <v>4961</v>
      </c>
      <c r="K803" s="221"/>
      <c r="L803" s="221"/>
      <c r="M803" s="221"/>
      <c r="N803" s="221"/>
      <c r="O803" s="221"/>
      <c r="P803" s="221"/>
      <c r="Q803" s="221"/>
      <c r="R803" s="222"/>
      <c r="S803" s="125">
        <v>1673</v>
      </c>
      <c r="T803" s="223"/>
    </row>
    <row r="804" hidden="1" spans="1:20">
      <c r="A804" s="229"/>
      <c r="B804" s="230">
        <f>MAX($B$6:B803)+1</f>
        <v>573</v>
      </c>
      <c r="C804" s="231"/>
      <c r="D804" s="117" t="s">
        <v>392</v>
      </c>
      <c r="E804" s="117" t="s">
        <v>193</v>
      </c>
      <c r="F804" s="125" t="s">
        <v>99</v>
      </c>
      <c r="G804" s="125" t="s">
        <v>102</v>
      </c>
      <c r="H804" s="115" t="s">
        <v>4824</v>
      </c>
      <c r="I804" s="220"/>
      <c r="J804" s="220" t="s">
        <v>2267</v>
      </c>
      <c r="K804" s="227"/>
      <c r="L804" s="227"/>
      <c r="M804" s="227"/>
      <c r="N804" s="227"/>
      <c r="O804" s="227"/>
      <c r="P804" s="227"/>
      <c r="Q804" s="227"/>
      <c r="R804" s="228"/>
      <c r="S804" s="125">
        <v>98</v>
      </c>
      <c r="T804" s="223"/>
    </row>
    <row r="805" hidden="1" spans="1:20">
      <c r="A805" s="215"/>
      <c r="B805" s="216">
        <f>MAX($B$6:B804)+1</f>
        <v>574</v>
      </c>
      <c r="C805" s="217"/>
      <c r="D805" s="218" t="s">
        <v>4811</v>
      </c>
      <c r="E805" s="218" t="s">
        <v>193</v>
      </c>
      <c r="F805" s="115" t="s">
        <v>99</v>
      </c>
      <c r="G805" s="115" t="s">
        <v>103</v>
      </c>
      <c r="H805" s="115" t="s">
        <v>4812</v>
      </c>
      <c r="I805" s="219"/>
      <c r="J805" s="220" t="s">
        <v>4962</v>
      </c>
      <c r="K805" s="221"/>
      <c r="L805" s="221"/>
      <c r="M805" s="221"/>
      <c r="N805" s="221"/>
      <c r="O805" s="221"/>
      <c r="P805" s="221"/>
      <c r="Q805" s="221"/>
      <c r="R805" s="222"/>
      <c r="S805" s="125">
        <v>632</v>
      </c>
      <c r="T805" s="223"/>
    </row>
    <row r="806" hidden="1" spans="1:20">
      <c r="A806" s="201"/>
      <c r="B806" s="126">
        <f>MAX($B$6:B805)+1</f>
        <v>575</v>
      </c>
      <c r="C806" s="191"/>
      <c r="D806" s="194" t="s">
        <v>187</v>
      </c>
      <c r="E806" s="194" t="s">
        <v>193</v>
      </c>
      <c r="F806" s="194" t="s">
        <v>105</v>
      </c>
      <c r="G806" s="194" t="s">
        <v>106</v>
      </c>
      <c r="H806" s="194" t="s">
        <v>2268</v>
      </c>
      <c r="I806" s="194" t="s">
        <v>187</v>
      </c>
      <c r="J806" s="194" t="s">
        <v>2269</v>
      </c>
      <c r="K806" s="193">
        <v>1.4</v>
      </c>
      <c r="L806" s="193">
        <v>3.7</v>
      </c>
      <c r="M806" s="202">
        <v>3.3</v>
      </c>
      <c r="N806" s="199" t="s">
        <v>342</v>
      </c>
      <c r="O806" s="193">
        <v>276.825</v>
      </c>
      <c r="P806" s="350">
        <v>248.378</v>
      </c>
      <c r="Q806" s="350">
        <f>P806/M806</f>
        <v>75.2660606060606</v>
      </c>
      <c r="R806" s="194" t="s">
        <v>2270</v>
      </c>
      <c r="S806" s="193">
        <v>129</v>
      </c>
      <c r="T806" s="194"/>
    </row>
    <row r="807" hidden="1" spans="1:20">
      <c r="A807" s="201"/>
      <c r="B807" s="126"/>
      <c r="C807" s="191"/>
      <c r="D807" s="194"/>
      <c r="E807" s="194"/>
      <c r="F807" s="194"/>
      <c r="G807" s="194"/>
      <c r="H807" s="194"/>
      <c r="I807" s="194"/>
      <c r="J807" s="194" t="s">
        <v>2269</v>
      </c>
      <c r="K807" s="193">
        <v>4.699</v>
      </c>
      <c r="L807" s="193">
        <v>5.699</v>
      </c>
      <c r="M807" s="203"/>
      <c r="N807" s="200"/>
      <c r="O807" s="194"/>
      <c r="P807" s="351"/>
      <c r="Q807" s="351"/>
      <c r="R807" s="194"/>
      <c r="S807" s="194"/>
      <c r="T807" s="194"/>
    </row>
    <row r="808" hidden="1" spans="1:20">
      <c r="A808" s="218"/>
      <c r="B808" s="216">
        <f>MAX($B$6:B807)+1</f>
        <v>576</v>
      </c>
      <c r="C808" s="217"/>
      <c r="D808" s="218" t="s">
        <v>392</v>
      </c>
      <c r="E808" s="125" t="s">
        <v>193</v>
      </c>
      <c r="F808" s="125" t="s">
        <v>105</v>
      </c>
      <c r="G808" s="237" t="s">
        <v>106</v>
      </c>
      <c r="H808" s="125" t="s">
        <v>4824</v>
      </c>
      <c r="I808" s="125" t="s">
        <v>4824</v>
      </c>
      <c r="J808" s="352"/>
      <c r="K808" s="352" t="s">
        <v>2272</v>
      </c>
      <c r="L808" s="353"/>
      <c r="M808" s="353"/>
      <c r="N808" s="353"/>
      <c r="O808" s="222"/>
      <c r="P808" s="309"/>
      <c r="Q808" s="309"/>
      <c r="R808" s="225"/>
      <c r="S808" s="117">
        <v>3</v>
      </c>
      <c r="T808" s="223"/>
    </row>
    <row r="809" hidden="1" spans="1:20">
      <c r="A809" s="218"/>
      <c r="B809" s="216">
        <f>MAX($B$6:B808)+1</f>
        <v>577</v>
      </c>
      <c r="C809" s="217"/>
      <c r="D809" s="218" t="s">
        <v>4811</v>
      </c>
      <c r="E809" s="125" t="s">
        <v>193</v>
      </c>
      <c r="F809" s="125" t="s">
        <v>105</v>
      </c>
      <c r="G809" s="125" t="s">
        <v>106</v>
      </c>
      <c r="H809" s="125" t="s">
        <v>4812</v>
      </c>
      <c r="I809" s="218" t="s">
        <v>4811</v>
      </c>
      <c r="J809" s="352"/>
      <c r="K809" s="352" t="s">
        <v>4963</v>
      </c>
      <c r="L809" s="353"/>
      <c r="M809" s="353"/>
      <c r="N809" s="353"/>
      <c r="O809" s="221"/>
      <c r="P809" s="309"/>
      <c r="Q809" s="309"/>
      <c r="R809" s="221"/>
      <c r="S809" s="117">
        <v>24</v>
      </c>
      <c r="T809" s="223"/>
    </row>
    <row r="810" hidden="1" spans="1:20">
      <c r="A810" s="218"/>
      <c r="B810" s="216">
        <f>MAX($B$6:B809)+1</f>
        <v>578</v>
      </c>
      <c r="C810" s="217"/>
      <c r="D810" s="218" t="s">
        <v>4811</v>
      </c>
      <c r="E810" s="125" t="s">
        <v>193</v>
      </c>
      <c r="F810" s="125" t="s">
        <v>105</v>
      </c>
      <c r="G810" s="237" t="s">
        <v>107</v>
      </c>
      <c r="H810" s="125" t="s">
        <v>4812</v>
      </c>
      <c r="I810" s="218" t="s">
        <v>4811</v>
      </c>
      <c r="J810" s="352"/>
      <c r="K810" s="352" t="s">
        <v>4964</v>
      </c>
      <c r="L810" s="353"/>
      <c r="M810" s="353"/>
      <c r="N810" s="353"/>
      <c r="O810" s="221"/>
      <c r="P810" s="309"/>
      <c r="Q810" s="309"/>
      <c r="R810" s="221"/>
      <c r="S810" s="117">
        <v>54</v>
      </c>
      <c r="T810" s="223"/>
    </row>
    <row r="811" ht="24" hidden="1" spans="1:20">
      <c r="A811" s="201"/>
      <c r="B811" s="126">
        <f>MAX($B$6:B810)+1</f>
        <v>579</v>
      </c>
      <c r="C811" s="191"/>
      <c r="D811" s="194" t="s">
        <v>182</v>
      </c>
      <c r="E811" s="194" t="s">
        <v>193</v>
      </c>
      <c r="F811" s="194" t="s">
        <v>105</v>
      </c>
      <c r="G811" s="194" t="s">
        <v>108</v>
      </c>
      <c r="H811" s="194" t="s">
        <v>2273</v>
      </c>
      <c r="I811" s="194" t="s">
        <v>182</v>
      </c>
      <c r="J811" s="194" t="s">
        <v>2274</v>
      </c>
      <c r="K811" s="193">
        <v>0</v>
      </c>
      <c r="L811" s="193">
        <v>4.18</v>
      </c>
      <c r="M811" s="193">
        <v>4.18</v>
      </c>
      <c r="N811" s="194" t="s">
        <v>342</v>
      </c>
      <c r="O811" s="193">
        <v>436.943</v>
      </c>
      <c r="P811" s="309">
        <v>386.56</v>
      </c>
      <c r="Q811" s="309">
        <f>P811/M811</f>
        <v>92.4784688995215</v>
      </c>
      <c r="R811" s="194" t="s">
        <v>2275</v>
      </c>
      <c r="S811" s="193">
        <v>370</v>
      </c>
      <c r="T811" s="194"/>
    </row>
    <row r="812" hidden="1" spans="1:20">
      <c r="A812" s="201"/>
      <c r="B812" s="126">
        <f>MAX($B$6:B811)+1</f>
        <v>580</v>
      </c>
      <c r="C812" s="191"/>
      <c r="D812" s="194" t="s">
        <v>187</v>
      </c>
      <c r="E812" s="194" t="s">
        <v>193</v>
      </c>
      <c r="F812" s="194" t="s">
        <v>105</v>
      </c>
      <c r="G812" s="194" t="s">
        <v>108</v>
      </c>
      <c r="H812" s="194" t="s">
        <v>2276</v>
      </c>
      <c r="I812" s="194" t="s">
        <v>187</v>
      </c>
      <c r="J812" s="194" t="s">
        <v>2277</v>
      </c>
      <c r="K812" s="193">
        <v>7.055</v>
      </c>
      <c r="L812" s="193">
        <v>8.055</v>
      </c>
      <c r="M812" s="193">
        <v>1</v>
      </c>
      <c r="N812" s="194" t="s">
        <v>342</v>
      </c>
      <c r="O812" s="193">
        <v>49.144</v>
      </c>
      <c r="P812" s="309">
        <v>43.83</v>
      </c>
      <c r="Q812" s="309">
        <f>P812/M812</f>
        <v>43.83</v>
      </c>
      <c r="R812" s="194" t="s">
        <v>2278</v>
      </c>
      <c r="S812" s="193">
        <v>40</v>
      </c>
      <c r="T812" s="194"/>
    </row>
    <row r="813" ht="24" hidden="1" spans="1:20">
      <c r="A813" s="201"/>
      <c r="B813" s="126">
        <f>MAX($B$6:B812)+1</f>
        <v>581</v>
      </c>
      <c r="C813" s="191"/>
      <c r="D813" s="194" t="s">
        <v>187</v>
      </c>
      <c r="E813" s="194" t="s">
        <v>193</v>
      </c>
      <c r="F813" s="194" t="s">
        <v>105</v>
      </c>
      <c r="G813" s="194" t="s">
        <v>108</v>
      </c>
      <c r="H813" s="194" t="s">
        <v>2279</v>
      </c>
      <c r="I813" s="194" t="s">
        <v>187</v>
      </c>
      <c r="J813" s="194" t="s">
        <v>2280</v>
      </c>
      <c r="K813" s="193">
        <v>2.8</v>
      </c>
      <c r="L813" s="193">
        <v>3.805</v>
      </c>
      <c r="M813" s="193">
        <v>1.005</v>
      </c>
      <c r="N813" s="194" t="s">
        <v>342</v>
      </c>
      <c r="O813" s="193">
        <v>167.935</v>
      </c>
      <c r="P813" s="309">
        <v>151.147</v>
      </c>
      <c r="Q813" s="309">
        <f>P813/M813</f>
        <v>150.395024875622</v>
      </c>
      <c r="R813" s="194" t="s">
        <v>2281</v>
      </c>
      <c r="S813" s="193">
        <v>130</v>
      </c>
      <c r="T813" s="194"/>
    </row>
    <row r="814" hidden="1" spans="1:20">
      <c r="A814" s="201"/>
      <c r="B814" s="126">
        <f>MAX($B$6:B813)+1</f>
        <v>582</v>
      </c>
      <c r="C814" s="191"/>
      <c r="D814" s="194" t="s">
        <v>187</v>
      </c>
      <c r="E814" s="194" t="s">
        <v>193</v>
      </c>
      <c r="F814" s="194" t="s">
        <v>105</v>
      </c>
      <c r="G814" s="194" t="s">
        <v>108</v>
      </c>
      <c r="H814" s="194" t="s">
        <v>2282</v>
      </c>
      <c r="I814" s="194" t="s">
        <v>187</v>
      </c>
      <c r="J814" s="194" t="s">
        <v>2283</v>
      </c>
      <c r="K814" s="193">
        <v>6.7</v>
      </c>
      <c r="L814" s="193">
        <v>8</v>
      </c>
      <c r="M814" s="202">
        <v>3.684</v>
      </c>
      <c r="N814" s="199" t="s">
        <v>342</v>
      </c>
      <c r="O814" s="202">
        <v>318.825</v>
      </c>
      <c r="P814" s="350">
        <v>286.091</v>
      </c>
      <c r="Q814" s="350">
        <f>P814/M814</f>
        <v>77.6577090119435</v>
      </c>
      <c r="R814" s="199" t="s">
        <v>2284</v>
      </c>
      <c r="S814" s="193">
        <v>260</v>
      </c>
      <c r="T814" s="194"/>
    </row>
    <row r="815" hidden="1" spans="1:20">
      <c r="A815" s="201"/>
      <c r="B815" s="126"/>
      <c r="C815" s="191"/>
      <c r="D815" s="194"/>
      <c r="E815" s="194"/>
      <c r="F815" s="194"/>
      <c r="G815" s="194"/>
      <c r="H815" s="194"/>
      <c r="I815" s="194"/>
      <c r="J815" s="194" t="s">
        <v>2283</v>
      </c>
      <c r="K815" s="193">
        <v>13.8</v>
      </c>
      <c r="L815" s="193">
        <v>16.184</v>
      </c>
      <c r="M815" s="203"/>
      <c r="N815" s="200"/>
      <c r="O815" s="203"/>
      <c r="P815" s="351"/>
      <c r="Q815" s="351"/>
      <c r="R815" s="200"/>
      <c r="S815" s="194"/>
      <c r="T815" s="194"/>
    </row>
    <row r="816" hidden="1" spans="1:20">
      <c r="A816" s="201"/>
      <c r="B816" s="126">
        <f>MAX($B$6:B815)+1</f>
        <v>583</v>
      </c>
      <c r="C816" s="191"/>
      <c r="D816" s="194" t="s">
        <v>182</v>
      </c>
      <c r="E816" s="194" t="s">
        <v>193</v>
      </c>
      <c r="F816" s="194" t="s">
        <v>105</v>
      </c>
      <c r="G816" s="194" t="s">
        <v>108</v>
      </c>
      <c r="H816" s="194" t="s">
        <v>2285</v>
      </c>
      <c r="I816" s="194" t="s">
        <v>182</v>
      </c>
      <c r="J816" s="194" t="s">
        <v>2286</v>
      </c>
      <c r="K816" s="193">
        <v>8.513</v>
      </c>
      <c r="L816" s="193">
        <v>11.305</v>
      </c>
      <c r="M816" s="202">
        <v>5.533</v>
      </c>
      <c r="N816" s="199" t="s">
        <v>342</v>
      </c>
      <c r="O816" s="202">
        <v>947.879</v>
      </c>
      <c r="P816" s="350">
        <v>850.604</v>
      </c>
      <c r="Q816" s="350">
        <f>P816/M816</f>
        <v>153.732875474426</v>
      </c>
      <c r="R816" s="199" t="s">
        <v>2287</v>
      </c>
      <c r="S816" s="193">
        <v>802</v>
      </c>
      <c r="T816" s="194"/>
    </row>
    <row r="817" hidden="1" spans="1:20">
      <c r="A817" s="201"/>
      <c r="B817" s="126"/>
      <c r="C817" s="191"/>
      <c r="D817" s="194"/>
      <c r="E817" s="194"/>
      <c r="F817" s="194"/>
      <c r="G817" s="194"/>
      <c r="H817" s="194"/>
      <c r="I817" s="194"/>
      <c r="J817" s="194" t="s">
        <v>2286</v>
      </c>
      <c r="K817" s="193">
        <v>12.795</v>
      </c>
      <c r="L817" s="193">
        <v>14.833</v>
      </c>
      <c r="M817" s="252"/>
      <c r="N817" s="253"/>
      <c r="O817" s="252"/>
      <c r="P817" s="354"/>
      <c r="Q817" s="354"/>
      <c r="R817" s="253"/>
      <c r="S817" s="194"/>
      <c r="T817" s="194"/>
    </row>
    <row r="818" hidden="1" spans="1:20">
      <c r="A818" s="201"/>
      <c r="B818" s="126"/>
      <c r="C818" s="191"/>
      <c r="D818" s="194"/>
      <c r="E818" s="194"/>
      <c r="F818" s="194"/>
      <c r="G818" s="194"/>
      <c r="H818" s="194"/>
      <c r="I818" s="194"/>
      <c r="J818" s="194" t="s">
        <v>2286</v>
      </c>
      <c r="K818" s="202">
        <v>17.144</v>
      </c>
      <c r="L818" s="202">
        <v>17.847</v>
      </c>
      <c r="M818" s="252"/>
      <c r="N818" s="253"/>
      <c r="O818" s="252"/>
      <c r="P818" s="354"/>
      <c r="Q818" s="354"/>
      <c r="R818" s="200"/>
      <c r="S818" s="194"/>
      <c r="T818" s="194"/>
    </row>
    <row r="819" hidden="1" spans="1:20">
      <c r="A819" s="355"/>
      <c r="B819" s="216">
        <f>MAX($B$6:B818)+1</f>
        <v>584</v>
      </c>
      <c r="C819" s="217"/>
      <c r="D819" s="218" t="s">
        <v>392</v>
      </c>
      <c r="E819" s="125" t="s">
        <v>193</v>
      </c>
      <c r="F819" s="125" t="s">
        <v>105</v>
      </c>
      <c r="G819" s="125" t="s">
        <v>108</v>
      </c>
      <c r="H819" s="125" t="s">
        <v>4824</v>
      </c>
      <c r="I819" s="218" t="s">
        <v>4824</v>
      </c>
      <c r="J819" s="352"/>
      <c r="K819" s="356" t="s">
        <v>2288</v>
      </c>
      <c r="L819" s="357"/>
      <c r="M819" s="357"/>
      <c r="N819" s="357"/>
      <c r="O819" s="358"/>
      <c r="P819" s="359"/>
      <c r="Q819" s="359"/>
      <c r="R819" s="221"/>
      <c r="S819" s="117">
        <v>33</v>
      </c>
      <c r="T819" s="360"/>
    </row>
    <row r="820" hidden="1" spans="1:20">
      <c r="A820" s="218"/>
      <c r="B820" s="216">
        <f>MAX($B$6:B819)+1</f>
        <v>585</v>
      </c>
      <c r="C820" s="217"/>
      <c r="D820" s="218" t="s">
        <v>4811</v>
      </c>
      <c r="E820" s="125" t="s">
        <v>193</v>
      </c>
      <c r="F820" s="125" t="s">
        <v>105</v>
      </c>
      <c r="G820" s="125" t="s">
        <v>108</v>
      </c>
      <c r="H820" s="125" t="s">
        <v>4812</v>
      </c>
      <c r="I820" s="218" t="s">
        <v>4811</v>
      </c>
      <c r="J820" s="352"/>
      <c r="K820" s="356" t="s">
        <v>4965</v>
      </c>
      <c r="L820" s="357"/>
      <c r="M820" s="357"/>
      <c r="N820" s="357"/>
      <c r="O820" s="358"/>
      <c r="P820" s="359"/>
      <c r="Q820" s="359"/>
      <c r="R820" s="221"/>
      <c r="S820" s="117">
        <v>645</v>
      </c>
      <c r="T820" s="115"/>
    </row>
    <row r="821" hidden="1" spans="1:20">
      <c r="A821" s="218"/>
      <c r="B821" s="216">
        <f>MAX($B$6:B820)+1</f>
        <v>586</v>
      </c>
      <c r="C821" s="217"/>
      <c r="D821" s="218" t="s">
        <v>4811</v>
      </c>
      <c r="E821" s="115" t="s">
        <v>193</v>
      </c>
      <c r="F821" s="125" t="s">
        <v>105</v>
      </c>
      <c r="G821" s="115" t="s">
        <v>109</v>
      </c>
      <c r="H821" s="125" t="s">
        <v>4812</v>
      </c>
      <c r="I821" s="218" t="s">
        <v>4811</v>
      </c>
      <c r="J821" s="361"/>
      <c r="K821" s="362" t="s">
        <v>4966</v>
      </c>
      <c r="L821" s="357"/>
      <c r="M821" s="357"/>
      <c r="N821" s="357"/>
      <c r="O821" s="247"/>
      <c r="P821" s="359"/>
      <c r="Q821" s="359"/>
      <c r="R821" s="228"/>
      <c r="S821" s="303">
        <v>374</v>
      </c>
      <c r="T821" s="360"/>
    </row>
    <row r="822" hidden="1" spans="1:20">
      <c r="A822" s="218"/>
      <c r="B822" s="216">
        <f>MAX($B$6:B821)+1</f>
        <v>587</v>
      </c>
      <c r="C822" s="217"/>
      <c r="D822" s="218" t="s">
        <v>4811</v>
      </c>
      <c r="E822" s="115" t="s">
        <v>193</v>
      </c>
      <c r="F822" s="115" t="s">
        <v>105</v>
      </c>
      <c r="G822" s="115" t="s">
        <v>113</v>
      </c>
      <c r="H822" s="115" t="s">
        <v>4812</v>
      </c>
      <c r="I822" s="218" t="s">
        <v>4811</v>
      </c>
      <c r="J822" s="352"/>
      <c r="K822" s="352" t="s">
        <v>4967</v>
      </c>
      <c r="L822" s="363"/>
      <c r="M822" s="363"/>
      <c r="N822" s="363"/>
      <c r="O822" s="221"/>
      <c r="P822" s="364"/>
      <c r="Q822" s="364"/>
      <c r="R822" s="222"/>
      <c r="S822" s="218">
        <v>1395</v>
      </c>
      <c r="T822" s="223"/>
    </row>
    <row r="823" ht="24" hidden="1" spans="1:20">
      <c r="A823" s="201"/>
      <c r="B823" s="126">
        <f>MAX($B$6:B822)+1</f>
        <v>588</v>
      </c>
      <c r="C823" s="191"/>
      <c r="D823" s="194" t="s">
        <v>186</v>
      </c>
      <c r="E823" s="194" t="s">
        <v>193</v>
      </c>
      <c r="F823" s="194" t="s">
        <v>105</v>
      </c>
      <c r="G823" s="194" t="s">
        <v>113</v>
      </c>
      <c r="H823" s="194" t="s">
        <v>2289</v>
      </c>
      <c r="I823" s="194" t="s">
        <v>186</v>
      </c>
      <c r="J823" s="194" t="s">
        <v>2290</v>
      </c>
      <c r="K823" s="203">
        <v>0</v>
      </c>
      <c r="L823" s="203">
        <v>1.04</v>
      </c>
      <c r="M823" s="203">
        <v>1.04</v>
      </c>
      <c r="N823" s="200" t="s">
        <v>245</v>
      </c>
      <c r="O823" s="203">
        <v>58.072</v>
      </c>
      <c r="P823" s="351">
        <v>50.228</v>
      </c>
      <c r="Q823" s="351">
        <f t="shared" ref="Q823:Q834" si="23">P823/M823</f>
        <v>48.2961538461538</v>
      </c>
      <c r="R823" s="194" t="s">
        <v>2291</v>
      </c>
      <c r="S823" s="193">
        <v>50</v>
      </c>
      <c r="T823" s="194"/>
    </row>
    <row r="824" ht="24" hidden="1" spans="1:20">
      <c r="A824" s="201"/>
      <c r="B824" s="126">
        <f>MAX($B$6:B823)+1</f>
        <v>589</v>
      </c>
      <c r="C824" s="191"/>
      <c r="D824" s="194" t="s">
        <v>182</v>
      </c>
      <c r="E824" s="194" t="s">
        <v>193</v>
      </c>
      <c r="F824" s="194" t="s">
        <v>105</v>
      </c>
      <c r="G824" s="194" t="s">
        <v>113</v>
      </c>
      <c r="H824" s="194" t="s">
        <v>2292</v>
      </c>
      <c r="I824" s="194" t="s">
        <v>182</v>
      </c>
      <c r="J824" s="194" t="s">
        <v>2293</v>
      </c>
      <c r="K824" s="193">
        <v>1.201</v>
      </c>
      <c r="L824" s="193">
        <v>7.027</v>
      </c>
      <c r="M824" s="193">
        <v>5.826</v>
      </c>
      <c r="N824" s="194" t="s">
        <v>342</v>
      </c>
      <c r="O824" s="193">
        <v>332.059</v>
      </c>
      <c r="P824" s="309">
        <v>290.158</v>
      </c>
      <c r="Q824" s="309">
        <f t="shared" si="23"/>
        <v>49.8039821489873</v>
      </c>
      <c r="R824" s="194" t="s">
        <v>2294</v>
      </c>
      <c r="S824" s="193">
        <v>290</v>
      </c>
      <c r="T824" s="194"/>
    </row>
    <row r="825" ht="24" hidden="1" spans="1:20">
      <c r="A825" s="201"/>
      <c r="B825" s="126">
        <f>MAX($B$6:B824)+1</f>
        <v>590</v>
      </c>
      <c r="C825" s="191"/>
      <c r="D825" s="194" t="s">
        <v>186</v>
      </c>
      <c r="E825" s="194" t="s">
        <v>193</v>
      </c>
      <c r="F825" s="194" t="s">
        <v>105</v>
      </c>
      <c r="G825" s="194" t="s">
        <v>113</v>
      </c>
      <c r="H825" s="194" t="s">
        <v>2295</v>
      </c>
      <c r="I825" s="194" t="s">
        <v>186</v>
      </c>
      <c r="J825" s="194" t="s">
        <v>2296</v>
      </c>
      <c r="K825" s="193">
        <v>2.986</v>
      </c>
      <c r="L825" s="193">
        <v>5.098</v>
      </c>
      <c r="M825" s="193">
        <v>2.112</v>
      </c>
      <c r="N825" s="194" t="s">
        <v>245</v>
      </c>
      <c r="O825" s="193">
        <v>87.203</v>
      </c>
      <c r="P825" s="309">
        <v>77.511</v>
      </c>
      <c r="Q825" s="309">
        <f t="shared" si="23"/>
        <v>36.7002840909091</v>
      </c>
      <c r="R825" s="194" t="s">
        <v>2297</v>
      </c>
      <c r="S825" s="193">
        <v>77</v>
      </c>
      <c r="T825" s="194"/>
    </row>
    <row r="826" ht="60" hidden="1" spans="1:20">
      <c r="A826" s="201"/>
      <c r="B826" s="126">
        <f>MAX($B$6:B825)+1</f>
        <v>591</v>
      </c>
      <c r="C826" s="191"/>
      <c r="D826" s="194" t="s">
        <v>183</v>
      </c>
      <c r="E826" s="194" t="s">
        <v>193</v>
      </c>
      <c r="F826" s="194" t="s">
        <v>105</v>
      </c>
      <c r="G826" s="194" t="s">
        <v>113</v>
      </c>
      <c r="H826" s="194" t="s">
        <v>2298</v>
      </c>
      <c r="I826" s="194" t="s">
        <v>995</v>
      </c>
      <c r="J826" s="194" t="s">
        <v>2299</v>
      </c>
      <c r="K826" s="193">
        <v>19.983</v>
      </c>
      <c r="L826" s="193">
        <v>25.858</v>
      </c>
      <c r="M826" s="193">
        <v>5.875</v>
      </c>
      <c r="N826" s="194" t="s">
        <v>342</v>
      </c>
      <c r="O826" s="193">
        <v>2000.402</v>
      </c>
      <c r="P826" s="309">
        <v>1770.334</v>
      </c>
      <c r="Q826" s="309">
        <f t="shared" si="23"/>
        <v>301.333446808511</v>
      </c>
      <c r="R826" s="194" t="s">
        <v>2300</v>
      </c>
      <c r="S826" s="193">
        <v>1677</v>
      </c>
      <c r="T826" s="194" t="s">
        <v>4968</v>
      </c>
    </row>
    <row r="827" ht="24" hidden="1" spans="1:20">
      <c r="A827" s="201"/>
      <c r="B827" s="126">
        <f>MAX($B$6:B826)+1</f>
        <v>592</v>
      </c>
      <c r="C827" s="191"/>
      <c r="D827" s="194" t="s">
        <v>186</v>
      </c>
      <c r="E827" s="194" t="s">
        <v>193</v>
      </c>
      <c r="F827" s="194" t="s">
        <v>105</v>
      </c>
      <c r="G827" s="194" t="s">
        <v>113</v>
      </c>
      <c r="H827" s="194" t="s">
        <v>2301</v>
      </c>
      <c r="I827" s="194" t="s">
        <v>186</v>
      </c>
      <c r="J827" s="194" t="s">
        <v>2302</v>
      </c>
      <c r="K827" s="193">
        <v>0</v>
      </c>
      <c r="L827" s="193">
        <v>1.91</v>
      </c>
      <c r="M827" s="193">
        <v>1.91</v>
      </c>
      <c r="N827" s="194" t="s">
        <v>245</v>
      </c>
      <c r="O827" s="193">
        <v>227.472</v>
      </c>
      <c r="P827" s="309">
        <v>200.225</v>
      </c>
      <c r="Q827" s="309">
        <f t="shared" si="23"/>
        <v>104.829842931937</v>
      </c>
      <c r="R827" s="194" t="s">
        <v>2303</v>
      </c>
      <c r="S827" s="193">
        <v>200</v>
      </c>
      <c r="T827" s="194"/>
    </row>
    <row r="828" ht="48" hidden="1" spans="1:20">
      <c r="A828" s="201"/>
      <c r="B828" s="126">
        <f>MAX($B$6:B827)+1</f>
        <v>593</v>
      </c>
      <c r="C828" s="191"/>
      <c r="D828" s="194" t="s">
        <v>183</v>
      </c>
      <c r="E828" s="194" t="s">
        <v>193</v>
      </c>
      <c r="F828" s="194" t="s">
        <v>105</v>
      </c>
      <c r="G828" s="194" t="s">
        <v>113</v>
      </c>
      <c r="H828" s="194" t="s">
        <v>2304</v>
      </c>
      <c r="I828" s="194" t="s">
        <v>995</v>
      </c>
      <c r="J828" s="194" t="s">
        <v>2299</v>
      </c>
      <c r="K828" s="193">
        <v>10.283</v>
      </c>
      <c r="L828" s="193">
        <v>12.344</v>
      </c>
      <c r="M828" s="193">
        <v>2.061</v>
      </c>
      <c r="N828" s="194" t="s">
        <v>332</v>
      </c>
      <c r="O828" s="193">
        <v>700.81</v>
      </c>
      <c r="P828" s="309">
        <v>633.809</v>
      </c>
      <c r="Q828" s="309">
        <f t="shared" si="23"/>
        <v>307.524987869966</v>
      </c>
      <c r="R828" s="194" t="s">
        <v>2305</v>
      </c>
      <c r="S828" s="193">
        <v>580</v>
      </c>
      <c r="T828" s="194" t="s">
        <v>4969</v>
      </c>
    </row>
    <row r="829" ht="24" hidden="1" spans="1:20">
      <c r="A829" s="201"/>
      <c r="B829" s="126">
        <f>MAX($B$6:B828)+1</f>
        <v>594</v>
      </c>
      <c r="C829" s="191"/>
      <c r="D829" s="194" t="s">
        <v>186</v>
      </c>
      <c r="E829" s="194" t="s">
        <v>193</v>
      </c>
      <c r="F829" s="194" t="s">
        <v>105</v>
      </c>
      <c r="G829" s="194" t="s">
        <v>113</v>
      </c>
      <c r="H829" s="194" t="s">
        <v>2306</v>
      </c>
      <c r="I829" s="194" t="s">
        <v>186</v>
      </c>
      <c r="J829" s="194" t="s">
        <v>2307</v>
      </c>
      <c r="K829" s="193">
        <v>0</v>
      </c>
      <c r="L829" s="193">
        <v>0.571</v>
      </c>
      <c r="M829" s="193">
        <v>0.571</v>
      </c>
      <c r="N829" s="194" t="s">
        <v>245</v>
      </c>
      <c r="O829" s="193">
        <v>42.708</v>
      </c>
      <c r="P829" s="309">
        <v>37.059</v>
      </c>
      <c r="Q829" s="309">
        <f t="shared" si="23"/>
        <v>64.9019264448336</v>
      </c>
      <c r="R829" s="194" t="s">
        <v>2308</v>
      </c>
      <c r="S829" s="193">
        <v>37</v>
      </c>
      <c r="T829" s="194"/>
    </row>
    <row r="830" ht="24" hidden="1" spans="1:20">
      <c r="A830" s="201"/>
      <c r="B830" s="126">
        <f>MAX($B$6:B829)+1</f>
        <v>595</v>
      </c>
      <c r="C830" s="191"/>
      <c r="D830" s="194" t="s">
        <v>182</v>
      </c>
      <c r="E830" s="194" t="s">
        <v>193</v>
      </c>
      <c r="F830" s="194" t="s">
        <v>105</v>
      </c>
      <c r="G830" s="194" t="s">
        <v>113</v>
      </c>
      <c r="H830" s="194" t="s">
        <v>2309</v>
      </c>
      <c r="I830" s="194" t="s">
        <v>182</v>
      </c>
      <c r="J830" s="194" t="s">
        <v>2310</v>
      </c>
      <c r="K830" s="193">
        <v>13.457</v>
      </c>
      <c r="L830" s="193">
        <v>14.579</v>
      </c>
      <c r="M830" s="193">
        <v>1.122</v>
      </c>
      <c r="N830" s="194" t="s">
        <v>342</v>
      </c>
      <c r="O830" s="193">
        <v>174.333</v>
      </c>
      <c r="P830" s="309">
        <v>158.736</v>
      </c>
      <c r="Q830" s="309">
        <f t="shared" si="23"/>
        <v>141.475935828877</v>
      </c>
      <c r="R830" s="194" t="s">
        <v>2311</v>
      </c>
      <c r="S830" s="193">
        <v>158</v>
      </c>
      <c r="T830" s="194"/>
    </row>
    <row r="831" ht="24" hidden="1" spans="1:20">
      <c r="A831" s="201"/>
      <c r="B831" s="126">
        <f>MAX($B$6:B830)+1</f>
        <v>596</v>
      </c>
      <c r="C831" s="191"/>
      <c r="D831" s="194" t="s">
        <v>184</v>
      </c>
      <c r="E831" s="194" t="s">
        <v>193</v>
      </c>
      <c r="F831" s="194" t="s">
        <v>105</v>
      </c>
      <c r="G831" s="194" t="s">
        <v>113</v>
      </c>
      <c r="H831" s="194" t="s">
        <v>2312</v>
      </c>
      <c r="I831" s="194" t="s">
        <v>702</v>
      </c>
      <c r="J831" s="194" t="s">
        <v>2313</v>
      </c>
      <c r="K831" s="193">
        <v>0</v>
      </c>
      <c r="L831" s="193">
        <v>0.326</v>
      </c>
      <c r="M831" s="193">
        <v>0.326</v>
      </c>
      <c r="N831" s="194" t="s">
        <v>245</v>
      </c>
      <c r="O831" s="193">
        <v>23.128</v>
      </c>
      <c r="P831" s="309">
        <v>20.675</v>
      </c>
      <c r="Q831" s="309">
        <f t="shared" si="23"/>
        <v>63.420245398773</v>
      </c>
      <c r="R831" s="194" t="s">
        <v>2314</v>
      </c>
      <c r="S831" s="193">
        <v>20</v>
      </c>
      <c r="T831" s="194"/>
    </row>
    <row r="832" ht="24" hidden="1" spans="1:20">
      <c r="A832" s="201"/>
      <c r="B832" s="126">
        <f>MAX($B$6:B831)+1</f>
        <v>597</v>
      </c>
      <c r="C832" s="191"/>
      <c r="D832" s="194" t="s">
        <v>186</v>
      </c>
      <c r="E832" s="194" t="s">
        <v>193</v>
      </c>
      <c r="F832" s="194" t="s">
        <v>105</v>
      </c>
      <c r="G832" s="194" t="s">
        <v>113</v>
      </c>
      <c r="H832" s="194" t="s">
        <v>2315</v>
      </c>
      <c r="I832" s="194" t="s">
        <v>186</v>
      </c>
      <c r="J832" s="194" t="s">
        <v>2316</v>
      </c>
      <c r="K832" s="193">
        <v>0</v>
      </c>
      <c r="L832" s="193">
        <v>1.054</v>
      </c>
      <c r="M832" s="193">
        <v>1.054</v>
      </c>
      <c r="N832" s="194" t="s">
        <v>245</v>
      </c>
      <c r="O832" s="193">
        <v>89.749</v>
      </c>
      <c r="P832" s="309">
        <v>80.366</v>
      </c>
      <c r="Q832" s="309">
        <f t="shared" si="23"/>
        <v>76.2485768500949</v>
      </c>
      <c r="R832" s="194" t="s">
        <v>2317</v>
      </c>
      <c r="S832" s="193">
        <v>80</v>
      </c>
      <c r="T832" s="194"/>
    </row>
    <row r="833" ht="24" hidden="1" spans="1:20">
      <c r="A833" s="201"/>
      <c r="B833" s="126">
        <f>MAX($B$6:B832)+1</f>
        <v>598</v>
      </c>
      <c r="C833" s="191"/>
      <c r="D833" s="194" t="s">
        <v>184</v>
      </c>
      <c r="E833" s="194" t="s">
        <v>193</v>
      </c>
      <c r="F833" s="194" t="s">
        <v>105</v>
      </c>
      <c r="G833" s="194" t="s">
        <v>113</v>
      </c>
      <c r="H833" s="194" t="s">
        <v>2318</v>
      </c>
      <c r="I833" s="194" t="s">
        <v>702</v>
      </c>
      <c r="J833" s="194" t="s">
        <v>2319</v>
      </c>
      <c r="K833" s="193">
        <v>1.533</v>
      </c>
      <c r="L833" s="193">
        <v>2.829</v>
      </c>
      <c r="M833" s="193">
        <v>1.296</v>
      </c>
      <c r="N833" s="194" t="s">
        <v>245</v>
      </c>
      <c r="O833" s="193">
        <v>79.109</v>
      </c>
      <c r="P833" s="309">
        <v>70.63</v>
      </c>
      <c r="Q833" s="309">
        <f t="shared" si="23"/>
        <v>54.4984567901234</v>
      </c>
      <c r="R833" s="194" t="s">
        <v>2320</v>
      </c>
      <c r="S833" s="193">
        <v>70</v>
      </c>
      <c r="T833" s="194"/>
    </row>
    <row r="834" hidden="1" spans="1:20">
      <c r="A834" s="201"/>
      <c r="B834" s="126">
        <f>MAX($B$6:B833)+1</f>
        <v>599</v>
      </c>
      <c r="C834" s="191"/>
      <c r="D834" s="194" t="s">
        <v>186</v>
      </c>
      <c r="E834" s="194" t="s">
        <v>193</v>
      </c>
      <c r="F834" s="194" t="s">
        <v>105</v>
      </c>
      <c r="G834" s="194" t="s">
        <v>113</v>
      </c>
      <c r="H834" s="194" t="s">
        <v>2321</v>
      </c>
      <c r="I834" s="194" t="s">
        <v>186</v>
      </c>
      <c r="J834" s="194" t="s">
        <v>2322</v>
      </c>
      <c r="K834" s="193">
        <v>0</v>
      </c>
      <c r="L834" s="193">
        <v>2.287</v>
      </c>
      <c r="M834" s="202">
        <v>2.707</v>
      </c>
      <c r="N834" s="199" t="s">
        <v>245</v>
      </c>
      <c r="O834" s="202">
        <v>204.095</v>
      </c>
      <c r="P834" s="350">
        <v>182.607</v>
      </c>
      <c r="Q834" s="350">
        <f t="shared" si="23"/>
        <v>67.4573328407832</v>
      </c>
      <c r="R834" s="199" t="s">
        <v>2323</v>
      </c>
      <c r="S834" s="193">
        <v>182</v>
      </c>
      <c r="T834" s="194"/>
    </row>
    <row r="835" hidden="1" spans="1:20">
      <c r="A835" s="201"/>
      <c r="B835" s="126"/>
      <c r="C835" s="191"/>
      <c r="D835" s="194"/>
      <c r="E835" s="194"/>
      <c r="F835" s="194"/>
      <c r="G835" s="194"/>
      <c r="H835" s="194"/>
      <c r="I835" s="194"/>
      <c r="J835" s="194" t="s">
        <v>2324</v>
      </c>
      <c r="K835" s="193">
        <v>0</v>
      </c>
      <c r="L835" s="193">
        <v>0.42</v>
      </c>
      <c r="M835" s="203"/>
      <c r="N835" s="200"/>
      <c r="O835" s="203"/>
      <c r="P835" s="351"/>
      <c r="Q835" s="351"/>
      <c r="R835" s="200"/>
      <c r="S835" s="194"/>
      <c r="T835" s="194"/>
    </row>
    <row r="836" ht="24" hidden="1" spans="1:20">
      <c r="A836" s="201"/>
      <c r="B836" s="126">
        <f>MAX($B$6:B835)+1</f>
        <v>600</v>
      </c>
      <c r="C836" s="191"/>
      <c r="D836" s="194" t="s">
        <v>182</v>
      </c>
      <c r="E836" s="194" t="s">
        <v>193</v>
      </c>
      <c r="F836" s="194" t="s">
        <v>105</v>
      </c>
      <c r="G836" s="194" t="s">
        <v>113</v>
      </c>
      <c r="H836" s="194" t="s">
        <v>2325</v>
      </c>
      <c r="I836" s="194" t="s">
        <v>182</v>
      </c>
      <c r="J836" s="194" t="s">
        <v>2326</v>
      </c>
      <c r="K836" s="193">
        <v>0</v>
      </c>
      <c r="L836" s="193">
        <v>6.86</v>
      </c>
      <c r="M836" s="193">
        <v>6.86</v>
      </c>
      <c r="N836" s="194" t="s">
        <v>342</v>
      </c>
      <c r="O836" s="193">
        <v>357.836</v>
      </c>
      <c r="P836" s="309">
        <v>319.922</v>
      </c>
      <c r="Q836" s="309">
        <f t="shared" ref="Q836:Q852" si="24">P836/M836</f>
        <v>46.635860058309</v>
      </c>
      <c r="R836" s="194" t="s">
        <v>2327</v>
      </c>
      <c r="S836" s="193">
        <v>319</v>
      </c>
      <c r="T836" s="194"/>
    </row>
    <row r="837" ht="36" hidden="1" spans="1:20">
      <c r="A837" s="201"/>
      <c r="B837" s="126">
        <f>MAX($B$6:B836)+1</f>
        <v>601</v>
      </c>
      <c r="C837" s="191"/>
      <c r="D837" s="194" t="s">
        <v>185</v>
      </c>
      <c r="E837" s="194" t="s">
        <v>193</v>
      </c>
      <c r="F837" s="194" t="s">
        <v>105</v>
      </c>
      <c r="G837" s="194" t="s">
        <v>113</v>
      </c>
      <c r="H837" s="194" t="s">
        <v>2328</v>
      </c>
      <c r="I837" s="194" t="s">
        <v>1811</v>
      </c>
      <c r="J837" s="194" t="s">
        <v>2329</v>
      </c>
      <c r="K837" s="193">
        <v>0</v>
      </c>
      <c r="L837" s="193">
        <v>3.494</v>
      </c>
      <c r="M837" s="193">
        <v>3.494</v>
      </c>
      <c r="N837" s="194" t="s">
        <v>245</v>
      </c>
      <c r="O837" s="193">
        <v>407.894</v>
      </c>
      <c r="P837" s="309">
        <v>366.552</v>
      </c>
      <c r="Q837" s="309">
        <f t="shared" si="24"/>
        <v>104.908986834574</v>
      </c>
      <c r="R837" s="194" t="s">
        <v>2330</v>
      </c>
      <c r="S837" s="193">
        <v>366</v>
      </c>
      <c r="T837" s="194"/>
    </row>
    <row r="838" ht="24" hidden="1" spans="1:20">
      <c r="A838" s="201"/>
      <c r="B838" s="126">
        <f>MAX($B$6:B837)+1</f>
        <v>602</v>
      </c>
      <c r="C838" s="191"/>
      <c r="D838" s="194" t="s">
        <v>184</v>
      </c>
      <c r="E838" s="194" t="s">
        <v>193</v>
      </c>
      <c r="F838" s="194" t="s">
        <v>105</v>
      </c>
      <c r="G838" s="194" t="s">
        <v>113</v>
      </c>
      <c r="H838" s="194" t="s">
        <v>2331</v>
      </c>
      <c r="I838" s="194" t="s">
        <v>702</v>
      </c>
      <c r="J838" s="194" t="s">
        <v>2332</v>
      </c>
      <c r="K838" s="193">
        <v>0</v>
      </c>
      <c r="L838" s="193">
        <v>1.365</v>
      </c>
      <c r="M838" s="193">
        <v>1.365</v>
      </c>
      <c r="N838" s="194" t="s">
        <v>245</v>
      </c>
      <c r="O838" s="193">
        <v>86.724</v>
      </c>
      <c r="P838" s="309">
        <v>77.467</v>
      </c>
      <c r="Q838" s="309">
        <f t="shared" si="24"/>
        <v>56.752380952381</v>
      </c>
      <c r="R838" s="194" t="s">
        <v>2333</v>
      </c>
      <c r="S838" s="193">
        <v>77</v>
      </c>
      <c r="T838" s="194"/>
    </row>
    <row r="839" ht="24" hidden="1" spans="1:20">
      <c r="A839" s="201"/>
      <c r="B839" s="126">
        <f>MAX($B$6:B838)+1</f>
        <v>603</v>
      </c>
      <c r="C839" s="191"/>
      <c r="D839" s="194" t="s">
        <v>186</v>
      </c>
      <c r="E839" s="194" t="s">
        <v>193</v>
      </c>
      <c r="F839" s="194" t="s">
        <v>105</v>
      </c>
      <c r="G839" s="194" t="s">
        <v>113</v>
      </c>
      <c r="H839" s="194" t="s">
        <v>2334</v>
      </c>
      <c r="I839" s="194" t="s">
        <v>186</v>
      </c>
      <c r="J839" s="194" t="s">
        <v>2335</v>
      </c>
      <c r="K839" s="193">
        <v>0</v>
      </c>
      <c r="L839" s="193">
        <v>3.612</v>
      </c>
      <c r="M839" s="193">
        <v>3.612</v>
      </c>
      <c r="N839" s="194" t="s">
        <v>245</v>
      </c>
      <c r="O839" s="193">
        <v>173.25</v>
      </c>
      <c r="P839" s="309">
        <v>154.301</v>
      </c>
      <c r="Q839" s="309">
        <f t="shared" si="24"/>
        <v>42.718992248062</v>
      </c>
      <c r="R839" s="194" t="s">
        <v>2336</v>
      </c>
      <c r="S839" s="193">
        <v>154</v>
      </c>
      <c r="T839" s="194"/>
    </row>
    <row r="840" ht="36" hidden="1" spans="1:20">
      <c r="A840" s="201"/>
      <c r="B840" s="126">
        <f>MAX($B$6:B839)+1</f>
        <v>604</v>
      </c>
      <c r="C840" s="191"/>
      <c r="D840" s="194" t="s">
        <v>185</v>
      </c>
      <c r="E840" s="194" t="s">
        <v>193</v>
      </c>
      <c r="F840" s="194" t="s">
        <v>105</v>
      </c>
      <c r="G840" s="194" t="s">
        <v>113</v>
      </c>
      <c r="H840" s="194" t="s">
        <v>2337</v>
      </c>
      <c r="I840" s="194" t="s">
        <v>1811</v>
      </c>
      <c r="J840" s="194" t="s">
        <v>2338</v>
      </c>
      <c r="K840" s="193">
        <v>0</v>
      </c>
      <c r="L840" s="193">
        <v>0.353</v>
      </c>
      <c r="M840" s="193">
        <v>0.353</v>
      </c>
      <c r="N840" s="194" t="s">
        <v>245</v>
      </c>
      <c r="O840" s="193">
        <v>20.551</v>
      </c>
      <c r="P840" s="309">
        <v>18.337</v>
      </c>
      <c r="Q840" s="309">
        <f t="shared" si="24"/>
        <v>51.9461756373938</v>
      </c>
      <c r="R840" s="194" t="s">
        <v>2339</v>
      </c>
      <c r="S840" s="193">
        <v>18</v>
      </c>
      <c r="T840" s="194"/>
    </row>
    <row r="841" ht="36" hidden="1" spans="1:20">
      <c r="A841" s="201"/>
      <c r="B841" s="126">
        <f>MAX($B$6:B840)+1</f>
        <v>605</v>
      </c>
      <c r="C841" s="191"/>
      <c r="D841" s="194" t="s">
        <v>185</v>
      </c>
      <c r="E841" s="194" t="s">
        <v>193</v>
      </c>
      <c r="F841" s="194" t="s">
        <v>105</v>
      </c>
      <c r="G841" s="194" t="s">
        <v>113</v>
      </c>
      <c r="H841" s="194" t="s">
        <v>2340</v>
      </c>
      <c r="I841" s="194" t="s">
        <v>1811</v>
      </c>
      <c r="J841" s="194" t="s">
        <v>2341</v>
      </c>
      <c r="K841" s="193">
        <v>0</v>
      </c>
      <c r="L841" s="193">
        <v>1.65</v>
      </c>
      <c r="M841" s="193">
        <v>1.65</v>
      </c>
      <c r="N841" s="194" t="s">
        <v>245</v>
      </c>
      <c r="O841" s="193">
        <v>219.034</v>
      </c>
      <c r="P841" s="309">
        <v>199.363</v>
      </c>
      <c r="Q841" s="309">
        <f t="shared" si="24"/>
        <v>120.826060606061</v>
      </c>
      <c r="R841" s="194" t="s">
        <v>2342</v>
      </c>
      <c r="S841" s="193">
        <v>199</v>
      </c>
      <c r="T841" s="194"/>
    </row>
    <row r="842" ht="24" hidden="1" spans="1:20">
      <c r="A842" s="201"/>
      <c r="B842" s="126">
        <f>MAX($B$6:B841)+1</f>
        <v>606</v>
      </c>
      <c r="C842" s="191"/>
      <c r="D842" s="194" t="s">
        <v>186</v>
      </c>
      <c r="E842" s="194" t="s">
        <v>193</v>
      </c>
      <c r="F842" s="194" t="s">
        <v>105</v>
      </c>
      <c r="G842" s="194" t="s">
        <v>113</v>
      </c>
      <c r="H842" s="194" t="s">
        <v>2343</v>
      </c>
      <c r="I842" s="194" t="s">
        <v>186</v>
      </c>
      <c r="J842" s="194" t="s">
        <v>2344</v>
      </c>
      <c r="K842" s="193">
        <v>0</v>
      </c>
      <c r="L842" s="193">
        <v>0.528</v>
      </c>
      <c r="M842" s="193">
        <v>0.528</v>
      </c>
      <c r="N842" s="194" t="s">
        <v>245</v>
      </c>
      <c r="O842" s="193">
        <v>31.319</v>
      </c>
      <c r="P842" s="309">
        <v>27.955</v>
      </c>
      <c r="Q842" s="309">
        <f t="shared" si="24"/>
        <v>52.9450757575758</v>
      </c>
      <c r="R842" s="194" t="s">
        <v>2345</v>
      </c>
      <c r="S842" s="193">
        <v>27</v>
      </c>
      <c r="T842" s="194"/>
    </row>
    <row r="843" ht="36" hidden="1" spans="1:20">
      <c r="A843" s="201"/>
      <c r="B843" s="126">
        <f>MAX($B$6:B842)+1</f>
        <v>607</v>
      </c>
      <c r="C843" s="191"/>
      <c r="D843" s="194" t="s">
        <v>185</v>
      </c>
      <c r="E843" s="194" t="s">
        <v>193</v>
      </c>
      <c r="F843" s="194" t="s">
        <v>105</v>
      </c>
      <c r="G843" s="194" t="s">
        <v>113</v>
      </c>
      <c r="H843" s="194" t="s">
        <v>2346</v>
      </c>
      <c r="I843" s="194" t="s">
        <v>1811</v>
      </c>
      <c r="J843" s="194" t="s">
        <v>2347</v>
      </c>
      <c r="K843" s="193">
        <v>2.221</v>
      </c>
      <c r="L843" s="193">
        <v>4.531</v>
      </c>
      <c r="M843" s="193">
        <v>2.31</v>
      </c>
      <c r="N843" s="194" t="s">
        <v>245</v>
      </c>
      <c r="O843" s="193">
        <v>179.942</v>
      </c>
      <c r="P843" s="309">
        <v>161.006</v>
      </c>
      <c r="Q843" s="309">
        <f t="shared" si="24"/>
        <v>69.6995670995671</v>
      </c>
      <c r="R843" s="194" t="s">
        <v>2348</v>
      </c>
      <c r="S843" s="193">
        <v>161</v>
      </c>
      <c r="T843" s="194"/>
    </row>
    <row r="844" ht="24" hidden="1" spans="1:20">
      <c r="A844" s="201"/>
      <c r="B844" s="126">
        <f>MAX($B$6:B843)+1</f>
        <v>608</v>
      </c>
      <c r="C844" s="191"/>
      <c r="D844" s="194" t="s">
        <v>183</v>
      </c>
      <c r="E844" s="194" t="s">
        <v>193</v>
      </c>
      <c r="F844" s="194" t="s">
        <v>105</v>
      </c>
      <c r="G844" s="194" t="s">
        <v>113</v>
      </c>
      <c r="H844" s="194" t="s">
        <v>2349</v>
      </c>
      <c r="I844" s="194" t="s">
        <v>995</v>
      </c>
      <c r="J844" s="194" t="s">
        <v>2350</v>
      </c>
      <c r="K844" s="193">
        <v>0</v>
      </c>
      <c r="L844" s="193">
        <v>1.65</v>
      </c>
      <c r="M844" s="193">
        <v>1.65</v>
      </c>
      <c r="N844" s="194" t="s">
        <v>342</v>
      </c>
      <c r="O844" s="193">
        <v>469.586</v>
      </c>
      <c r="P844" s="309">
        <v>416.221</v>
      </c>
      <c r="Q844" s="309">
        <f t="shared" si="24"/>
        <v>252.255151515152</v>
      </c>
      <c r="R844" s="194" t="s">
        <v>2351</v>
      </c>
      <c r="S844" s="193">
        <v>416</v>
      </c>
      <c r="T844" s="194"/>
    </row>
    <row r="845" ht="36" hidden="1" spans="1:20">
      <c r="A845" s="201"/>
      <c r="B845" s="126">
        <f>MAX($B$6:B844)+1</f>
        <v>609</v>
      </c>
      <c r="C845" s="191"/>
      <c r="D845" s="194" t="s">
        <v>185</v>
      </c>
      <c r="E845" s="194" t="s">
        <v>193</v>
      </c>
      <c r="F845" s="194" t="s">
        <v>105</v>
      </c>
      <c r="G845" s="194" t="s">
        <v>113</v>
      </c>
      <c r="H845" s="194" t="s">
        <v>2352</v>
      </c>
      <c r="I845" s="194" t="s">
        <v>1811</v>
      </c>
      <c r="J845" s="194" t="s">
        <v>2353</v>
      </c>
      <c r="K845" s="193">
        <v>0.772</v>
      </c>
      <c r="L845" s="193">
        <v>2.079</v>
      </c>
      <c r="M845" s="193">
        <v>1.307</v>
      </c>
      <c r="N845" s="194" t="s">
        <v>245</v>
      </c>
      <c r="O845" s="193">
        <v>89.875</v>
      </c>
      <c r="P845" s="309">
        <v>77.804</v>
      </c>
      <c r="Q845" s="309">
        <f t="shared" si="24"/>
        <v>59.5286916602907</v>
      </c>
      <c r="R845" s="194" t="s">
        <v>2354</v>
      </c>
      <c r="S845" s="193">
        <v>77</v>
      </c>
      <c r="T845" s="194"/>
    </row>
    <row r="846" ht="24" hidden="1" spans="1:20">
      <c r="A846" s="201"/>
      <c r="B846" s="126">
        <f>MAX($B$6:B845)+1</f>
        <v>610</v>
      </c>
      <c r="C846" s="191"/>
      <c r="D846" s="194" t="s">
        <v>186</v>
      </c>
      <c r="E846" s="194" t="s">
        <v>193</v>
      </c>
      <c r="F846" s="194" t="s">
        <v>105</v>
      </c>
      <c r="G846" s="194" t="s">
        <v>113</v>
      </c>
      <c r="H846" s="194" t="s">
        <v>2355</v>
      </c>
      <c r="I846" s="194" t="s">
        <v>186</v>
      </c>
      <c r="J846" s="194" t="s">
        <v>2356</v>
      </c>
      <c r="K846" s="193">
        <v>0</v>
      </c>
      <c r="L846" s="193">
        <v>1.44</v>
      </c>
      <c r="M846" s="193">
        <v>1.44</v>
      </c>
      <c r="N846" s="194" t="s">
        <v>245</v>
      </c>
      <c r="O846" s="193">
        <v>101.953</v>
      </c>
      <c r="P846" s="309">
        <v>91.15</v>
      </c>
      <c r="Q846" s="309">
        <f t="shared" si="24"/>
        <v>63.2986111111111</v>
      </c>
      <c r="R846" s="194" t="s">
        <v>2357</v>
      </c>
      <c r="S846" s="193">
        <v>91</v>
      </c>
      <c r="T846" s="194"/>
    </row>
    <row r="847" ht="36" hidden="1" spans="1:20">
      <c r="A847" s="201"/>
      <c r="B847" s="126">
        <f>MAX($B$6:B846)+1</f>
        <v>611</v>
      </c>
      <c r="C847" s="191"/>
      <c r="D847" s="194" t="s">
        <v>185</v>
      </c>
      <c r="E847" s="194" t="s">
        <v>193</v>
      </c>
      <c r="F847" s="194" t="s">
        <v>105</v>
      </c>
      <c r="G847" s="194" t="s">
        <v>113</v>
      </c>
      <c r="H847" s="194" t="s">
        <v>2358</v>
      </c>
      <c r="I847" s="194" t="s">
        <v>1811</v>
      </c>
      <c r="J847" s="194" t="s">
        <v>2359</v>
      </c>
      <c r="K847" s="193">
        <v>0</v>
      </c>
      <c r="L847" s="193">
        <v>1.291</v>
      </c>
      <c r="M847" s="193">
        <v>1.291</v>
      </c>
      <c r="N847" s="194" t="s">
        <v>245</v>
      </c>
      <c r="O847" s="193">
        <v>25.355</v>
      </c>
      <c r="P847" s="309">
        <v>22.173</v>
      </c>
      <c r="Q847" s="309">
        <f t="shared" si="24"/>
        <v>17.1750580945004</v>
      </c>
      <c r="R847" s="194" t="s">
        <v>2360</v>
      </c>
      <c r="S847" s="193">
        <v>22</v>
      </c>
      <c r="T847" s="194"/>
    </row>
    <row r="848" ht="24" hidden="1" spans="1:20">
      <c r="A848" s="201"/>
      <c r="B848" s="126">
        <f>MAX($B$6:B847)+1</f>
        <v>612</v>
      </c>
      <c r="C848" s="191"/>
      <c r="D848" s="194" t="s">
        <v>182</v>
      </c>
      <c r="E848" s="194" t="s">
        <v>193</v>
      </c>
      <c r="F848" s="194" t="s">
        <v>105</v>
      </c>
      <c r="G848" s="194" t="s">
        <v>113</v>
      </c>
      <c r="H848" s="194" t="s">
        <v>2361</v>
      </c>
      <c r="I848" s="194" t="s">
        <v>182</v>
      </c>
      <c r="J848" s="194" t="s">
        <v>2362</v>
      </c>
      <c r="K848" s="193">
        <v>0.129</v>
      </c>
      <c r="L848" s="193">
        <v>1.615</v>
      </c>
      <c r="M848" s="193">
        <v>1.486</v>
      </c>
      <c r="N848" s="194" t="s">
        <v>342</v>
      </c>
      <c r="O848" s="193">
        <v>172.199</v>
      </c>
      <c r="P848" s="309">
        <v>147.013</v>
      </c>
      <c r="Q848" s="309">
        <f t="shared" si="24"/>
        <v>98.9320323014805</v>
      </c>
      <c r="R848" s="194" t="s">
        <v>2363</v>
      </c>
      <c r="S848" s="193">
        <v>147</v>
      </c>
      <c r="T848" s="194"/>
    </row>
    <row r="849" ht="24" hidden="1" spans="1:20">
      <c r="A849" s="201"/>
      <c r="B849" s="126">
        <f>MAX($B$6:B848)+1</f>
        <v>613</v>
      </c>
      <c r="C849" s="191"/>
      <c r="D849" s="194" t="s">
        <v>182</v>
      </c>
      <c r="E849" s="194" t="s">
        <v>193</v>
      </c>
      <c r="F849" s="194" t="s">
        <v>105</v>
      </c>
      <c r="G849" s="194" t="s">
        <v>113</v>
      </c>
      <c r="H849" s="194" t="s">
        <v>2364</v>
      </c>
      <c r="I849" s="194" t="s">
        <v>182</v>
      </c>
      <c r="J849" s="194" t="s">
        <v>2365</v>
      </c>
      <c r="K849" s="193">
        <v>0</v>
      </c>
      <c r="L849" s="193">
        <v>1.486</v>
      </c>
      <c r="M849" s="193">
        <v>1.486</v>
      </c>
      <c r="N849" s="194" t="s">
        <v>342</v>
      </c>
      <c r="O849" s="193">
        <v>246.525</v>
      </c>
      <c r="P849" s="309">
        <v>211.998</v>
      </c>
      <c r="Q849" s="309">
        <f t="shared" si="24"/>
        <v>142.663526244953</v>
      </c>
      <c r="R849" s="194" t="s">
        <v>2366</v>
      </c>
      <c r="S849" s="193">
        <v>211</v>
      </c>
      <c r="T849" s="194"/>
    </row>
    <row r="850" ht="24" hidden="1" spans="1:20">
      <c r="A850" s="201"/>
      <c r="B850" s="126">
        <f>MAX($B$6:B849)+1</f>
        <v>614</v>
      </c>
      <c r="C850" s="191"/>
      <c r="D850" s="194" t="s">
        <v>184</v>
      </c>
      <c r="E850" s="194" t="s">
        <v>193</v>
      </c>
      <c r="F850" s="194" t="s">
        <v>105</v>
      </c>
      <c r="G850" s="194" t="s">
        <v>113</v>
      </c>
      <c r="H850" s="194" t="s">
        <v>2367</v>
      </c>
      <c r="I850" s="194" t="s">
        <v>702</v>
      </c>
      <c r="J850" s="194" t="s">
        <v>2368</v>
      </c>
      <c r="K850" s="193">
        <v>4.6</v>
      </c>
      <c r="L850" s="193">
        <v>5.12</v>
      </c>
      <c r="M850" s="193">
        <v>0.52</v>
      </c>
      <c r="N850" s="194" t="s">
        <v>245</v>
      </c>
      <c r="O850" s="193">
        <v>34.732</v>
      </c>
      <c r="P850" s="309">
        <v>31.038</v>
      </c>
      <c r="Q850" s="309">
        <f t="shared" si="24"/>
        <v>59.6884615384615</v>
      </c>
      <c r="R850" s="194" t="s">
        <v>2369</v>
      </c>
      <c r="S850" s="193">
        <v>31</v>
      </c>
      <c r="T850" s="194"/>
    </row>
    <row r="851" ht="24" hidden="1" spans="1:20">
      <c r="A851" s="201"/>
      <c r="B851" s="126">
        <f>MAX($B$6:B850)+1</f>
        <v>615</v>
      </c>
      <c r="C851" s="191"/>
      <c r="D851" s="194" t="s">
        <v>186</v>
      </c>
      <c r="E851" s="194" t="s">
        <v>193</v>
      </c>
      <c r="F851" s="194" t="s">
        <v>105</v>
      </c>
      <c r="G851" s="194" t="s">
        <v>113</v>
      </c>
      <c r="H851" s="194" t="s">
        <v>2370</v>
      </c>
      <c r="I851" s="194" t="s">
        <v>186</v>
      </c>
      <c r="J851" s="194" t="s">
        <v>2371</v>
      </c>
      <c r="K851" s="193">
        <v>0</v>
      </c>
      <c r="L851" s="193">
        <v>2.765</v>
      </c>
      <c r="M851" s="193">
        <v>2.765</v>
      </c>
      <c r="N851" s="194" t="s">
        <v>245</v>
      </c>
      <c r="O851" s="193">
        <v>129.418</v>
      </c>
      <c r="P851" s="309">
        <v>110.048</v>
      </c>
      <c r="Q851" s="309">
        <f t="shared" si="24"/>
        <v>39.8003616636528</v>
      </c>
      <c r="R851" s="194" t="s">
        <v>2372</v>
      </c>
      <c r="S851" s="193">
        <v>110</v>
      </c>
      <c r="T851" s="194"/>
    </row>
    <row r="852" hidden="1" spans="1:20">
      <c r="A852" s="201"/>
      <c r="B852" s="126">
        <f>MAX($B$6:B851)+1</f>
        <v>616</v>
      </c>
      <c r="C852" s="191"/>
      <c r="D852" s="194" t="s">
        <v>186</v>
      </c>
      <c r="E852" s="194" t="s">
        <v>193</v>
      </c>
      <c r="F852" s="194" t="s">
        <v>105</v>
      </c>
      <c r="G852" s="194" t="s">
        <v>113</v>
      </c>
      <c r="H852" s="194" t="s">
        <v>2373</v>
      </c>
      <c r="I852" s="194" t="s">
        <v>186</v>
      </c>
      <c r="J852" s="194" t="s">
        <v>2374</v>
      </c>
      <c r="K852" s="193">
        <v>0</v>
      </c>
      <c r="L852" s="193">
        <v>0.326</v>
      </c>
      <c r="M852" s="202">
        <v>0.716</v>
      </c>
      <c r="N852" s="199" t="s">
        <v>245</v>
      </c>
      <c r="O852" s="202">
        <v>45.075</v>
      </c>
      <c r="P852" s="350">
        <v>40.26</v>
      </c>
      <c r="Q852" s="350">
        <f t="shared" si="24"/>
        <v>56.2290502793296</v>
      </c>
      <c r="R852" s="199" t="s">
        <v>2375</v>
      </c>
      <c r="S852" s="193">
        <v>40</v>
      </c>
      <c r="T852" s="194"/>
    </row>
    <row r="853" hidden="1" spans="1:20">
      <c r="A853" s="201"/>
      <c r="B853" s="126"/>
      <c r="C853" s="191"/>
      <c r="D853" s="194"/>
      <c r="E853" s="194"/>
      <c r="F853" s="194"/>
      <c r="G853" s="194"/>
      <c r="H853" s="194"/>
      <c r="I853" s="194"/>
      <c r="J853" s="194" t="s">
        <v>2376</v>
      </c>
      <c r="K853" s="193">
        <v>0.476</v>
      </c>
      <c r="L853" s="193">
        <v>0.866</v>
      </c>
      <c r="M853" s="203"/>
      <c r="N853" s="200"/>
      <c r="O853" s="203"/>
      <c r="P853" s="351"/>
      <c r="Q853" s="351"/>
      <c r="R853" s="200"/>
      <c r="S853" s="194"/>
      <c r="T853" s="194"/>
    </row>
    <row r="854" ht="24" hidden="1" spans="1:20">
      <c r="A854" s="201"/>
      <c r="B854" s="126">
        <f>MAX($B$6:B853)+1</f>
        <v>617</v>
      </c>
      <c r="C854" s="191"/>
      <c r="D854" s="194" t="s">
        <v>186</v>
      </c>
      <c r="E854" s="194" t="s">
        <v>193</v>
      </c>
      <c r="F854" s="194" t="s">
        <v>105</v>
      </c>
      <c r="G854" s="194" t="s">
        <v>113</v>
      </c>
      <c r="H854" s="194" t="s">
        <v>2377</v>
      </c>
      <c r="I854" s="194" t="s">
        <v>186</v>
      </c>
      <c r="J854" s="194" t="s">
        <v>2378</v>
      </c>
      <c r="K854" s="193">
        <v>0</v>
      </c>
      <c r="L854" s="193">
        <v>0.45</v>
      </c>
      <c r="M854" s="193">
        <v>0.45</v>
      </c>
      <c r="N854" s="194" t="s">
        <v>245</v>
      </c>
      <c r="O854" s="193">
        <v>27.808</v>
      </c>
      <c r="P854" s="309">
        <v>24.834</v>
      </c>
      <c r="Q854" s="309">
        <f>P854/M854</f>
        <v>55.1866666666667</v>
      </c>
      <c r="R854" s="194" t="s">
        <v>2379</v>
      </c>
      <c r="S854" s="193">
        <v>24</v>
      </c>
      <c r="T854" s="194"/>
    </row>
    <row r="855" ht="24" hidden="1" spans="1:20">
      <c r="A855" s="201"/>
      <c r="B855" s="126">
        <f>MAX($B$6:B854)+1</f>
        <v>618</v>
      </c>
      <c r="C855" s="191"/>
      <c r="D855" s="194" t="s">
        <v>186</v>
      </c>
      <c r="E855" s="194" t="s">
        <v>193</v>
      </c>
      <c r="F855" s="194" t="s">
        <v>105</v>
      </c>
      <c r="G855" s="194" t="s">
        <v>113</v>
      </c>
      <c r="H855" s="194" t="s">
        <v>2380</v>
      </c>
      <c r="I855" s="194" t="s">
        <v>186</v>
      </c>
      <c r="J855" s="194" t="s">
        <v>2381</v>
      </c>
      <c r="K855" s="193">
        <v>0</v>
      </c>
      <c r="L855" s="193">
        <v>0.66</v>
      </c>
      <c r="M855" s="193">
        <v>0.66</v>
      </c>
      <c r="N855" s="194" t="s">
        <v>245</v>
      </c>
      <c r="O855" s="193">
        <v>44.187</v>
      </c>
      <c r="P855" s="309">
        <v>38.19</v>
      </c>
      <c r="Q855" s="309">
        <f>P855/M855</f>
        <v>57.8636363636364</v>
      </c>
      <c r="R855" s="194" t="s">
        <v>2382</v>
      </c>
      <c r="S855" s="193">
        <v>38</v>
      </c>
      <c r="T855" s="194"/>
    </row>
    <row r="856" ht="24" hidden="1" spans="1:20">
      <c r="A856" s="201"/>
      <c r="B856" s="126">
        <f>MAX($B$6:B855)+1</f>
        <v>619</v>
      </c>
      <c r="C856" s="191"/>
      <c r="D856" s="194" t="s">
        <v>186</v>
      </c>
      <c r="E856" s="194" t="s">
        <v>193</v>
      </c>
      <c r="F856" s="194" t="s">
        <v>105</v>
      </c>
      <c r="G856" s="194" t="s">
        <v>113</v>
      </c>
      <c r="H856" s="194" t="s">
        <v>2383</v>
      </c>
      <c r="I856" s="194" t="s">
        <v>186</v>
      </c>
      <c r="J856" s="194" t="s">
        <v>2384</v>
      </c>
      <c r="K856" s="193">
        <v>0</v>
      </c>
      <c r="L856" s="193">
        <v>3.033</v>
      </c>
      <c r="M856" s="193">
        <v>3.033</v>
      </c>
      <c r="N856" s="194" t="s">
        <v>245</v>
      </c>
      <c r="O856" s="193">
        <v>296.143</v>
      </c>
      <c r="P856" s="309">
        <v>256.46</v>
      </c>
      <c r="Q856" s="309">
        <f>P856/M856</f>
        <v>84.556544675239</v>
      </c>
      <c r="R856" s="194" t="s">
        <v>2385</v>
      </c>
      <c r="S856" s="193">
        <v>256</v>
      </c>
      <c r="T856" s="194"/>
    </row>
    <row r="857" hidden="1" spans="1:20">
      <c r="A857" s="201"/>
      <c r="B857" s="126">
        <f>MAX($B$6:B856)+1</f>
        <v>620</v>
      </c>
      <c r="C857" s="191"/>
      <c r="D857" s="194" t="s">
        <v>186</v>
      </c>
      <c r="E857" s="194" t="s">
        <v>193</v>
      </c>
      <c r="F857" s="194" t="s">
        <v>105</v>
      </c>
      <c r="G857" s="194" t="s">
        <v>113</v>
      </c>
      <c r="H857" s="194" t="s">
        <v>2386</v>
      </c>
      <c r="I857" s="194" t="s">
        <v>186</v>
      </c>
      <c r="J857" s="194" t="s">
        <v>2387</v>
      </c>
      <c r="K857" s="193">
        <v>0</v>
      </c>
      <c r="L857" s="193">
        <v>0.23</v>
      </c>
      <c r="M857" s="202">
        <v>0.979</v>
      </c>
      <c r="N857" s="199" t="s">
        <v>245</v>
      </c>
      <c r="O857" s="202">
        <v>63.593</v>
      </c>
      <c r="P857" s="350">
        <v>56.809</v>
      </c>
      <c r="Q857" s="350">
        <f>P857/M857</f>
        <v>58.0275791624106</v>
      </c>
      <c r="R857" s="199" t="s">
        <v>2388</v>
      </c>
      <c r="S857" s="193">
        <v>56</v>
      </c>
      <c r="T857" s="194"/>
    </row>
    <row r="858" hidden="1" spans="1:20">
      <c r="A858" s="201"/>
      <c r="B858" s="126"/>
      <c r="C858" s="191"/>
      <c r="D858" s="194"/>
      <c r="E858" s="194"/>
      <c r="F858" s="194"/>
      <c r="G858" s="194"/>
      <c r="H858" s="194"/>
      <c r="I858" s="194"/>
      <c r="J858" s="194" t="s">
        <v>2389</v>
      </c>
      <c r="K858" s="193">
        <v>0.604</v>
      </c>
      <c r="L858" s="193">
        <v>1.353</v>
      </c>
      <c r="M858" s="203"/>
      <c r="N858" s="200"/>
      <c r="O858" s="203"/>
      <c r="P858" s="351"/>
      <c r="Q858" s="351"/>
      <c r="R858" s="200"/>
      <c r="S858" s="194"/>
      <c r="T858" s="194"/>
    </row>
    <row r="859" hidden="1" spans="1:20">
      <c r="A859" s="201"/>
      <c r="B859" s="126">
        <f>MAX($B$6:B858)+1</f>
        <v>621</v>
      </c>
      <c r="C859" s="191"/>
      <c r="D859" s="194" t="s">
        <v>186</v>
      </c>
      <c r="E859" s="194" t="s">
        <v>193</v>
      </c>
      <c r="F859" s="194" t="s">
        <v>105</v>
      </c>
      <c r="G859" s="194" t="s">
        <v>114</v>
      </c>
      <c r="H859" s="194" t="s">
        <v>2390</v>
      </c>
      <c r="I859" s="194" t="s">
        <v>186</v>
      </c>
      <c r="J859" s="194" t="s">
        <v>2391</v>
      </c>
      <c r="K859" s="193">
        <v>0</v>
      </c>
      <c r="L859" s="193">
        <v>1.476</v>
      </c>
      <c r="M859" s="202">
        <v>34.898</v>
      </c>
      <c r="N859" s="199" t="s">
        <v>245</v>
      </c>
      <c r="O859" s="202">
        <v>2759.097</v>
      </c>
      <c r="P859" s="350">
        <v>2242.536</v>
      </c>
      <c r="Q859" s="350">
        <f>P859/M859</f>
        <v>64.2597283511949</v>
      </c>
      <c r="R859" s="199" t="s">
        <v>2392</v>
      </c>
      <c r="S859" s="193">
        <v>2243</v>
      </c>
      <c r="T859" s="194"/>
    </row>
    <row r="860" hidden="1" spans="1:20">
      <c r="A860" s="201"/>
      <c r="B860" s="126"/>
      <c r="C860" s="191"/>
      <c r="D860" s="194"/>
      <c r="E860" s="194"/>
      <c r="F860" s="194"/>
      <c r="G860" s="194"/>
      <c r="H860" s="194"/>
      <c r="I860" s="194"/>
      <c r="J860" s="194" t="s">
        <v>2393</v>
      </c>
      <c r="K860" s="193">
        <v>0</v>
      </c>
      <c r="L860" s="193">
        <v>4.8</v>
      </c>
      <c r="M860" s="252"/>
      <c r="N860" s="253"/>
      <c r="O860" s="252"/>
      <c r="P860" s="354"/>
      <c r="Q860" s="354"/>
      <c r="R860" s="253"/>
      <c r="S860" s="194"/>
      <c r="T860" s="194"/>
    </row>
    <row r="861" hidden="1" spans="1:20">
      <c r="A861" s="201"/>
      <c r="B861" s="126"/>
      <c r="C861" s="191"/>
      <c r="D861" s="194"/>
      <c r="E861" s="194"/>
      <c r="F861" s="194"/>
      <c r="G861" s="194"/>
      <c r="H861" s="194"/>
      <c r="I861" s="194"/>
      <c r="J861" s="194" t="s">
        <v>2394</v>
      </c>
      <c r="K861" s="193">
        <v>0</v>
      </c>
      <c r="L861" s="193">
        <v>2.004</v>
      </c>
      <c r="M861" s="252"/>
      <c r="N861" s="253"/>
      <c r="O861" s="252"/>
      <c r="P861" s="354"/>
      <c r="Q861" s="354"/>
      <c r="R861" s="253"/>
      <c r="S861" s="194"/>
      <c r="T861" s="194"/>
    </row>
    <row r="862" hidden="1" spans="1:20">
      <c r="A862" s="201"/>
      <c r="B862" s="126"/>
      <c r="C862" s="191"/>
      <c r="D862" s="194"/>
      <c r="E862" s="194"/>
      <c r="F862" s="194"/>
      <c r="G862" s="194"/>
      <c r="H862" s="194"/>
      <c r="I862" s="194"/>
      <c r="J862" s="194" t="s">
        <v>2395</v>
      </c>
      <c r="K862" s="193">
        <v>0</v>
      </c>
      <c r="L862" s="193">
        <v>3.446</v>
      </c>
      <c r="M862" s="252"/>
      <c r="N862" s="253"/>
      <c r="O862" s="252"/>
      <c r="P862" s="354"/>
      <c r="Q862" s="354"/>
      <c r="R862" s="253"/>
      <c r="S862" s="194"/>
      <c r="T862" s="194"/>
    </row>
    <row r="863" hidden="1" spans="1:20">
      <c r="A863" s="201"/>
      <c r="B863" s="126"/>
      <c r="C863" s="191"/>
      <c r="D863" s="194"/>
      <c r="E863" s="194"/>
      <c r="F863" s="194"/>
      <c r="G863" s="194"/>
      <c r="H863" s="194"/>
      <c r="I863" s="194"/>
      <c r="J863" s="194" t="s">
        <v>2396</v>
      </c>
      <c r="K863" s="193">
        <v>0</v>
      </c>
      <c r="L863" s="193">
        <v>3.543</v>
      </c>
      <c r="M863" s="252"/>
      <c r="N863" s="253"/>
      <c r="O863" s="252"/>
      <c r="P863" s="354"/>
      <c r="Q863" s="354"/>
      <c r="R863" s="253"/>
      <c r="S863" s="194"/>
      <c r="T863" s="194"/>
    </row>
    <row r="864" hidden="1" spans="1:20">
      <c r="A864" s="201"/>
      <c r="B864" s="126"/>
      <c r="C864" s="191"/>
      <c r="D864" s="194"/>
      <c r="E864" s="194"/>
      <c r="F864" s="194"/>
      <c r="G864" s="194"/>
      <c r="H864" s="194"/>
      <c r="I864" s="194"/>
      <c r="J864" s="194" t="s">
        <v>2397</v>
      </c>
      <c r="K864" s="193">
        <v>0</v>
      </c>
      <c r="L864" s="193">
        <v>4.263</v>
      </c>
      <c r="M864" s="252"/>
      <c r="N864" s="253"/>
      <c r="O864" s="252"/>
      <c r="P864" s="354"/>
      <c r="Q864" s="354"/>
      <c r="R864" s="253"/>
      <c r="S864" s="194"/>
      <c r="T864" s="194"/>
    </row>
    <row r="865" hidden="1" spans="1:20">
      <c r="A865" s="201"/>
      <c r="B865" s="126"/>
      <c r="C865" s="191"/>
      <c r="D865" s="194"/>
      <c r="E865" s="194"/>
      <c r="F865" s="194"/>
      <c r="G865" s="194"/>
      <c r="H865" s="194"/>
      <c r="I865" s="194"/>
      <c r="J865" s="194" t="s">
        <v>2398</v>
      </c>
      <c r="K865" s="193">
        <v>0</v>
      </c>
      <c r="L865" s="193">
        <v>1.885</v>
      </c>
      <c r="M865" s="252"/>
      <c r="N865" s="253"/>
      <c r="O865" s="252"/>
      <c r="P865" s="354"/>
      <c r="Q865" s="354"/>
      <c r="R865" s="253"/>
      <c r="S865" s="194"/>
      <c r="T865" s="194"/>
    </row>
    <row r="866" hidden="1" spans="1:20">
      <c r="A866" s="201"/>
      <c r="B866" s="126"/>
      <c r="C866" s="191"/>
      <c r="D866" s="194"/>
      <c r="E866" s="194"/>
      <c r="F866" s="194"/>
      <c r="G866" s="194"/>
      <c r="H866" s="194"/>
      <c r="I866" s="194"/>
      <c r="J866" s="194" t="s">
        <v>2399</v>
      </c>
      <c r="K866" s="193">
        <v>0</v>
      </c>
      <c r="L866" s="193">
        <v>1.387</v>
      </c>
      <c r="M866" s="252"/>
      <c r="N866" s="253"/>
      <c r="O866" s="252"/>
      <c r="P866" s="354"/>
      <c r="Q866" s="354"/>
      <c r="R866" s="253"/>
      <c r="S866" s="194"/>
      <c r="T866" s="194"/>
    </row>
    <row r="867" hidden="1" spans="1:20">
      <c r="A867" s="201"/>
      <c r="B867" s="126"/>
      <c r="C867" s="191"/>
      <c r="D867" s="194"/>
      <c r="E867" s="194"/>
      <c r="F867" s="194"/>
      <c r="G867" s="194"/>
      <c r="H867" s="194"/>
      <c r="I867" s="194"/>
      <c r="J867" s="194" t="s">
        <v>2400</v>
      </c>
      <c r="K867" s="193">
        <v>0</v>
      </c>
      <c r="L867" s="193">
        <v>1.698</v>
      </c>
      <c r="M867" s="252"/>
      <c r="N867" s="253"/>
      <c r="O867" s="252"/>
      <c r="P867" s="354"/>
      <c r="Q867" s="354"/>
      <c r="R867" s="253"/>
      <c r="S867" s="194"/>
      <c r="T867" s="194"/>
    </row>
    <row r="868" hidden="1" spans="1:20">
      <c r="A868" s="201"/>
      <c r="B868" s="126"/>
      <c r="C868" s="191"/>
      <c r="D868" s="194"/>
      <c r="E868" s="194"/>
      <c r="F868" s="194"/>
      <c r="G868" s="194"/>
      <c r="H868" s="194"/>
      <c r="I868" s="194"/>
      <c r="J868" s="194" t="s">
        <v>2401</v>
      </c>
      <c r="K868" s="193">
        <v>0</v>
      </c>
      <c r="L868" s="193">
        <v>1.979</v>
      </c>
      <c r="M868" s="252"/>
      <c r="N868" s="253"/>
      <c r="O868" s="252"/>
      <c r="P868" s="354"/>
      <c r="Q868" s="354"/>
      <c r="R868" s="253"/>
      <c r="S868" s="194"/>
      <c r="T868" s="194"/>
    </row>
    <row r="869" hidden="1" spans="1:20">
      <c r="A869" s="201"/>
      <c r="B869" s="126"/>
      <c r="C869" s="191"/>
      <c r="D869" s="194"/>
      <c r="E869" s="194"/>
      <c r="F869" s="194"/>
      <c r="G869" s="194"/>
      <c r="H869" s="194"/>
      <c r="I869" s="194"/>
      <c r="J869" s="194" t="s">
        <v>2402</v>
      </c>
      <c r="K869" s="193">
        <v>0</v>
      </c>
      <c r="L869" s="193">
        <v>0.832</v>
      </c>
      <c r="M869" s="252"/>
      <c r="N869" s="253"/>
      <c r="O869" s="252"/>
      <c r="P869" s="354"/>
      <c r="Q869" s="354"/>
      <c r="R869" s="253"/>
      <c r="S869" s="194"/>
      <c r="T869" s="194"/>
    </row>
    <row r="870" hidden="1" spans="1:20">
      <c r="A870" s="201"/>
      <c r="B870" s="126"/>
      <c r="C870" s="191"/>
      <c r="D870" s="194"/>
      <c r="E870" s="194"/>
      <c r="F870" s="194"/>
      <c r="G870" s="194"/>
      <c r="H870" s="194"/>
      <c r="I870" s="194"/>
      <c r="J870" s="194" t="s">
        <v>2403</v>
      </c>
      <c r="K870" s="193">
        <v>0</v>
      </c>
      <c r="L870" s="193">
        <v>3.183</v>
      </c>
      <c r="M870" s="252"/>
      <c r="N870" s="253"/>
      <c r="O870" s="252"/>
      <c r="P870" s="354"/>
      <c r="Q870" s="354"/>
      <c r="R870" s="253"/>
      <c r="S870" s="194"/>
      <c r="T870" s="194"/>
    </row>
    <row r="871" hidden="1" spans="1:20">
      <c r="A871" s="201"/>
      <c r="B871" s="126"/>
      <c r="C871" s="191"/>
      <c r="D871" s="194"/>
      <c r="E871" s="194"/>
      <c r="F871" s="194"/>
      <c r="G871" s="194"/>
      <c r="H871" s="194"/>
      <c r="I871" s="194"/>
      <c r="J871" s="194" t="s">
        <v>2404</v>
      </c>
      <c r="K871" s="193">
        <v>0</v>
      </c>
      <c r="L871" s="193">
        <v>1.026</v>
      </c>
      <c r="M871" s="252"/>
      <c r="N871" s="253"/>
      <c r="O871" s="252"/>
      <c r="P871" s="354"/>
      <c r="Q871" s="354"/>
      <c r="R871" s="253"/>
      <c r="S871" s="194"/>
      <c r="T871" s="194"/>
    </row>
    <row r="872" hidden="1" spans="1:20">
      <c r="A872" s="201"/>
      <c r="B872" s="126"/>
      <c r="C872" s="191"/>
      <c r="D872" s="194"/>
      <c r="E872" s="194"/>
      <c r="F872" s="194"/>
      <c r="G872" s="194"/>
      <c r="H872" s="194"/>
      <c r="I872" s="194"/>
      <c r="J872" s="194" t="s">
        <v>2405</v>
      </c>
      <c r="K872" s="193">
        <v>0</v>
      </c>
      <c r="L872" s="193">
        <v>0.591</v>
      </c>
      <c r="M872" s="252"/>
      <c r="N872" s="253"/>
      <c r="O872" s="252"/>
      <c r="P872" s="354"/>
      <c r="Q872" s="354"/>
      <c r="R872" s="253"/>
      <c r="S872" s="194"/>
      <c r="T872" s="194"/>
    </row>
    <row r="873" hidden="1" spans="1:20">
      <c r="A873" s="201"/>
      <c r="B873" s="126"/>
      <c r="C873" s="191"/>
      <c r="D873" s="194"/>
      <c r="E873" s="194"/>
      <c r="F873" s="194"/>
      <c r="G873" s="194"/>
      <c r="H873" s="194"/>
      <c r="I873" s="194"/>
      <c r="J873" s="194" t="s">
        <v>2406</v>
      </c>
      <c r="K873" s="193">
        <v>0</v>
      </c>
      <c r="L873" s="193">
        <v>0.862</v>
      </c>
      <c r="M873" s="252"/>
      <c r="N873" s="253"/>
      <c r="O873" s="252"/>
      <c r="P873" s="354"/>
      <c r="Q873" s="354"/>
      <c r="R873" s="253"/>
      <c r="S873" s="194"/>
      <c r="T873" s="194"/>
    </row>
    <row r="874" hidden="1" spans="1:20">
      <c r="A874" s="201"/>
      <c r="B874" s="126"/>
      <c r="C874" s="191"/>
      <c r="D874" s="194"/>
      <c r="E874" s="194"/>
      <c r="F874" s="194"/>
      <c r="G874" s="194"/>
      <c r="H874" s="194"/>
      <c r="I874" s="194"/>
      <c r="J874" s="194" t="s">
        <v>2407</v>
      </c>
      <c r="K874" s="202">
        <v>0</v>
      </c>
      <c r="L874" s="202">
        <v>1.923</v>
      </c>
      <c r="M874" s="252"/>
      <c r="N874" s="253"/>
      <c r="O874" s="252"/>
      <c r="P874" s="354"/>
      <c r="Q874" s="354"/>
      <c r="R874" s="200"/>
      <c r="S874" s="194"/>
      <c r="T874" s="194"/>
    </row>
    <row r="875" ht="26" hidden="1" customHeight="1" spans="1:20">
      <c r="A875" s="218"/>
      <c r="B875" s="216">
        <f>MAX($B$6:B874)+1</f>
        <v>622</v>
      </c>
      <c r="C875" s="217"/>
      <c r="D875" s="218" t="s">
        <v>4811</v>
      </c>
      <c r="E875" s="115" t="s">
        <v>193</v>
      </c>
      <c r="F875" s="115" t="s">
        <v>105</v>
      </c>
      <c r="G875" s="115" t="s">
        <v>114</v>
      </c>
      <c r="H875" s="115" t="s">
        <v>4812</v>
      </c>
      <c r="I875" s="218" t="s">
        <v>4811</v>
      </c>
      <c r="J875" s="352"/>
      <c r="K875" s="361" t="s">
        <v>4970</v>
      </c>
      <c r="L875" s="363"/>
      <c r="M875" s="363"/>
      <c r="N875" s="363"/>
      <c r="O875" s="221"/>
      <c r="P875" s="364"/>
      <c r="Q875" s="364"/>
      <c r="R875" s="222"/>
      <c r="S875" s="125">
        <v>1308</v>
      </c>
      <c r="T875" s="223"/>
    </row>
    <row r="876" hidden="1" spans="1:20">
      <c r="A876" s="365"/>
      <c r="B876" s="230">
        <f>MAX($B$6:B875)+1</f>
        <v>623</v>
      </c>
      <c r="C876" s="231"/>
      <c r="D876" s="117" t="s">
        <v>392</v>
      </c>
      <c r="E876" s="115" t="s">
        <v>193</v>
      </c>
      <c r="F876" s="115" t="s">
        <v>105</v>
      </c>
      <c r="G876" s="115" t="s">
        <v>114</v>
      </c>
      <c r="H876" s="115" t="s">
        <v>4824</v>
      </c>
      <c r="I876" s="117" t="s">
        <v>4824</v>
      </c>
      <c r="J876" s="361"/>
      <c r="K876" s="366" t="s">
        <v>2437</v>
      </c>
      <c r="L876" s="367"/>
      <c r="M876" s="367"/>
      <c r="N876" s="367"/>
      <c r="O876" s="368"/>
      <c r="P876" s="369"/>
      <c r="Q876" s="369"/>
      <c r="R876" s="228"/>
      <c r="S876" s="127">
        <v>45</v>
      </c>
      <c r="T876" s="223"/>
    </row>
    <row r="877" ht="24" hidden="1" spans="1:20">
      <c r="A877" s="201"/>
      <c r="B877" s="126">
        <f>MAX($B$6:B876)+1</f>
        <v>624</v>
      </c>
      <c r="C877" s="191"/>
      <c r="D877" s="194" t="s">
        <v>186</v>
      </c>
      <c r="E877" s="194" t="s">
        <v>193</v>
      </c>
      <c r="F877" s="194" t="s">
        <v>105</v>
      </c>
      <c r="G877" s="194" t="s">
        <v>111</v>
      </c>
      <c r="H877" s="194" t="s">
        <v>2438</v>
      </c>
      <c r="I877" s="194" t="s">
        <v>186</v>
      </c>
      <c r="J877" s="194" t="s">
        <v>2439</v>
      </c>
      <c r="K877" s="203">
        <v>3.697</v>
      </c>
      <c r="L877" s="203">
        <v>4.234</v>
      </c>
      <c r="M877" s="203">
        <v>0.537</v>
      </c>
      <c r="N877" s="200" t="s">
        <v>245</v>
      </c>
      <c r="O877" s="203">
        <v>45.645</v>
      </c>
      <c r="P877" s="351">
        <v>38.664</v>
      </c>
      <c r="Q877" s="351">
        <f t="shared" ref="Q877:Q901" si="25">P877/M877</f>
        <v>72</v>
      </c>
      <c r="R877" s="200" t="s">
        <v>2440</v>
      </c>
      <c r="S877" s="193">
        <v>34.905</v>
      </c>
      <c r="T877" s="194"/>
    </row>
    <row r="878" ht="24" hidden="1" spans="1:20">
      <c r="A878" s="201"/>
      <c r="B878" s="126">
        <f>MAX($B$6:B877)+1</f>
        <v>625</v>
      </c>
      <c r="C878" s="191"/>
      <c r="D878" s="194" t="s">
        <v>182</v>
      </c>
      <c r="E878" s="194" t="s">
        <v>193</v>
      </c>
      <c r="F878" s="194" t="s">
        <v>105</v>
      </c>
      <c r="G878" s="194" t="s">
        <v>111</v>
      </c>
      <c r="H878" s="194" t="s">
        <v>2441</v>
      </c>
      <c r="I878" s="194" t="s">
        <v>775</v>
      </c>
      <c r="J878" s="194" t="s">
        <v>2442</v>
      </c>
      <c r="K878" s="193">
        <v>4.044</v>
      </c>
      <c r="L878" s="193">
        <v>13.514</v>
      </c>
      <c r="M878" s="193">
        <v>9.47</v>
      </c>
      <c r="N878" s="194" t="s">
        <v>342</v>
      </c>
      <c r="O878" s="193">
        <v>1751.95</v>
      </c>
      <c r="P878" s="309">
        <v>1562.55</v>
      </c>
      <c r="Q878" s="309">
        <f t="shared" si="25"/>
        <v>165</v>
      </c>
      <c r="R878" s="194" t="s">
        <v>2443</v>
      </c>
      <c r="S878" s="193">
        <v>1467.85</v>
      </c>
      <c r="T878" s="194"/>
    </row>
    <row r="879" ht="24" hidden="1" spans="1:20">
      <c r="A879" s="201"/>
      <c r="B879" s="126">
        <f>MAX($B$6:B878)+1</f>
        <v>626</v>
      </c>
      <c r="C879" s="191"/>
      <c r="D879" s="194" t="s">
        <v>186</v>
      </c>
      <c r="E879" s="194" t="s">
        <v>193</v>
      </c>
      <c r="F879" s="194" t="s">
        <v>105</v>
      </c>
      <c r="G879" s="194" t="s">
        <v>111</v>
      </c>
      <c r="H879" s="194" t="s">
        <v>2444</v>
      </c>
      <c r="I879" s="194" t="s">
        <v>186</v>
      </c>
      <c r="J879" s="194" t="s">
        <v>2445</v>
      </c>
      <c r="K879" s="193">
        <v>4.126</v>
      </c>
      <c r="L879" s="193">
        <v>5.32</v>
      </c>
      <c r="M879" s="193">
        <v>1.194</v>
      </c>
      <c r="N879" s="194" t="s">
        <v>245</v>
      </c>
      <c r="O879" s="193">
        <v>101.49</v>
      </c>
      <c r="P879" s="309">
        <v>85.968</v>
      </c>
      <c r="Q879" s="309">
        <f t="shared" si="25"/>
        <v>72</v>
      </c>
      <c r="R879" s="194" t="s">
        <v>2446</v>
      </c>
      <c r="S879" s="193">
        <v>77.61</v>
      </c>
      <c r="T879" s="194"/>
    </row>
    <row r="880" ht="24" hidden="1" spans="1:20">
      <c r="A880" s="201"/>
      <c r="B880" s="126">
        <f>MAX($B$6:B879)+1</f>
        <v>627</v>
      </c>
      <c r="C880" s="191"/>
      <c r="D880" s="194" t="s">
        <v>182</v>
      </c>
      <c r="E880" s="194" t="s">
        <v>193</v>
      </c>
      <c r="F880" s="194" t="s">
        <v>105</v>
      </c>
      <c r="G880" s="194" t="s">
        <v>111</v>
      </c>
      <c r="H880" s="194" t="s">
        <v>2447</v>
      </c>
      <c r="I880" s="194" t="s">
        <v>775</v>
      </c>
      <c r="J880" s="194" t="s">
        <v>2448</v>
      </c>
      <c r="K880" s="193">
        <v>11.732</v>
      </c>
      <c r="L880" s="193">
        <v>13.391</v>
      </c>
      <c r="M880" s="193">
        <v>1.659</v>
      </c>
      <c r="N880" s="194" t="s">
        <v>342</v>
      </c>
      <c r="O880" s="193">
        <v>116.705</v>
      </c>
      <c r="P880" s="309">
        <v>98.856</v>
      </c>
      <c r="Q880" s="309">
        <f t="shared" si="25"/>
        <v>59.5877034358047</v>
      </c>
      <c r="R880" s="194" t="s">
        <v>2449</v>
      </c>
      <c r="S880" s="193">
        <v>98.856</v>
      </c>
      <c r="T880" s="194"/>
    </row>
    <row r="881" ht="24" hidden="1" spans="1:20">
      <c r="A881" s="201"/>
      <c r="B881" s="126">
        <f>MAX($B$6:B880)+1</f>
        <v>628</v>
      </c>
      <c r="C881" s="191"/>
      <c r="D881" s="194" t="s">
        <v>182</v>
      </c>
      <c r="E881" s="194" t="s">
        <v>193</v>
      </c>
      <c r="F881" s="194" t="s">
        <v>105</v>
      </c>
      <c r="G881" s="194" t="s">
        <v>111</v>
      </c>
      <c r="H881" s="194" t="s">
        <v>2450</v>
      </c>
      <c r="I881" s="194" t="s">
        <v>182</v>
      </c>
      <c r="J881" s="194" t="s">
        <v>2448</v>
      </c>
      <c r="K881" s="193">
        <v>7.334</v>
      </c>
      <c r="L881" s="193">
        <v>8.531</v>
      </c>
      <c r="M881" s="193">
        <v>1.197</v>
      </c>
      <c r="N881" s="194" t="s">
        <v>342</v>
      </c>
      <c r="O881" s="193">
        <v>107.61</v>
      </c>
      <c r="P881" s="309">
        <v>91.152</v>
      </c>
      <c r="Q881" s="309">
        <f t="shared" si="25"/>
        <v>76.1503759398496</v>
      </c>
      <c r="R881" s="194" t="s">
        <v>2451</v>
      </c>
      <c r="S881" s="193">
        <v>88.62</v>
      </c>
      <c r="T881" s="194"/>
    </row>
    <row r="882" ht="24" hidden="1" spans="1:20">
      <c r="A882" s="201"/>
      <c r="B882" s="126">
        <f>MAX($B$6:B881)+1</f>
        <v>629</v>
      </c>
      <c r="C882" s="191"/>
      <c r="D882" s="194" t="s">
        <v>186</v>
      </c>
      <c r="E882" s="194" t="s">
        <v>193</v>
      </c>
      <c r="F882" s="194" t="s">
        <v>105</v>
      </c>
      <c r="G882" s="194" t="s">
        <v>111</v>
      </c>
      <c r="H882" s="194" t="s">
        <v>2452</v>
      </c>
      <c r="I882" s="194" t="s">
        <v>186</v>
      </c>
      <c r="J882" s="194" t="s">
        <v>2453</v>
      </c>
      <c r="K882" s="193">
        <v>0.562</v>
      </c>
      <c r="L882" s="193">
        <v>5.572</v>
      </c>
      <c r="M882" s="193">
        <v>5.01</v>
      </c>
      <c r="N882" s="194" t="s">
        <v>245</v>
      </c>
      <c r="O882" s="193">
        <v>425.85</v>
      </c>
      <c r="P882" s="309">
        <v>360.72</v>
      </c>
      <c r="Q882" s="309">
        <f t="shared" si="25"/>
        <v>72</v>
      </c>
      <c r="R882" s="194" t="s">
        <v>2454</v>
      </c>
      <c r="S882" s="193">
        <v>325.65</v>
      </c>
      <c r="T882" s="194"/>
    </row>
    <row r="883" ht="24" hidden="1" spans="1:20">
      <c r="A883" s="201"/>
      <c r="B883" s="126">
        <f>MAX($B$6:B882)+1</f>
        <v>630</v>
      </c>
      <c r="C883" s="191"/>
      <c r="D883" s="194" t="s">
        <v>186</v>
      </c>
      <c r="E883" s="194" t="s">
        <v>193</v>
      </c>
      <c r="F883" s="194" t="s">
        <v>105</v>
      </c>
      <c r="G883" s="194" t="s">
        <v>111</v>
      </c>
      <c r="H883" s="194" t="s">
        <v>2455</v>
      </c>
      <c r="I883" s="194" t="s">
        <v>186</v>
      </c>
      <c r="J883" s="194" t="s">
        <v>2456</v>
      </c>
      <c r="K883" s="193">
        <v>0</v>
      </c>
      <c r="L883" s="193">
        <v>2.933</v>
      </c>
      <c r="M883" s="193">
        <v>2.933</v>
      </c>
      <c r="N883" s="194" t="s">
        <v>245</v>
      </c>
      <c r="O883" s="193">
        <v>249.305</v>
      </c>
      <c r="P883" s="309">
        <v>211.176</v>
      </c>
      <c r="Q883" s="309">
        <f t="shared" si="25"/>
        <v>72</v>
      </c>
      <c r="R883" s="194" t="s">
        <v>2457</v>
      </c>
      <c r="S883" s="193">
        <v>190.645</v>
      </c>
      <c r="T883" s="194"/>
    </row>
    <row r="884" ht="24" hidden="1" spans="1:20">
      <c r="A884" s="201"/>
      <c r="B884" s="126">
        <f>MAX($B$6:B883)+1</f>
        <v>631</v>
      </c>
      <c r="C884" s="191"/>
      <c r="D884" s="194" t="s">
        <v>187</v>
      </c>
      <c r="E884" s="194" t="s">
        <v>193</v>
      </c>
      <c r="F884" s="194" t="s">
        <v>105</v>
      </c>
      <c r="G884" s="194" t="s">
        <v>111</v>
      </c>
      <c r="H884" s="194" t="s">
        <v>2458</v>
      </c>
      <c r="I884" s="194" t="s">
        <v>187</v>
      </c>
      <c r="J884" s="194" t="s">
        <v>2459</v>
      </c>
      <c r="K884" s="193">
        <v>2</v>
      </c>
      <c r="L884" s="193">
        <v>3.495</v>
      </c>
      <c r="M884" s="193">
        <v>1.495</v>
      </c>
      <c r="N884" s="194" t="s">
        <v>342</v>
      </c>
      <c r="O884" s="193">
        <v>297.075</v>
      </c>
      <c r="P884" s="309">
        <v>251.64</v>
      </c>
      <c r="Q884" s="309">
        <f t="shared" si="25"/>
        <v>168.321070234114</v>
      </c>
      <c r="R884" s="194" t="s">
        <v>2460</v>
      </c>
      <c r="S884" s="193">
        <v>108.113</v>
      </c>
      <c r="T884" s="194"/>
    </row>
    <row r="885" ht="24" hidden="1" spans="1:20">
      <c r="A885" s="201"/>
      <c r="B885" s="126">
        <f>MAX($B$6:B884)+1</f>
        <v>632</v>
      </c>
      <c r="C885" s="191"/>
      <c r="D885" s="194" t="s">
        <v>182</v>
      </c>
      <c r="E885" s="194" t="s">
        <v>193</v>
      </c>
      <c r="F885" s="194" t="s">
        <v>105</v>
      </c>
      <c r="G885" s="194" t="s">
        <v>111</v>
      </c>
      <c r="H885" s="194" t="s">
        <v>2461</v>
      </c>
      <c r="I885" s="194" t="s">
        <v>182</v>
      </c>
      <c r="J885" s="194" t="s">
        <v>2462</v>
      </c>
      <c r="K885" s="193">
        <v>27.418</v>
      </c>
      <c r="L885" s="193">
        <v>29.07</v>
      </c>
      <c r="M885" s="193">
        <v>1.652</v>
      </c>
      <c r="N885" s="194" t="s">
        <v>342</v>
      </c>
      <c r="O885" s="193">
        <v>305.62</v>
      </c>
      <c r="P885" s="309">
        <v>272.58</v>
      </c>
      <c r="Q885" s="309">
        <f t="shared" si="25"/>
        <v>165</v>
      </c>
      <c r="R885" s="194" t="s">
        <v>2463</v>
      </c>
      <c r="S885" s="193">
        <v>256.06</v>
      </c>
      <c r="T885" s="194"/>
    </row>
    <row r="886" ht="24" hidden="1" spans="1:20">
      <c r="A886" s="201"/>
      <c r="B886" s="126">
        <f>MAX($B$6:B885)+1</f>
        <v>633</v>
      </c>
      <c r="C886" s="191"/>
      <c r="D886" s="194" t="s">
        <v>182</v>
      </c>
      <c r="E886" s="194" t="s">
        <v>193</v>
      </c>
      <c r="F886" s="194" t="s">
        <v>105</v>
      </c>
      <c r="G886" s="194" t="s">
        <v>111</v>
      </c>
      <c r="H886" s="194" t="s">
        <v>2464</v>
      </c>
      <c r="I886" s="194" t="s">
        <v>775</v>
      </c>
      <c r="J886" s="194" t="s">
        <v>2442</v>
      </c>
      <c r="K886" s="193">
        <v>0</v>
      </c>
      <c r="L886" s="193">
        <v>2.62</v>
      </c>
      <c r="M886" s="193">
        <v>2.62</v>
      </c>
      <c r="N886" s="194" t="s">
        <v>342</v>
      </c>
      <c r="O886" s="193">
        <v>484.7</v>
      </c>
      <c r="P886" s="309">
        <v>432.3</v>
      </c>
      <c r="Q886" s="309">
        <f t="shared" si="25"/>
        <v>165</v>
      </c>
      <c r="R886" s="194" t="s">
        <v>2465</v>
      </c>
      <c r="S886" s="193">
        <v>406.1</v>
      </c>
      <c r="T886" s="194"/>
    </row>
    <row r="887" ht="24" hidden="1" spans="1:20">
      <c r="A887" s="201"/>
      <c r="B887" s="126">
        <f>MAX($B$6:B886)+1</f>
        <v>634</v>
      </c>
      <c r="C887" s="191"/>
      <c r="D887" s="194" t="s">
        <v>186</v>
      </c>
      <c r="E887" s="194" t="s">
        <v>193</v>
      </c>
      <c r="F887" s="194" t="s">
        <v>105</v>
      </c>
      <c r="G887" s="194" t="s">
        <v>111</v>
      </c>
      <c r="H887" s="194" t="s">
        <v>2466</v>
      </c>
      <c r="I887" s="194" t="s">
        <v>186</v>
      </c>
      <c r="J887" s="194" t="s">
        <v>2467</v>
      </c>
      <c r="K887" s="193">
        <v>0</v>
      </c>
      <c r="L887" s="193">
        <v>2.082</v>
      </c>
      <c r="M887" s="193">
        <v>2.082</v>
      </c>
      <c r="N887" s="194" t="s">
        <v>245</v>
      </c>
      <c r="O887" s="193">
        <v>145.74</v>
      </c>
      <c r="P887" s="309">
        <v>124.92</v>
      </c>
      <c r="Q887" s="309">
        <f t="shared" si="25"/>
        <v>60</v>
      </c>
      <c r="R887" s="194" t="s">
        <v>2468</v>
      </c>
      <c r="S887" s="193">
        <v>124.921</v>
      </c>
      <c r="T887" s="194"/>
    </row>
    <row r="888" ht="24" hidden="1" spans="1:20">
      <c r="A888" s="201"/>
      <c r="B888" s="126">
        <f>MAX($B$6:B887)+1</f>
        <v>635</v>
      </c>
      <c r="C888" s="191"/>
      <c r="D888" s="194" t="s">
        <v>182</v>
      </c>
      <c r="E888" s="194" t="s">
        <v>193</v>
      </c>
      <c r="F888" s="194" t="s">
        <v>105</v>
      </c>
      <c r="G888" s="194" t="s">
        <v>111</v>
      </c>
      <c r="H888" s="194" t="s">
        <v>2469</v>
      </c>
      <c r="I888" s="194" t="s">
        <v>182</v>
      </c>
      <c r="J888" s="194" t="s">
        <v>2470</v>
      </c>
      <c r="K888" s="193">
        <v>17.378</v>
      </c>
      <c r="L888" s="193">
        <v>21.952</v>
      </c>
      <c r="M888" s="193">
        <v>4.574</v>
      </c>
      <c r="N888" s="194" t="s">
        <v>342</v>
      </c>
      <c r="O888" s="193">
        <v>388.79</v>
      </c>
      <c r="P888" s="309">
        <v>329.328</v>
      </c>
      <c r="Q888" s="309">
        <f t="shared" si="25"/>
        <v>72</v>
      </c>
      <c r="R888" s="194" t="s">
        <v>2471</v>
      </c>
      <c r="S888" s="193">
        <v>320.18</v>
      </c>
      <c r="T888" s="194"/>
    </row>
    <row r="889" ht="24" hidden="1" spans="1:20">
      <c r="A889" s="201"/>
      <c r="B889" s="126">
        <f>MAX($B$6:B888)+1</f>
        <v>636</v>
      </c>
      <c r="C889" s="191"/>
      <c r="D889" s="194" t="s">
        <v>186</v>
      </c>
      <c r="E889" s="194" t="s">
        <v>193</v>
      </c>
      <c r="F889" s="194" t="s">
        <v>105</v>
      </c>
      <c r="G889" s="194" t="s">
        <v>111</v>
      </c>
      <c r="H889" s="194" t="s">
        <v>2472</v>
      </c>
      <c r="I889" s="194" t="s">
        <v>186</v>
      </c>
      <c r="J889" s="194" t="s">
        <v>2439</v>
      </c>
      <c r="K889" s="193">
        <v>0</v>
      </c>
      <c r="L889" s="193">
        <v>2.75</v>
      </c>
      <c r="M889" s="193">
        <v>2.75</v>
      </c>
      <c r="N889" s="194" t="s">
        <v>342</v>
      </c>
      <c r="O889" s="193">
        <v>233.75</v>
      </c>
      <c r="P889" s="309">
        <v>198</v>
      </c>
      <c r="Q889" s="309">
        <f t="shared" si="25"/>
        <v>72</v>
      </c>
      <c r="R889" s="194" t="s">
        <v>2440</v>
      </c>
      <c r="S889" s="193">
        <v>178.75</v>
      </c>
      <c r="T889" s="194"/>
    </row>
    <row r="890" ht="24" hidden="1" spans="1:20">
      <c r="A890" s="201"/>
      <c r="B890" s="126">
        <f>MAX($B$6:B889)+1</f>
        <v>637</v>
      </c>
      <c r="C890" s="191"/>
      <c r="D890" s="194" t="s">
        <v>186</v>
      </c>
      <c r="E890" s="194" t="s">
        <v>193</v>
      </c>
      <c r="F890" s="194" t="s">
        <v>105</v>
      </c>
      <c r="G890" s="194" t="s">
        <v>111</v>
      </c>
      <c r="H890" s="194" t="s">
        <v>2473</v>
      </c>
      <c r="I890" s="194" t="s">
        <v>186</v>
      </c>
      <c r="J890" s="194" t="s">
        <v>2474</v>
      </c>
      <c r="K890" s="193">
        <v>0</v>
      </c>
      <c r="L890" s="193">
        <v>1.68</v>
      </c>
      <c r="M890" s="193">
        <v>1.68</v>
      </c>
      <c r="N890" s="194" t="s">
        <v>245</v>
      </c>
      <c r="O890" s="193">
        <v>141.61</v>
      </c>
      <c r="P890" s="309">
        <v>121.38</v>
      </c>
      <c r="Q890" s="309">
        <f t="shared" si="25"/>
        <v>72.25</v>
      </c>
      <c r="R890" s="194" t="s">
        <v>2475</v>
      </c>
      <c r="S890" s="193">
        <v>109.2</v>
      </c>
      <c r="T890" s="194"/>
    </row>
    <row r="891" ht="24" hidden="1" spans="1:20">
      <c r="A891" s="201"/>
      <c r="B891" s="126">
        <f>MAX($B$6:B890)+1</f>
        <v>638</v>
      </c>
      <c r="C891" s="191"/>
      <c r="D891" s="194" t="s">
        <v>186</v>
      </c>
      <c r="E891" s="194" t="s">
        <v>193</v>
      </c>
      <c r="F891" s="194" t="s">
        <v>105</v>
      </c>
      <c r="G891" s="194" t="s">
        <v>111</v>
      </c>
      <c r="H891" s="194" t="s">
        <v>2476</v>
      </c>
      <c r="I891" s="194" t="s">
        <v>186</v>
      </c>
      <c r="J891" s="194" t="s">
        <v>2477</v>
      </c>
      <c r="K891" s="193">
        <v>0</v>
      </c>
      <c r="L891" s="193">
        <v>2.234</v>
      </c>
      <c r="M891" s="193">
        <v>2.234</v>
      </c>
      <c r="N891" s="194" t="s">
        <v>245</v>
      </c>
      <c r="O891" s="193">
        <v>156.38</v>
      </c>
      <c r="P891" s="309">
        <v>134.04</v>
      </c>
      <c r="Q891" s="309">
        <f t="shared" si="25"/>
        <v>60</v>
      </c>
      <c r="R891" s="194" t="s">
        <v>2478</v>
      </c>
      <c r="S891" s="193">
        <v>134.04</v>
      </c>
      <c r="T891" s="194"/>
    </row>
    <row r="892" ht="24" hidden="1" spans="1:20">
      <c r="A892" s="201"/>
      <c r="B892" s="126">
        <f>MAX($B$6:B891)+1</f>
        <v>639</v>
      </c>
      <c r="C892" s="191"/>
      <c r="D892" s="194" t="s">
        <v>186</v>
      </c>
      <c r="E892" s="194" t="s">
        <v>193</v>
      </c>
      <c r="F892" s="194" t="s">
        <v>105</v>
      </c>
      <c r="G892" s="194" t="s">
        <v>111</v>
      </c>
      <c r="H892" s="194" t="s">
        <v>2479</v>
      </c>
      <c r="I892" s="194" t="s">
        <v>186</v>
      </c>
      <c r="J892" s="194" t="s">
        <v>2480</v>
      </c>
      <c r="K892" s="193">
        <v>0.85</v>
      </c>
      <c r="L892" s="193">
        <v>2.95</v>
      </c>
      <c r="M892" s="193">
        <v>2.1</v>
      </c>
      <c r="N892" s="194" t="s">
        <v>245</v>
      </c>
      <c r="O892" s="193">
        <v>187.04</v>
      </c>
      <c r="P892" s="309">
        <v>160.32</v>
      </c>
      <c r="Q892" s="309">
        <f t="shared" si="25"/>
        <v>76.3428571428571</v>
      </c>
      <c r="R892" s="194" t="s">
        <v>2481</v>
      </c>
      <c r="S892" s="193">
        <v>136.5</v>
      </c>
      <c r="T892" s="194"/>
    </row>
    <row r="893" ht="24" hidden="1" spans="1:20">
      <c r="A893" s="201"/>
      <c r="B893" s="126">
        <f>MAX($B$6:B892)+1</f>
        <v>640</v>
      </c>
      <c r="C893" s="191"/>
      <c r="D893" s="194" t="s">
        <v>186</v>
      </c>
      <c r="E893" s="194" t="s">
        <v>193</v>
      </c>
      <c r="F893" s="194" t="s">
        <v>105</v>
      </c>
      <c r="G893" s="194" t="s">
        <v>111</v>
      </c>
      <c r="H893" s="194" t="s">
        <v>2482</v>
      </c>
      <c r="I893" s="194" t="s">
        <v>186</v>
      </c>
      <c r="J893" s="194" t="s">
        <v>2483</v>
      </c>
      <c r="K893" s="193">
        <v>0</v>
      </c>
      <c r="L893" s="193">
        <v>1.299</v>
      </c>
      <c r="M893" s="193">
        <v>1.299</v>
      </c>
      <c r="N893" s="194" t="s">
        <v>245</v>
      </c>
      <c r="O893" s="193">
        <v>110.415</v>
      </c>
      <c r="P893" s="309">
        <v>93.528</v>
      </c>
      <c r="Q893" s="309">
        <f t="shared" si="25"/>
        <v>72</v>
      </c>
      <c r="R893" s="194" t="s">
        <v>2484</v>
      </c>
      <c r="S893" s="193">
        <v>84.435</v>
      </c>
      <c r="T893" s="194"/>
    </row>
    <row r="894" ht="24" hidden="1" spans="1:20">
      <c r="A894" s="201"/>
      <c r="B894" s="126">
        <f>MAX($B$6:B893)+1</f>
        <v>641</v>
      </c>
      <c r="C894" s="191"/>
      <c r="D894" s="194" t="s">
        <v>186</v>
      </c>
      <c r="E894" s="194" t="s">
        <v>193</v>
      </c>
      <c r="F894" s="194" t="s">
        <v>105</v>
      </c>
      <c r="G894" s="194" t="s">
        <v>111</v>
      </c>
      <c r="H894" s="194" t="s">
        <v>2485</v>
      </c>
      <c r="I894" s="194" t="s">
        <v>186</v>
      </c>
      <c r="J894" s="194" t="s">
        <v>2486</v>
      </c>
      <c r="K894" s="193">
        <v>0</v>
      </c>
      <c r="L894" s="193">
        <v>2.719</v>
      </c>
      <c r="M894" s="193">
        <v>2.719</v>
      </c>
      <c r="N894" s="194" t="s">
        <v>245</v>
      </c>
      <c r="O894" s="193">
        <v>231.965</v>
      </c>
      <c r="P894" s="309">
        <v>196.488</v>
      </c>
      <c r="Q894" s="309">
        <f t="shared" si="25"/>
        <v>72.264803236484</v>
      </c>
      <c r="R894" s="194" t="s">
        <v>2487</v>
      </c>
      <c r="S894" s="193">
        <v>177.385</v>
      </c>
      <c r="T894" s="194"/>
    </row>
    <row r="895" ht="24" hidden="1" spans="1:20">
      <c r="A895" s="201"/>
      <c r="B895" s="126">
        <f>MAX($B$6:B894)+1</f>
        <v>642</v>
      </c>
      <c r="C895" s="191"/>
      <c r="D895" s="194" t="s">
        <v>187</v>
      </c>
      <c r="E895" s="194" t="s">
        <v>193</v>
      </c>
      <c r="F895" s="194" t="s">
        <v>105</v>
      </c>
      <c r="G895" s="194" t="s">
        <v>111</v>
      </c>
      <c r="H895" s="194" t="s">
        <v>2488</v>
      </c>
      <c r="I895" s="194" t="s">
        <v>187</v>
      </c>
      <c r="J895" s="194" t="s">
        <v>2459</v>
      </c>
      <c r="K895" s="193">
        <v>5.495</v>
      </c>
      <c r="L895" s="193">
        <v>8.681</v>
      </c>
      <c r="M895" s="193">
        <v>3.186</v>
      </c>
      <c r="N895" s="194" t="s">
        <v>342</v>
      </c>
      <c r="O895" s="193">
        <v>270.81</v>
      </c>
      <c r="P895" s="309">
        <v>229.392</v>
      </c>
      <c r="Q895" s="309">
        <f t="shared" si="25"/>
        <v>72</v>
      </c>
      <c r="R895" s="194" t="s">
        <v>2489</v>
      </c>
      <c r="S895" s="193">
        <v>223.02</v>
      </c>
      <c r="T895" s="194"/>
    </row>
    <row r="896" ht="24" hidden="1" spans="1:20">
      <c r="A896" s="201"/>
      <c r="B896" s="126">
        <f>MAX($B$6:B895)+1</f>
        <v>643</v>
      </c>
      <c r="C896" s="191"/>
      <c r="D896" s="194" t="s">
        <v>186</v>
      </c>
      <c r="E896" s="194" t="s">
        <v>193</v>
      </c>
      <c r="F896" s="194" t="s">
        <v>105</v>
      </c>
      <c r="G896" s="194" t="s">
        <v>111</v>
      </c>
      <c r="H896" s="194" t="s">
        <v>2490</v>
      </c>
      <c r="I896" s="194" t="s">
        <v>186</v>
      </c>
      <c r="J896" s="194" t="s">
        <v>2491</v>
      </c>
      <c r="K896" s="193">
        <v>0</v>
      </c>
      <c r="L896" s="193">
        <v>2.023</v>
      </c>
      <c r="M896" s="193">
        <v>2.023</v>
      </c>
      <c r="N896" s="194" t="s">
        <v>245</v>
      </c>
      <c r="O896" s="193">
        <v>141.61</v>
      </c>
      <c r="P896" s="309">
        <v>121.38</v>
      </c>
      <c r="Q896" s="309">
        <f t="shared" si="25"/>
        <v>60</v>
      </c>
      <c r="R896" s="194" t="s">
        <v>2492</v>
      </c>
      <c r="S896" s="193">
        <v>121.38</v>
      </c>
      <c r="T896" s="194"/>
    </row>
    <row r="897" ht="24" hidden="1" spans="1:20">
      <c r="A897" s="201"/>
      <c r="B897" s="126">
        <f>MAX($B$6:B896)+1</f>
        <v>644</v>
      </c>
      <c r="C897" s="191"/>
      <c r="D897" s="194" t="s">
        <v>186</v>
      </c>
      <c r="E897" s="194" t="s">
        <v>193</v>
      </c>
      <c r="F897" s="194" t="s">
        <v>105</v>
      </c>
      <c r="G897" s="194" t="s">
        <v>111</v>
      </c>
      <c r="H897" s="194" t="s">
        <v>2493</v>
      </c>
      <c r="I897" s="194" t="s">
        <v>186</v>
      </c>
      <c r="J897" s="194" t="s">
        <v>2494</v>
      </c>
      <c r="K897" s="193">
        <v>0</v>
      </c>
      <c r="L897" s="193">
        <v>2.672</v>
      </c>
      <c r="M897" s="193">
        <v>2.672</v>
      </c>
      <c r="N897" s="194" t="s">
        <v>245</v>
      </c>
      <c r="O897" s="193">
        <v>187.04</v>
      </c>
      <c r="P897" s="309">
        <v>160.32</v>
      </c>
      <c r="Q897" s="309">
        <f t="shared" si="25"/>
        <v>60</v>
      </c>
      <c r="R897" s="194" t="s">
        <v>2495</v>
      </c>
      <c r="S897" s="193">
        <v>160.32</v>
      </c>
      <c r="T897" s="194"/>
    </row>
    <row r="898" ht="24" hidden="1" spans="1:20">
      <c r="A898" s="201"/>
      <c r="B898" s="126">
        <f>MAX($B$6:B897)+1</f>
        <v>645</v>
      </c>
      <c r="C898" s="191"/>
      <c r="D898" s="194" t="s">
        <v>186</v>
      </c>
      <c r="E898" s="194" t="s">
        <v>193</v>
      </c>
      <c r="F898" s="194" t="s">
        <v>105</v>
      </c>
      <c r="G898" s="194" t="s">
        <v>111</v>
      </c>
      <c r="H898" s="194" t="s">
        <v>2496</v>
      </c>
      <c r="I898" s="194" t="s">
        <v>186</v>
      </c>
      <c r="J898" s="194" t="s">
        <v>2497</v>
      </c>
      <c r="K898" s="193">
        <v>0</v>
      </c>
      <c r="L898" s="193">
        <v>2.89</v>
      </c>
      <c r="M898" s="193">
        <v>2.89</v>
      </c>
      <c r="N898" s="194" t="s">
        <v>245</v>
      </c>
      <c r="O898" s="193">
        <v>202.3</v>
      </c>
      <c r="P898" s="309">
        <v>173.4</v>
      </c>
      <c r="Q898" s="309">
        <f t="shared" si="25"/>
        <v>60</v>
      </c>
      <c r="R898" s="194" t="s">
        <v>2498</v>
      </c>
      <c r="S898" s="193">
        <v>173.4</v>
      </c>
      <c r="T898" s="194"/>
    </row>
    <row r="899" ht="24" hidden="1" spans="1:20">
      <c r="A899" s="201"/>
      <c r="B899" s="126">
        <f>MAX($B$6:B898)+1</f>
        <v>646</v>
      </c>
      <c r="C899" s="191"/>
      <c r="D899" s="194" t="s">
        <v>186</v>
      </c>
      <c r="E899" s="194" t="s">
        <v>193</v>
      </c>
      <c r="F899" s="194" t="s">
        <v>105</v>
      </c>
      <c r="G899" s="194" t="s">
        <v>111</v>
      </c>
      <c r="H899" s="194" t="s">
        <v>2499</v>
      </c>
      <c r="I899" s="194" t="s">
        <v>186</v>
      </c>
      <c r="J899" s="194" t="s">
        <v>2500</v>
      </c>
      <c r="K899" s="193">
        <v>0</v>
      </c>
      <c r="L899" s="193">
        <v>2.185</v>
      </c>
      <c r="M899" s="193">
        <v>2.185</v>
      </c>
      <c r="N899" s="194" t="s">
        <v>245</v>
      </c>
      <c r="O899" s="193">
        <v>185.725</v>
      </c>
      <c r="P899" s="309">
        <v>157.32</v>
      </c>
      <c r="Q899" s="309">
        <f t="shared" si="25"/>
        <v>72</v>
      </c>
      <c r="R899" s="194" t="s">
        <v>2501</v>
      </c>
      <c r="S899" s="193">
        <v>142.025</v>
      </c>
      <c r="T899" s="194"/>
    </row>
    <row r="900" ht="24" hidden="1" spans="1:20">
      <c r="A900" s="201"/>
      <c r="B900" s="126">
        <f>MAX($B$6:B899)+1</f>
        <v>647</v>
      </c>
      <c r="C900" s="191"/>
      <c r="D900" s="194" t="s">
        <v>186</v>
      </c>
      <c r="E900" s="194" t="s">
        <v>193</v>
      </c>
      <c r="F900" s="194" t="s">
        <v>105</v>
      </c>
      <c r="G900" s="194" t="s">
        <v>111</v>
      </c>
      <c r="H900" s="194" t="s">
        <v>2503</v>
      </c>
      <c r="I900" s="194" t="s">
        <v>2502</v>
      </c>
      <c r="J900" s="194" t="s">
        <v>2504</v>
      </c>
      <c r="K900" s="193">
        <v>0</v>
      </c>
      <c r="L900" s="193">
        <v>2.141</v>
      </c>
      <c r="M900" s="193">
        <v>2.141</v>
      </c>
      <c r="N900" s="194" t="s">
        <v>342</v>
      </c>
      <c r="O900" s="193">
        <v>149.87</v>
      </c>
      <c r="P900" s="309">
        <v>128.46</v>
      </c>
      <c r="Q900" s="309">
        <f t="shared" si="25"/>
        <v>60</v>
      </c>
      <c r="R900" s="194" t="s">
        <v>2505</v>
      </c>
      <c r="S900" s="193">
        <v>128.46</v>
      </c>
      <c r="T900" s="194"/>
    </row>
    <row r="901" ht="24" hidden="1" spans="1:20">
      <c r="A901" s="201"/>
      <c r="B901" s="126">
        <f>MAX($B$6:B900)+1</f>
        <v>648</v>
      </c>
      <c r="C901" s="191"/>
      <c r="D901" s="194" t="s">
        <v>186</v>
      </c>
      <c r="E901" s="194" t="s">
        <v>193</v>
      </c>
      <c r="F901" s="194" t="s">
        <v>105</v>
      </c>
      <c r="G901" s="194" t="s">
        <v>111</v>
      </c>
      <c r="H901" s="194" t="s">
        <v>2506</v>
      </c>
      <c r="I901" s="194" t="s">
        <v>186</v>
      </c>
      <c r="J901" s="194" t="s">
        <v>2507</v>
      </c>
      <c r="K901" s="193">
        <v>0</v>
      </c>
      <c r="L901" s="193">
        <v>3.055</v>
      </c>
      <c r="M901" s="193">
        <v>3.055</v>
      </c>
      <c r="N901" s="194" t="s">
        <v>245</v>
      </c>
      <c r="O901" s="193">
        <v>259.675</v>
      </c>
      <c r="P901" s="309">
        <v>219.96</v>
      </c>
      <c r="Q901" s="309">
        <f t="shared" si="25"/>
        <v>72</v>
      </c>
      <c r="R901" s="194" t="s">
        <v>2508</v>
      </c>
      <c r="S901" s="193">
        <v>198.575</v>
      </c>
      <c r="T901" s="194"/>
    </row>
    <row r="902" hidden="1" spans="1:20">
      <c r="A902" s="218"/>
      <c r="B902" s="216">
        <f>MAX($B$6:B901)+1</f>
        <v>649</v>
      </c>
      <c r="C902" s="217"/>
      <c r="D902" s="218" t="s">
        <v>4811</v>
      </c>
      <c r="E902" s="115" t="s">
        <v>193</v>
      </c>
      <c r="F902" s="194" t="s">
        <v>105</v>
      </c>
      <c r="G902" s="194" t="s">
        <v>111</v>
      </c>
      <c r="H902" s="115" t="s">
        <v>4812</v>
      </c>
      <c r="I902" s="218" t="s">
        <v>4811</v>
      </c>
      <c r="J902" s="352"/>
      <c r="K902" s="352" t="s">
        <v>4971</v>
      </c>
      <c r="L902" s="353"/>
      <c r="M902" s="353"/>
      <c r="N902" s="225"/>
      <c r="O902" s="363"/>
      <c r="P902" s="309"/>
      <c r="Q902" s="309"/>
      <c r="R902" s="370"/>
      <c r="S902" s="125">
        <v>2094</v>
      </c>
      <c r="T902" s="223"/>
    </row>
    <row r="903" hidden="1" spans="1:20">
      <c r="A903" s="305"/>
      <c r="B903" s="230">
        <f>MAX($B$6:B902)+1</f>
        <v>650</v>
      </c>
      <c r="C903" s="231"/>
      <c r="D903" s="117" t="s">
        <v>392</v>
      </c>
      <c r="E903" s="115" t="s">
        <v>193</v>
      </c>
      <c r="F903" s="194" t="s">
        <v>105</v>
      </c>
      <c r="G903" s="194" t="s">
        <v>111</v>
      </c>
      <c r="H903" s="115" t="s">
        <v>4824</v>
      </c>
      <c r="I903" s="117" t="s">
        <v>4824</v>
      </c>
      <c r="J903" s="361"/>
      <c r="K903" s="361" t="s">
        <v>2509</v>
      </c>
      <c r="L903" s="353"/>
      <c r="M903" s="353"/>
      <c r="N903" s="353"/>
      <c r="O903" s="227"/>
      <c r="P903" s="309"/>
      <c r="Q903" s="309"/>
      <c r="R903" s="228"/>
      <c r="S903" s="125">
        <v>123</v>
      </c>
      <c r="T903" s="223"/>
    </row>
    <row r="904" ht="36" hidden="1" spans="1:20">
      <c r="A904" s="201"/>
      <c r="B904" s="126">
        <f>MAX($B$6:B903)+1</f>
        <v>651</v>
      </c>
      <c r="C904" s="191"/>
      <c r="D904" s="194" t="s">
        <v>185</v>
      </c>
      <c r="E904" s="194" t="s">
        <v>193</v>
      </c>
      <c r="F904" s="194" t="s">
        <v>105</v>
      </c>
      <c r="G904" s="194" t="s">
        <v>110</v>
      </c>
      <c r="H904" s="194" t="s">
        <v>2510</v>
      </c>
      <c r="I904" s="194" t="s">
        <v>1811</v>
      </c>
      <c r="J904" s="194" t="s">
        <v>2511</v>
      </c>
      <c r="K904" s="193">
        <v>1.173</v>
      </c>
      <c r="L904" s="193">
        <v>3.005</v>
      </c>
      <c r="M904" s="193">
        <v>1.832</v>
      </c>
      <c r="N904" s="194" t="s">
        <v>245</v>
      </c>
      <c r="O904" s="193">
        <v>149.234</v>
      </c>
      <c r="P904" s="309">
        <v>133.731</v>
      </c>
      <c r="Q904" s="309">
        <f t="shared" ref="Q904:Q914" si="26">P904/M904</f>
        <v>72.9972707423581</v>
      </c>
      <c r="R904" s="194" t="s">
        <v>2512</v>
      </c>
      <c r="S904" s="193">
        <v>126</v>
      </c>
      <c r="T904" s="194"/>
    </row>
    <row r="905" ht="36" hidden="1" spans="1:20">
      <c r="A905" s="201"/>
      <c r="B905" s="126">
        <f>MAX($B$6:B904)+1</f>
        <v>652</v>
      </c>
      <c r="C905" s="191"/>
      <c r="D905" s="194" t="s">
        <v>185</v>
      </c>
      <c r="E905" s="194" t="s">
        <v>193</v>
      </c>
      <c r="F905" s="194" t="s">
        <v>105</v>
      </c>
      <c r="G905" s="194" t="s">
        <v>110</v>
      </c>
      <c r="H905" s="194" t="s">
        <v>2513</v>
      </c>
      <c r="I905" s="194" t="s">
        <v>1811</v>
      </c>
      <c r="J905" s="194" t="s">
        <v>2514</v>
      </c>
      <c r="K905" s="193">
        <v>0</v>
      </c>
      <c r="L905" s="193">
        <v>1.151</v>
      </c>
      <c r="M905" s="193">
        <v>1.151</v>
      </c>
      <c r="N905" s="194" t="s">
        <v>245</v>
      </c>
      <c r="O905" s="193">
        <v>92.59</v>
      </c>
      <c r="P905" s="309">
        <v>82.951</v>
      </c>
      <c r="Q905" s="309">
        <f t="shared" si="26"/>
        <v>72.0686359687228</v>
      </c>
      <c r="R905" s="194" t="s">
        <v>2515</v>
      </c>
      <c r="S905" s="193">
        <v>78</v>
      </c>
      <c r="T905" s="194"/>
    </row>
    <row r="906" ht="24" hidden="1" spans="1:20">
      <c r="A906" s="201"/>
      <c r="B906" s="126">
        <f>MAX($B$6:B905)+1</f>
        <v>653</v>
      </c>
      <c r="C906" s="191"/>
      <c r="D906" s="194" t="s">
        <v>186</v>
      </c>
      <c r="E906" s="194" t="s">
        <v>193</v>
      </c>
      <c r="F906" s="194" t="s">
        <v>105</v>
      </c>
      <c r="G906" s="194" t="s">
        <v>110</v>
      </c>
      <c r="H906" s="194" t="s">
        <v>2516</v>
      </c>
      <c r="I906" s="194" t="s">
        <v>186</v>
      </c>
      <c r="J906" s="194" t="s">
        <v>2517</v>
      </c>
      <c r="K906" s="193">
        <v>4.278</v>
      </c>
      <c r="L906" s="193">
        <v>7.284</v>
      </c>
      <c r="M906" s="193">
        <v>3.006</v>
      </c>
      <c r="N906" s="194" t="s">
        <v>245</v>
      </c>
      <c r="O906" s="193">
        <v>205.78</v>
      </c>
      <c r="P906" s="309">
        <v>184.253</v>
      </c>
      <c r="Q906" s="309">
        <f t="shared" si="26"/>
        <v>61.2950765136394</v>
      </c>
      <c r="R906" s="194" t="s">
        <v>2518</v>
      </c>
      <c r="S906" s="193">
        <v>174</v>
      </c>
      <c r="T906" s="194"/>
    </row>
    <row r="907" ht="24" hidden="1" spans="1:20">
      <c r="A907" s="201"/>
      <c r="B907" s="126">
        <f>MAX($B$6:B906)+1</f>
        <v>654</v>
      </c>
      <c r="C907" s="191"/>
      <c r="D907" s="194" t="s">
        <v>186</v>
      </c>
      <c r="E907" s="194" t="s">
        <v>193</v>
      </c>
      <c r="F907" s="194" t="s">
        <v>105</v>
      </c>
      <c r="G907" s="194" t="s">
        <v>110</v>
      </c>
      <c r="H907" s="194" t="s">
        <v>2519</v>
      </c>
      <c r="I907" s="194" t="s">
        <v>186</v>
      </c>
      <c r="J907" s="194" t="s">
        <v>2520</v>
      </c>
      <c r="K907" s="193">
        <v>0.479</v>
      </c>
      <c r="L907" s="193">
        <v>1.29</v>
      </c>
      <c r="M907" s="193">
        <v>0.811</v>
      </c>
      <c r="N907" s="194" t="s">
        <v>245</v>
      </c>
      <c r="O907" s="193">
        <v>55.473</v>
      </c>
      <c r="P907" s="309">
        <v>49.719</v>
      </c>
      <c r="Q907" s="309">
        <f t="shared" si="26"/>
        <v>61.3057953144266</v>
      </c>
      <c r="R907" s="194" t="s">
        <v>2521</v>
      </c>
      <c r="S907" s="193">
        <v>47</v>
      </c>
      <c r="T907" s="194"/>
    </row>
    <row r="908" ht="24" hidden="1" spans="1:20">
      <c r="A908" s="201"/>
      <c r="B908" s="126">
        <f>MAX($B$6:B907)+1</f>
        <v>655</v>
      </c>
      <c r="C908" s="191"/>
      <c r="D908" s="194" t="s">
        <v>184</v>
      </c>
      <c r="E908" s="194" t="s">
        <v>193</v>
      </c>
      <c r="F908" s="194" t="s">
        <v>105</v>
      </c>
      <c r="G908" s="194" t="s">
        <v>110</v>
      </c>
      <c r="H908" s="194" t="s">
        <v>2522</v>
      </c>
      <c r="I908" s="194" t="s">
        <v>702</v>
      </c>
      <c r="J908" s="194" t="s">
        <v>2523</v>
      </c>
      <c r="K908" s="193">
        <v>0</v>
      </c>
      <c r="L908" s="193">
        <v>4.96</v>
      </c>
      <c r="M908" s="193">
        <v>4.96</v>
      </c>
      <c r="N908" s="194" t="s">
        <v>245</v>
      </c>
      <c r="O908" s="193">
        <v>300.969</v>
      </c>
      <c r="P908" s="309">
        <v>269.418</v>
      </c>
      <c r="Q908" s="309">
        <f t="shared" si="26"/>
        <v>54.3181451612903</v>
      </c>
      <c r="R908" s="194" t="s">
        <v>2524</v>
      </c>
      <c r="S908" s="193">
        <v>254</v>
      </c>
      <c r="T908" s="194"/>
    </row>
    <row r="909" ht="24" hidden="1" spans="1:20">
      <c r="A909" s="201"/>
      <c r="B909" s="126">
        <f>MAX($B$6:B908)+1</f>
        <v>656</v>
      </c>
      <c r="C909" s="191"/>
      <c r="D909" s="194" t="s">
        <v>186</v>
      </c>
      <c r="E909" s="194" t="s">
        <v>193</v>
      </c>
      <c r="F909" s="194" t="s">
        <v>105</v>
      </c>
      <c r="G909" s="194" t="s">
        <v>110</v>
      </c>
      <c r="H909" s="194" t="s">
        <v>2525</v>
      </c>
      <c r="I909" s="194" t="s">
        <v>186</v>
      </c>
      <c r="J909" s="194" t="s">
        <v>2526</v>
      </c>
      <c r="K909" s="193">
        <v>6.077</v>
      </c>
      <c r="L909" s="193">
        <v>7.062</v>
      </c>
      <c r="M909" s="193">
        <v>0.985</v>
      </c>
      <c r="N909" s="194" t="s">
        <v>245</v>
      </c>
      <c r="O909" s="193">
        <v>52.802</v>
      </c>
      <c r="P909" s="309">
        <v>47.214</v>
      </c>
      <c r="Q909" s="309">
        <f t="shared" si="26"/>
        <v>47.9329949238579</v>
      </c>
      <c r="R909" s="194" t="s">
        <v>2527</v>
      </c>
      <c r="S909" s="193">
        <v>44</v>
      </c>
      <c r="T909" s="194"/>
    </row>
    <row r="910" ht="24" hidden="1" spans="1:20">
      <c r="A910" s="201"/>
      <c r="B910" s="126">
        <f>MAX($B$6:B909)+1</f>
        <v>657</v>
      </c>
      <c r="C910" s="191"/>
      <c r="D910" s="194" t="s">
        <v>186</v>
      </c>
      <c r="E910" s="194" t="s">
        <v>193</v>
      </c>
      <c r="F910" s="194" t="s">
        <v>105</v>
      </c>
      <c r="G910" s="194" t="s">
        <v>110</v>
      </c>
      <c r="H910" s="194" t="s">
        <v>2528</v>
      </c>
      <c r="I910" s="194" t="s">
        <v>186</v>
      </c>
      <c r="J910" s="194" t="s">
        <v>2529</v>
      </c>
      <c r="K910" s="193">
        <v>0</v>
      </c>
      <c r="L910" s="193">
        <v>2.914</v>
      </c>
      <c r="M910" s="193">
        <v>2.914</v>
      </c>
      <c r="N910" s="194" t="s">
        <v>245</v>
      </c>
      <c r="O910" s="193">
        <v>189.286</v>
      </c>
      <c r="P910" s="309">
        <v>169.549</v>
      </c>
      <c r="Q910" s="309">
        <f t="shared" si="26"/>
        <v>58.1842827728209</v>
      </c>
      <c r="R910" s="194" t="s">
        <v>2530</v>
      </c>
      <c r="S910" s="193">
        <v>160</v>
      </c>
      <c r="T910" s="194"/>
    </row>
    <row r="911" ht="24" hidden="1" spans="1:20">
      <c r="A911" s="201"/>
      <c r="B911" s="126">
        <f>MAX($B$6:B910)+1</f>
        <v>658</v>
      </c>
      <c r="C911" s="191"/>
      <c r="D911" s="194" t="s">
        <v>184</v>
      </c>
      <c r="E911" s="194" t="s">
        <v>193</v>
      </c>
      <c r="F911" s="194" t="s">
        <v>105</v>
      </c>
      <c r="G911" s="194" t="s">
        <v>110</v>
      </c>
      <c r="H911" s="194" t="s">
        <v>2531</v>
      </c>
      <c r="I911" s="194" t="s">
        <v>702</v>
      </c>
      <c r="J911" s="194" t="s">
        <v>2532</v>
      </c>
      <c r="K911" s="193">
        <v>0</v>
      </c>
      <c r="L911" s="193">
        <v>2.392</v>
      </c>
      <c r="M911" s="193">
        <v>2.392</v>
      </c>
      <c r="N911" s="194" t="s">
        <v>245</v>
      </c>
      <c r="O911" s="193">
        <v>150.102</v>
      </c>
      <c r="P911" s="309">
        <v>134.46</v>
      </c>
      <c r="Q911" s="309">
        <f t="shared" si="26"/>
        <v>56.2123745819398</v>
      </c>
      <c r="R911" s="194" t="s">
        <v>2533</v>
      </c>
      <c r="S911" s="193">
        <v>127</v>
      </c>
      <c r="T911" s="194"/>
    </row>
    <row r="912" ht="36" hidden="1" spans="1:20">
      <c r="A912" s="201"/>
      <c r="B912" s="126">
        <f>MAX($B$6:B911)+1</f>
        <v>659</v>
      </c>
      <c r="C912" s="191"/>
      <c r="D912" s="194" t="s">
        <v>185</v>
      </c>
      <c r="E912" s="194" t="s">
        <v>193</v>
      </c>
      <c r="F912" s="194" t="s">
        <v>105</v>
      </c>
      <c r="G912" s="194" t="s">
        <v>110</v>
      </c>
      <c r="H912" s="194" t="s">
        <v>2534</v>
      </c>
      <c r="I912" s="194" t="s">
        <v>1811</v>
      </c>
      <c r="J912" s="194" t="s">
        <v>2535</v>
      </c>
      <c r="K912" s="193">
        <v>0</v>
      </c>
      <c r="L912" s="193">
        <v>1.338</v>
      </c>
      <c r="M912" s="193">
        <v>1.338</v>
      </c>
      <c r="N912" s="194" t="s">
        <v>245</v>
      </c>
      <c r="O912" s="193">
        <v>106.08</v>
      </c>
      <c r="P912" s="309">
        <v>97.59</v>
      </c>
      <c r="Q912" s="309">
        <f t="shared" si="26"/>
        <v>72.9372197309417</v>
      </c>
      <c r="R912" s="194" t="s">
        <v>2536</v>
      </c>
      <c r="S912" s="193">
        <v>92</v>
      </c>
      <c r="T912" s="194"/>
    </row>
    <row r="913" ht="36" hidden="1" spans="1:20">
      <c r="A913" s="201"/>
      <c r="B913" s="126">
        <f>MAX($B$6:B912)+1</f>
        <v>660</v>
      </c>
      <c r="C913" s="191"/>
      <c r="D913" s="194" t="s">
        <v>182</v>
      </c>
      <c r="E913" s="194" t="s">
        <v>193</v>
      </c>
      <c r="F913" s="194" t="s">
        <v>105</v>
      </c>
      <c r="G913" s="194" t="s">
        <v>110</v>
      </c>
      <c r="H913" s="194" t="s">
        <v>2537</v>
      </c>
      <c r="I913" s="194" t="s">
        <v>182</v>
      </c>
      <c r="J913" s="194" t="s">
        <v>2538</v>
      </c>
      <c r="K913" s="193">
        <v>25.965</v>
      </c>
      <c r="L913" s="193">
        <v>26.481</v>
      </c>
      <c r="M913" s="193">
        <v>0.516</v>
      </c>
      <c r="N913" s="194" t="s">
        <v>342</v>
      </c>
      <c r="O913" s="193">
        <v>30.927</v>
      </c>
      <c r="P913" s="309">
        <v>27.031</v>
      </c>
      <c r="Q913" s="309">
        <f t="shared" si="26"/>
        <v>52.3856589147287</v>
      </c>
      <c r="R913" s="194" t="s">
        <v>2539</v>
      </c>
      <c r="S913" s="193">
        <v>25</v>
      </c>
      <c r="T913" s="194"/>
    </row>
    <row r="914" hidden="1" spans="1:20">
      <c r="A914" s="201"/>
      <c r="B914" s="126">
        <f>MAX($B$6:B913)+1</f>
        <v>661</v>
      </c>
      <c r="C914" s="191"/>
      <c r="D914" s="194" t="s">
        <v>185</v>
      </c>
      <c r="E914" s="194" t="s">
        <v>193</v>
      </c>
      <c r="F914" s="194" t="s">
        <v>105</v>
      </c>
      <c r="G914" s="194" t="s">
        <v>110</v>
      </c>
      <c r="H914" s="194" t="s">
        <v>2540</v>
      </c>
      <c r="I914" s="194" t="s">
        <v>1811</v>
      </c>
      <c r="J914" s="194" t="s">
        <v>2541</v>
      </c>
      <c r="K914" s="193">
        <v>0</v>
      </c>
      <c r="L914" s="193">
        <v>0.162</v>
      </c>
      <c r="M914" s="202">
        <v>1.915</v>
      </c>
      <c r="N914" s="199" t="s">
        <v>245</v>
      </c>
      <c r="O914" s="202">
        <v>142.77</v>
      </c>
      <c r="P914" s="350">
        <v>131.34</v>
      </c>
      <c r="Q914" s="350">
        <f t="shared" si="26"/>
        <v>68.5848563968668</v>
      </c>
      <c r="R914" s="199" t="s">
        <v>2542</v>
      </c>
      <c r="S914" s="193">
        <v>124</v>
      </c>
      <c r="T914" s="194"/>
    </row>
    <row r="915" hidden="1" spans="1:20">
      <c r="A915" s="201"/>
      <c r="B915" s="126"/>
      <c r="C915" s="191"/>
      <c r="D915" s="194"/>
      <c r="E915" s="194"/>
      <c r="F915" s="194"/>
      <c r="G915" s="194"/>
      <c r="H915" s="194"/>
      <c r="I915" s="194"/>
      <c r="J915" s="194" t="s">
        <v>2541</v>
      </c>
      <c r="K915" s="193">
        <v>0.169</v>
      </c>
      <c r="L915" s="193">
        <v>1.922</v>
      </c>
      <c r="M915" s="203"/>
      <c r="N915" s="200"/>
      <c r="O915" s="203"/>
      <c r="P915" s="351"/>
      <c r="Q915" s="351"/>
      <c r="R915" s="200"/>
      <c r="S915" s="194"/>
      <c r="T915" s="194"/>
    </row>
    <row r="916" ht="36" hidden="1" spans="1:20">
      <c r="A916" s="201"/>
      <c r="B916" s="126">
        <f>MAX($B$6:B915)+1</f>
        <v>662</v>
      </c>
      <c r="C916" s="191"/>
      <c r="D916" s="194" t="s">
        <v>185</v>
      </c>
      <c r="E916" s="194" t="s">
        <v>193</v>
      </c>
      <c r="F916" s="194" t="s">
        <v>105</v>
      </c>
      <c r="G916" s="194" t="s">
        <v>110</v>
      </c>
      <c r="H916" s="194" t="s">
        <v>2543</v>
      </c>
      <c r="I916" s="194" t="s">
        <v>1811</v>
      </c>
      <c r="J916" s="194" t="s">
        <v>2544</v>
      </c>
      <c r="K916" s="193">
        <v>0</v>
      </c>
      <c r="L916" s="193">
        <v>2.064</v>
      </c>
      <c r="M916" s="193">
        <v>2.064</v>
      </c>
      <c r="N916" s="194" t="s">
        <v>245</v>
      </c>
      <c r="O916" s="193">
        <v>153.93</v>
      </c>
      <c r="P916" s="309">
        <v>141.62</v>
      </c>
      <c r="Q916" s="309">
        <f t="shared" ref="Q916:Q926" si="27">P916/M916</f>
        <v>68.6143410852713</v>
      </c>
      <c r="R916" s="194" t="s">
        <v>2545</v>
      </c>
      <c r="S916" s="193">
        <v>133</v>
      </c>
      <c r="T916" s="194"/>
    </row>
    <row r="917" ht="24" hidden="1" spans="1:20">
      <c r="A917" s="201"/>
      <c r="B917" s="126">
        <f>MAX($B$6:B916)+1</f>
        <v>663</v>
      </c>
      <c r="C917" s="191"/>
      <c r="D917" s="194" t="s">
        <v>186</v>
      </c>
      <c r="E917" s="194" t="s">
        <v>193</v>
      </c>
      <c r="F917" s="194" t="s">
        <v>105</v>
      </c>
      <c r="G917" s="194" t="s">
        <v>110</v>
      </c>
      <c r="H917" s="194" t="s">
        <v>2546</v>
      </c>
      <c r="I917" s="194" t="s">
        <v>186</v>
      </c>
      <c r="J917" s="194" t="s">
        <v>2547</v>
      </c>
      <c r="K917" s="193">
        <v>3.6</v>
      </c>
      <c r="L917" s="193">
        <v>4.978</v>
      </c>
      <c r="M917" s="193">
        <v>1.378</v>
      </c>
      <c r="N917" s="194" t="s">
        <v>245</v>
      </c>
      <c r="O917" s="193">
        <v>109.238</v>
      </c>
      <c r="P917" s="309">
        <v>97.874</v>
      </c>
      <c r="Q917" s="309">
        <f t="shared" si="27"/>
        <v>71.0261248185777</v>
      </c>
      <c r="R917" s="194" t="s">
        <v>2548</v>
      </c>
      <c r="S917" s="193">
        <v>92</v>
      </c>
      <c r="T917" s="194"/>
    </row>
    <row r="918" ht="36" hidden="1" spans="1:20">
      <c r="A918" s="201"/>
      <c r="B918" s="126">
        <f>MAX($B$6:B917)+1</f>
        <v>664</v>
      </c>
      <c r="C918" s="191"/>
      <c r="D918" s="194" t="s">
        <v>185</v>
      </c>
      <c r="E918" s="194" t="s">
        <v>193</v>
      </c>
      <c r="F918" s="194" t="s">
        <v>105</v>
      </c>
      <c r="G918" s="194" t="s">
        <v>110</v>
      </c>
      <c r="H918" s="194" t="s">
        <v>2549</v>
      </c>
      <c r="I918" s="194" t="s">
        <v>1811</v>
      </c>
      <c r="J918" s="194" t="s">
        <v>2550</v>
      </c>
      <c r="K918" s="193">
        <v>0</v>
      </c>
      <c r="L918" s="193">
        <v>0.625</v>
      </c>
      <c r="M918" s="193">
        <v>0.625</v>
      </c>
      <c r="N918" s="194" t="s">
        <v>245</v>
      </c>
      <c r="O918" s="193">
        <v>46.35</v>
      </c>
      <c r="P918" s="309">
        <v>42.64</v>
      </c>
      <c r="Q918" s="309">
        <f t="shared" si="27"/>
        <v>68.224</v>
      </c>
      <c r="R918" s="194" t="s">
        <v>2551</v>
      </c>
      <c r="S918" s="193">
        <v>40</v>
      </c>
      <c r="T918" s="194"/>
    </row>
    <row r="919" ht="24" hidden="1" spans="1:20">
      <c r="A919" s="201"/>
      <c r="B919" s="126">
        <f>MAX($B$6:B918)+1</f>
        <v>665</v>
      </c>
      <c r="C919" s="191"/>
      <c r="D919" s="194" t="s">
        <v>186</v>
      </c>
      <c r="E919" s="194" t="s">
        <v>193</v>
      </c>
      <c r="F919" s="194" t="s">
        <v>105</v>
      </c>
      <c r="G919" s="194" t="s">
        <v>110</v>
      </c>
      <c r="H919" s="194" t="s">
        <v>2552</v>
      </c>
      <c r="I919" s="194" t="s">
        <v>186</v>
      </c>
      <c r="J919" s="194" t="s">
        <v>2553</v>
      </c>
      <c r="K919" s="193">
        <v>1.32</v>
      </c>
      <c r="L919" s="193">
        <v>2.452</v>
      </c>
      <c r="M919" s="193">
        <v>1.132</v>
      </c>
      <c r="N919" s="194" t="s">
        <v>245</v>
      </c>
      <c r="O919" s="193">
        <v>148.463</v>
      </c>
      <c r="P919" s="309">
        <v>133.414</v>
      </c>
      <c r="Q919" s="309">
        <f t="shared" si="27"/>
        <v>117.856890459364</v>
      </c>
      <c r="R919" s="194" t="s">
        <v>2554</v>
      </c>
      <c r="S919" s="193">
        <v>126</v>
      </c>
      <c r="T919" s="194"/>
    </row>
    <row r="920" ht="24" hidden="1" spans="1:20">
      <c r="A920" s="201"/>
      <c r="B920" s="126">
        <f>MAX($B$6:B919)+1</f>
        <v>666</v>
      </c>
      <c r="C920" s="191"/>
      <c r="D920" s="194" t="s">
        <v>182</v>
      </c>
      <c r="E920" s="194" t="s">
        <v>193</v>
      </c>
      <c r="F920" s="194" t="s">
        <v>105</v>
      </c>
      <c r="G920" s="194" t="s">
        <v>110</v>
      </c>
      <c r="H920" s="194" t="s">
        <v>2555</v>
      </c>
      <c r="I920" s="194" t="s">
        <v>182</v>
      </c>
      <c r="J920" s="194" t="s">
        <v>2556</v>
      </c>
      <c r="K920" s="193">
        <v>18.151</v>
      </c>
      <c r="L920" s="193">
        <v>18.362</v>
      </c>
      <c r="M920" s="193">
        <v>0.211</v>
      </c>
      <c r="N920" s="194" t="s">
        <v>342</v>
      </c>
      <c r="O920" s="193">
        <v>17.736</v>
      </c>
      <c r="P920" s="309">
        <v>15.635</v>
      </c>
      <c r="Q920" s="309">
        <f t="shared" si="27"/>
        <v>74.0995260663507</v>
      </c>
      <c r="R920" s="194" t="s">
        <v>2557</v>
      </c>
      <c r="S920" s="193">
        <v>15</v>
      </c>
      <c r="T920" s="194"/>
    </row>
    <row r="921" ht="36" hidden="1" spans="1:20">
      <c r="A921" s="201"/>
      <c r="B921" s="126">
        <f>MAX($B$6:B920)+1</f>
        <v>667</v>
      </c>
      <c r="C921" s="191"/>
      <c r="D921" s="194" t="s">
        <v>185</v>
      </c>
      <c r="E921" s="194" t="s">
        <v>193</v>
      </c>
      <c r="F921" s="194" t="s">
        <v>105</v>
      </c>
      <c r="G921" s="194" t="s">
        <v>110</v>
      </c>
      <c r="H921" s="194" t="s">
        <v>2558</v>
      </c>
      <c r="I921" s="194" t="s">
        <v>1811</v>
      </c>
      <c r="J921" s="194" t="s">
        <v>2559</v>
      </c>
      <c r="K921" s="193">
        <v>0</v>
      </c>
      <c r="L921" s="193">
        <v>2.334</v>
      </c>
      <c r="M921" s="193">
        <v>2.334</v>
      </c>
      <c r="N921" s="194" t="s">
        <v>245</v>
      </c>
      <c r="O921" s="193">
        <v>218.83</v>
      </c>
      <c r="P921" s="309">
        <v>196.21</v>
      </c>
      <c r="Q921" s="309">
        <f t="shared" si="27"/>
        <v>84.0659811482434</v>
      </c>
      <c r="R921" s="194" t="s">
        <v>2560</v>
      </c>
      <c r="S921" s="193">
        <v>185</v>
      </c>
      <c r="T921" s="194"/>
    </row>
    <row r="922" ht="24" hidden="1" spans="1:20">
      <c r="A922" s="201"/>
      <c r="B922" s="126">
        <f>MAX($B$6:B921)+1</f>
        <v>668</v>
      </c>
      <c r="C922" s="191"/>
      <c r="D922" s="194" t="s">
        <v>182</v>
      </c>
      <c r="E922" s="194" t="s">
        <v>193</v>
      </c>
      <c r="F922" s="194" t="s">
        <v>105</v>
      </c>
      <c r="G922" s="194" t="s">
        <v>110</v>
      </c>
      <c r="H922" s="194" t="s">
        <v>2561</v>
      </c>
      <c r="I922" s="194" t="s">
        <v>182</v>
      </c>
      <c r="J922" s="194" t="s">
        <v>2562</v>
      </c>
      <c r="K922" s="193">
        <v>36.547</v>
      </c>
      <c r="L922" s="193">
        <v>39.24</v>
      </c>
      <c r="M922" s="193">
        <v>2.693</v>
      </c>
      <c r="N922" s="194" t="s">
        <v>342</v>
      </c>
      <c r="O922" s="193">
        <v>653.774</v>
      </c>
      <c r="P922" s="309">
        <v>586.407</v>
      </c>
      <c r="Q922" s="309">
        <f t="shared" si="27"/>
        <v>217.752320831786</v>
      </c>
      <c r="R922" s="194" t="s">
        <v>2563</v>
      </c>
      <c r="S922" s="193">
        <v>553</v>
      </c>
      <c r="T922" s="194"/>
    </row>
    <row r="923" ht="36" hidden="1" spans="1:20">
      <c r="A923" s="201"/>
      <c r="B923" s="126">
        <f>MAX($B$6:B922)+1</f>
        <v>669</v>
      </c>
      <c r="C923" s="191"/>
      <c r="D923" s="194" t="s">
        <v>185</v>
      </c>
      <c r="E923" s="194" t="s">
        <v>193</v>
      </c>
      <c r="F923" s="194" t="s">
        <v>105</v>
      </c>
      <c r="G923" s="194" t="s">
        <v>110</v>
      </c>
      <c r="H923" s="194" t="s">
        <v>2564</v>
      </c>
      <c r="I923" s="194" t="s">
        <v>1811</v>
      </c>
      <c r="J923" s="194" t="s">
        <v>2565</v>
      </c>
      <c r="K923" s="193">
        <v>0</v>
      </c>
      <c r="L923" s="193">
        <v>0.521</v>
      </c>
      <c r="M923" s="193">
        <v>0.521</v>
      </c>
      <c r="N923" s="194" t="s">
        <v>245</v>
      </c>
      <c r="O923" s="193">
        <v>89.29</v>
      </c>
      <c r="P923" s="309">
        <v>82.15</v>
      </c>
      <c r="Q923" s="309">
        <f t="shared" si="27"/>
        <v>157.67754318618</v>
      </c>
      <c r="R923" s="194" t="s">
        <v>2566</v>
      </c>
      <c r="S923" s="193">
        <v>77</v>
      </c>
      <c r="T923" s="194"/>
    </row>
    <row r="924" ht="24" hidden="1" spans="1:20">
      <c r="A924" s="201"/>
      <c r="B924" s="126">
        <f>MAX($B$6:B923)+1</f>
        <v>670</v>
      </c>
      <c r="C924" s="191"/>
      <c r="D924" s="194" t="s">
        <v>186</v>
      </c>
      <c r="E924" s="194" t="s">
        <v>193</v>
      </c>
      <c r="F924" s="194" t="s">
        <v>105</v>
      </c>
      <c r="G924" s="194" t="s">
        <v>110</v>
      </c>
      <c r="H924" s="194" t="s">
        <v>2567</v>
      </c>
      <c r="I924" s="194" t="s">
        <v>186</v>
      </c>
      <c r="J924" s="194" t="s">
        <v>2568</v>
      </c>
      <c r="K924" s="193">
        <v>0</v>
      </c>
      <c r="L924" s="193">
        <v>1.209</v>
      </c>
      <c r="M924" s="193">
        <v>1.209</v>
      </c>
      <c r="N924" s="194" t="s">
        <v>245</v>
      </c>
      <c r="O924" s="193">
        <v>77.085</v>
      </c>
      <c r="P924" s="309">
        <v>69.054</v>
      </c>
      <c r="Q924" s="309">
        <f t="shared" si="27"/>
        <v>57.1166253101737</v>
      </c>
      <c r="R924" s="194" t="s">
        <v>2569</v>
      </c>
      <c r="S924" s="193">
        <v>65</v>
      </c>
      <c r="T924" s="194"/>
    </row>
    <row r="925" ht="24" hidden="1" spans="1:20">
      <c r="A925" s="201"/>
      <c r="B925" s="126">
        <f>MAX($B$6:B924)+1</f>
        <v>671</v>
      </c>
      <c r="C925" s="191"/>
      <c r="D925" s="194" t="s">
        <v>182</v>
      </c>
      <c r="E925" s="194" t="s">
        <v>193</v>
      </c>
      <c r="F925" s="194" t="s">
        <v>105</v>
      </c>
      <c r="G925" s="194" t="s">
        <v>110</v>
      </c>
      <c r="H925" s="194" t="s">
        <v>2570</v>
      </c>
      <c r="I925" s="194" t="s">
        <v>182</v>
      </c>
      <c r="J925" s="194" t="s">
        <v>2571</v>
      </c>
      <c r="K925" s="193">
        <v>69.527</v>
      </c>
      <c r="L925" s="193">
        <v>70.1</v>
      </c>
      <c r="M925" s="193">
        <v>0.573</v>
      </c>
      <c r="N925" s="194" t="s">
        <v>342</v>
      </c>
      <c r="O925" s="193">
        <v>78.96</v>
      </c>
      <c r="P925" s="309">
        <v>70.26</v>
      </c>
      <c r="Q925" s="309">
        <f t="shared" si="27"/>
        <v>122.61780104712</v>
      </c>
      <c r="R925" s="194" t="s">
        <v>2572</v>
      </c>
      <c r="S925" s="193">
        <v>66</v>
      </c>
      <c r="T925" s="194"/>
    </row>
    <row r="926" hidden="1" spans="1:20">
      <c r="A926" s="201"/>
      <c r="B926" s="126">
        <f>MAX($B$6:B925)+1</f>
        <v>672</v>
      </c>
      <c r="C926" s="191"/>
      <c r="D926" s="194" t="s">
        <v>185</v>
      </c>
      <c r="E926" s="194" t="s">
        <v>193</v>
      </c>
      <c r="F926" s="194" t="s">
        <v>105</v>
      </c>
      <c r="G926" s="194" t="s">
        <v>110</v>
      </c>
      <c r="H926" s="194" t="s">
        <v>2573</v>
      </c>
      <c r="I926" s="194" t="s">
        <v>1811</v>
      </c>
      <c r="J926" s="194" t="s">
        <v>2574</v>
      </c>
      <c r="K926" s="193">
        <v>0</v>
      </c>
      <c r="L926" s="193">
        <v>1.587</v>
      </c>
      <c r="M926" s="202">
        <v>1.693</v>
      </c>
      <c r="N926" s="199" t="s">
        <v>245</v>
      </c>
      <c r="O926" s="202">
        <v>89.995</v>
      </c>
      <c r="P926" s="350">
        <v>94.109</v>
      </c>
      <c r="Q926" s="350">
        <f t="shared" si="27"/>
        <v>55.5871234494979</v>
      </c>
      <c r="R926" s="199" t="s">
        <v>2575</v>
      </c>
      <c r="S926" s="193">
        <v>89</v>
      </c>
      <c r="T926" s="194"/>
    </row>
    <row r="927" hidden="1" spans="1:20">
      <c r="A927" s="201"/>
      <c r="B927" s="126"/>
      <c r="C927" s="191"/>
      <c r="D927" s="194"/>
      <c r="E927" s="194"/>
      <c r="F927" s="194"/>
      <c r="G927" s="194"/>
      <c r="H927" s="194"/>
      <c r="I927" s="194"/>
      <c r="J927" s="194" t="s">
        <v>2576</v>
      </c>
      <c r="K927" s="193">
        <v>0.629</v>
      </c>
      <c r="L927" s="193">
        <v>0.735</v>
      </c>
      <c r="M927" s="203"/>
      <c r="N927" s="200"/>
      <c r="O927" s="203"/>
      <c r="P927" s="351"/>
      <c r="Q927" s="351"/>
      <c r="R927" s="200"/>
      <c r="S927" s="194"/>
      <c r="T927" s="194"/>
    </row>
    <row r="928" ht="36" hidden="1" spans="1:20">
      <c r="A928" s="201"/>
      <c r="B928" s="126">
        <f>MAX($B$6:B927)+1</f>
        <v>673</v>
      </c>
      <c r="C928" s="191"/>
      <c r="D928" s="194" t="s">
        <v>186</v>
      </c>
      <c r="E928" s="194" t="s">
        <v>193</v>
      </c>
      <c r="F928" s="194" t="s">
        <v>105</v>
      </c>
      <c r="G928" s="194" t="s">
        <v>110</v>
      </c>
      <c r="H928" s="194" t="s">
        <v>2577</v>
      </c>
      <c r="I928" s="194" t="s">
        <v>186</v>
      </c>
      <c r="J928" s="194" t="s">
        <v>2578</v>
      </c>
      <c r="K928" s="193">
        <v>0</v>
      </c>
      <c r="L928" s="193">
        <v>2.165</v>
      </c>
      <c r="M928" s="193">
        <v>2.165</v>
      </c>
      <c r="N928" s="194" t="s">
        <v>245</v>
      </c>
      <c r="O928" s="193">
        <v>142.613</v>
      </c>
      <c r="P928" s="309">
        <v>127.647</v>
      </c>
      <c r="Q928" s="309">
        <f t="shared" ref="Q928:Q955" si="28">P928/M928</f>
        <v>58.9593533487298</v>
      </c>
      <c r="R928" s="194" t="s">
        <v>2579</v>
      </c>
      <c r="S928" s="193">
        <v>120</v>
      </c>
      <c r="T928" s="194"/>
    </row>
    <row r="929" ht="36" hidden="1" spans="1:20">
      <c r="A929" s="201"/>
      <c r="B929" s="126">
        <f>MAX($B$6:B928)+1</f>
        <v>674</v>
      </c>
      <c r="C929" s="191"/>
      <c r="D929" s="194" t="s">
        <v>185</v>
      </c>
      <c r="E929" s="194" t="s">
        <v>193</v>
      </c>
      <c r="F929" s="194" t="s">
        <v>105</v>
      </c>
      <c r="G929" s="194" t="s">
        <v>110</v>
      </c>
      <c r="H929" s="194" t="s">
        <v>2580</v>
      </c>
      <c r="I929" s="194" t="s">
        <v>1811</v>
      </c>
      <c r="J929" s="194" t="s">
        <v>2581</v>
      </c>
      <c r="K929" s="193">
        <v>0</v>
      </c>
      <c r="L929" s="193">
        <v>0.45</v>
      </c>
      <c r="M929" s="193">
        <v>0.45</v>
      </c>
      <c r="N929" s="194" t="s">
        <v>245</v>
      </c>
      <c r="O929" s="193">
        <v>33.24</v>
      </c>
      <c r="P929" s="309">
        <v>30.58</v>
      </c>
      <c r="Q929" s="309">
        <f t="shared" si="28"/>
        <v>67.9555555555555</v>
      </c>
      <c r="R929" s="194" t="s">
        <v>2582</v>
      </c>
      <c r="S929" s="193">
        <v>29</v>
      </c>
      <c r="T929" s="194"/>
    </row>
    <row r="930" ht="36" hidden="1" spans="1:20">
      <c r="A930" s="201"/>
      <c r="B930" s="126">
        <f>MAX($B$6:B929)+1</f>
        <v>675</v>
      </c>
      <c r="C930" s="191"/>
      <c r="D930" s="194" t="s">
        <v>185</v>
      </c>
      <c r="E930" s="194" t="s">
        <v>193</v>
      </c>
      <c r="F930" s="194" t="s">
        <v>105</v>
      </c>
      <c r="G930" s="194" t="s">
        <v>110</v>
      </c>
      <c r="H930" s="194" t="s">
        <v>2583</v>
      </c>
      <c r="I930" s="194" t="s">
        <v>1811</v>
      </c>
      <c r="J930" s="194" t="s">
        <v>2584</v>
      </c>
      <c r="K930" s="193">
        <v>0</v>
      </c>
      <c r="L930" s="193">
        <v>2.639</v>
      </c>
      <c r="M930" s="193">
        <v>2.639</v>
      </c>
      <c r="N930" s="194" t="s">
        <v>245</v>
      </c>
      <c r="O930" s="193">
        <v>194.28</v>
      </c>
      <c r="P930" s="309">
        <v>178.74</v>
      </c>
      <c r="Q930" s="309">
        <f t="shared" si="28"/>
        <v>67.7302008336491</v>
      </c>
      <c r="R930" s="194" t="s">
        <v>2585</v>
      </c>
      <c r="S930" s="193">
        <v>168</v>
      </c>
      <c r="T930" s="194"/>
    </row>
    <row r="931" ht="36" hidden="1" spans="1:20">
      <c r="A931" s="201"/>
      <c r="B931" s="126">
        <f>MAX($B$6:B930)+1</f>
        <v>676</v>
      </c>
      <c r="C931" s="191"/>
      <c r="D931" s="194" t="s">
        <v>185</v>
      </c>
      <c r="E931" s="194" t="s">
        <v>193</v>
      </c>
      <c r="F931" s="194" t="s">
        <v>105</v>
      </c>
      <c r="G931" s="194" t="s">
        <v>110</v>
      </c>
      <c r="H931" s="194" t="s">
        <v>2586</v>
      </c>
      <c r="I931" s="194" t="s">
        <v>1811</v>
      </c>
      <c r="J931" s="194" t="s">
        <v>2587</v>
      </c>
      <c r="K931" s="193">
        <v>0.452</v>
      </c>
      <c r="L931" s="193">
        <v>0.97</v>
      </c>
      <c r="M931" s="193">
        <v>0.518</v>
      </c>
      <c r="N931" s="194" t="s">
        <v>245</v>
      </c>
      <c r="O931" s="193">
        <v>89.86</v>
      </c>
      <c r="P931" s="309">
        <v>82.67</v>
      </c>
      <c r="Q931" s="309">
        <f t="shared" si="28"/>
        <v>159.594594594595</v>
      </c>
      <c r="R931" s="194" t="s">
        <v>2588</v>
      </c>
      <c r="S931" s="193">
        <v>78</v>
      </c>
      <c r="T931" s="194"/>
    </row>
    <row r="932" ht="36" hidden="1" spans="1:20">
      <c r="A932" s="201"/>
      <c r="B932" s="126">
        <f>MAX($B$6:B931)+1</f>
        <v>677</v>
      </c>
      <c r="C932" s="191"/>
      <c r="D932" s="194" t="s">
        <v>185</v>
      </c>
      <c r="E932" s="194" t="s">
        <v>193</v>
      </c>
      <c r="F932" s="194" t="s">
        <v>105</v>
      </c>
      <c r="G932" s="194" t="s">
        <v>110</v>
      </c>
      <c r="H932" s="194" t="s">
        <v>2589</v>
      </c>
      <c r="I932" s="194" t="s">
        <v>1811</v>
      </c>
      <c r="J932" s="194" t="s">
        <v>2590</v>
      </c>
      <c r="K932" s="193">
        <v>0.339</v>
      </c>
      <c r="L932" s="193">
        <v>2.358</v>
      </c>
      <c r="M932" s="193">
        <v>2.019</v>
      </c>
      <c r="N932" s="194" t="s">
        <v>245</v>
      </c>
      <c r="O932" s="193">
        <v>150.82</v>
      </c>
      <c r="P932" s="309">
        <v>138.75</v>
      </c>
      <c r="Q932" s="309">
        <f t="shared" si="28"/>
        <v>68.7221396731055</v>
      </c>
      <c r="R932" s="194" t="s">
        <v>2591</v>
      </c>
      <c r="S932" s="193">
        <v>131</v>
      </c>
      <c r="T932" s="194"/>
    </row>
    <row r="933" ht="24" hidden="1" spans="1:20">
      <c r="A933" s="201"/>
      <c r="B933" s="126">
        <f>MAX($B$6:B932)+1</f>
        <v>678</v>
      </c>
      <c r="C933" s="191"/>
      <c r="D933" s="194" t="s">
        <v>184</v>
      </c>
      <c r="E933" s="194" t="s">
        <v>193</v>
      </c>
      <c r="F933" s="194" t="s">
        <v>105</v>
      </c>
      <c r="G933" s="194" t="s">
        <v>110</v>
      </c>
      <c r="H933" s="194" t="s">
        <v>2592</v>
      </c>
      <c r="I933" s="194" t="s">
        <v>702</v>
      </c>
      <c r="J933" s="194" t="s">
        <v>2593</v>
      </c>
      <c r="K933" s="193">
        <v>0</v>
      </c>
      <c r="L933" s="193">
        <v>1.422</v>
      </c>
      <c r="M933" s="193">
        <v>1.422</v>
      </c>
      <c r="N933" s="194" t="s">
        <v>245</v>
      </c>
      <c r="O933" s="193">
        <v>219.23</v>
      </c>
      <c r="P933" s="309">
        <v>201.69</v>
      </c>
      <c r="Q933" s="309">
        <f t="shared" si="28"/>
        <v>141.835443037975</v>
      </c>
      <c r="R933" s="194" t="s">
        <v>2594</v>
      </c>
      <c r="S933" s="193">
        <v>190</v>
      </c>
      <c r="T933" s="194"/>
    </row>
    <row r="934" ht="24" hidden="1" spans="1:20">
      <c r="A934" s="201"/>
      <c r="B934" s="126">
        <f>MAX($B$6:B933)+1</f>
        <v>679</v>
      </c>
      <c r="C934" s="191"/>
      <c r="D934" s="194" t="s">
        <v>182</v>
      </c>
      <c r="E934" s="194" t="s">
        <v>193</v>
      </c>
      <c r="F934" s="194" t="s">
        <v>105</v>
      </c>
      <c r="G934" s="194" t="s">
        <v>110</v>
      </c>
      <c r="H934" s="194" t="s">
        <v>2595</v>
      </c>
      <c r="I934" s="194" t="s">
        <v>182</v>
      </c>
      <c r="J934" s="194" t="s">
        <v>2596</v>
      </c>
      <c r="K934" s="193">
        <v>22.976</v>
      </c>
      <c r="L934" s="193">
        <v>23.196</v>
      </c>
      <c r="M934" s="193">
        <v>0.22</v>
      </c>
      <c r="N934" s="194" t="s">
        <v>342</v>
      </c>
      <c r="O934" s="193">
        <v>3.578</v>
      </c>
      <c r="P934" s="309">
        <v>2.862</v>
      </c>
      <c r="Q934" s="309">
        <f t="shared" si="28"/>
        <v>13.0090909090909</v>
      </c>
      <c r="R934" s="194" t="s">
        <v>2597</v>
      </c>
      <c r="S934" s="193">
        <v>2</v>
      </c>
      <c r="T934" s="194"/>
    </row>
    <row r="935" ht="24" hidden="1" spans="1:20">
      <c r="A935" s="201"/>
      <c r="B935" s="126">
        <f>MAX($B$6:B934)+1</f>
        <v>680</v>
      </c>
      <c r="C935" s="191"/>
      <c r="D935" s="194" t="s">
        <v>184</v>
      </c>
      <c r="E935" s="194" t="s">
        <v>193</v>
      </c>
      <c r="F935" s="194" t="s">
        <v>105</v>
      </c>
      <c r="G935" s="194" t="s">
        <v>110</v>
      </c>
      <c r="H935" s="194" t="s">
        <v>2598</v>
      </c>
      <c r="I935" s="194" t="s">
        <v>702</v>
      </c>
      <c r="J935" s="194" t="s">
        <v>2599</v>
      </c>
      <c r="K935" s="193">
        <v>0</v>
      </c>
      <c r="L935" s="193">
        <v>1.464</v>
      </c>
      <c r="M935" s="193">
        <v>1.464</v>
      </c>
      <c r="N935" s="194" t="s">
        <v>245</v>
      </c>
      <c r="O935" s="193">
        <v>74.001</v>
      </c>
      <c r="P935" s="309">
        <v>66.102</v>
      </c>
      <c r="Q935" s="309">
        <f t="shared" si="28"/>
        <v>45.1516393442623</v>
      </c>
      <c r="R935" s="194" t="s">
        <v>2600</v>
      </c>
      <c r="S935" s="193">
        <v>62</v>
      </c>
      <c r="T935" s="194"/>
    </row>
    <row r="936" ht="36" hidden="1" spans="1:20">
      <c r="A936" s="201"/>
      <c r="B936" s="126">
        <f>MAX($B$6:B935)+1</f>
        <v>681</v>
      </c>
      <c r="C936" s="191"/>
      <c r="D936" s="194" t="s">
        <v>185</v>
      </c>
      <c r="E936" s="194" t="s">
        <v>193</v>
      </c>
      <c r="F936" s="194" t="s">
        <v>105</v>
      </c>
      <c r="G936" s="194" t="s">
        <v>110</v>
      </c>
      <c r="H936" s="194" t="s">
        <v>2601</v>
      </c>
      <c r="I936" s="194" t="s">
        <v>1811</v>
      </c>
      <c r="J936" s="194" t="s">
        <v>2602</v>
      </c>
      <c r="K936" s="193">
        <v>0.123</v>
      </c>
      <c r="L936" s="193">
        <v>0.644</v>
      </c>
      <c r="M936" s="193">
        <v>0.521</v>
      </c>
      <c r="N936" s="194" t="s">
        <v>245</v>
      </c>
      <c r="O936" s="193">
        <v>41.26</v>
      </c>
      <c r="P936" s="309">
        <v>37.284</v>
      </c>
      <c r="Q936" s="309">
        <f t="shared" si="28"/>
        <v>71.5623800383877</v>
      </c>
      <c r="R936" s="194" t="s">
        <v>2603</v>
      </c>
      <c r="S936" s="193">
        <v>35</v>
      </c>
      <c r="T936" s="194"/>
    </row>
    <row r="937" ht="24" hidden="1" spans="1:20">
      <c r="A937" s="201"/>
      <c r="B937" s="126">
        <f>MAX($B$6:B936)+1</f>
        <v>682</v>
      </c>
      <c r="C937" s="191"/>
      <c r="D937" s="194" t="s">
        <v>186</v>
      </c>
      <c r="E937" s="194" t="s">
        <v>193</v>
      </c>
      <c r="F937" s="194" t="s">
        <v>105</v>
      </c>
      <c r="G937" s="194" t="s">
        <v>110</v>
      </c>
      <c r="H937" s="194" t="s">
        <v>2604</v>
      </c>
      <c r="I937" s="194" t="s">
        <v>186</v>
      </c>
      <c r="J937" s="194" t="s">
        <v>2605</v>
      </c>
      <c r="K937" s="193">
        <v>0</v>
      </c>
      <c r="L937" s="193">
        <v>2.449</v>
      </c>
      <c r="M937" s="193">
        <v>2.449</v>
      </c>
      <c r="N937" s="194" t="s">
        <v>245</v>
      </c>
      <c r="O937" s="193">
        <v>338.005</v>
      </c>
      <c r="P937" s="309">
        <v>301.459</v>
      </c>
      <c r="Q937" s="309">
        <f t="shared" si="28"/>
        <v>123.094732543895</v>
      </c>
      <c r="R937" s="194" t="s">
        <v>2606</v>
      </c>
      <c r="S937" s="193">
        <v>284</v>
      </c>
      <c r="T937" s="194"/>
    </row>
    <row r="938" ht="36" hidden="1" spans="1:20">
      <c r="A938" s="201"/>
      <c r="B938" s="126">
        <f>MAX($B$6:B937)+1</f>
        <v>683</v>
      </c>
      <c r="C938" s="191"/>
      <c r="D938" s="194" t="s">
        <v>185</v>
      </c>
      <c r="E938" s="194" t="s">
        <v>193</v>
      </c>
      <c r="F938" s="194" t="s">
        <v>105</v>
      </c>
      <c r="G938" s="194" t="s">
        <v>110</v>
      </c>
      <c r="H938" s="194" t="s">
        <v>2607</v>
      </c>
      <c r="I938" s="194" t="s">
        <v>1811</v>
      </c>
      <c r="J938" s="194" t="s">
        <v>2608</v>
      </c>
      <c r="K938" s="193">
        <v>1.857</v>
      </c>
      <c r="L938" s="193">
        <v>2.334</v>
      </c>
      <c r="M938" s="193">
        <v>0.477</v>
      </c>
      <c r="N938" s="194" t="s">
        <v>245</v>
      </c>
      <c r="O938" s="193">
        <v>30.049</v>
      </c>
      <c r="P938" s="309">
        <v>26.869</v>
      </c>
      <c r="Q938" s="309">
        <f t="shared" si="28"/>
        <v>56.3291404612159</v>
      </c>
      <c r="R938" s="194" t="s">
        <v>2609</v>
      </c>
      <c r="S938" s="193">
        <v>25</v>
      </c>
      <c r="T938" s="194"/>
    </row>
    <row r="939" ht="36" hidden="1" spans="1:20">
      <c r="A939" s="201"/>
      <c r="B939" s="126">
        <f>MAX($B$6:B938)+1</f>
        <v>684</v>
      </c>
      <c r="C939" s="191"/>
      <c r="D939" s="194" t="s">
        <v>185</v>
      </c>
      <c r="E939" s="194" t="s">
        <v>193</v>
      </c>
      <c r="F939" s="194" t="s">
        <v>105</v>
      </c>
      <c r="G939" s="194" t="s">
        <v>110</v>
      </c>
      <c r="H939" s="194" t="s">
        <v>2610</v>
      </c>
      <c r="I939" s="194" t="s">
        <v>1811</v>
      </c>
      <c r="J939" s="194" t="s">
        <v>2611</v>
      </c>
      <c r="K939" s="193">
        <v>0</v>
      </c>
      <c r="L939" s="193">
        <v>0.867</v>
      </c>
      <c r="M939" s="193">
        <v>0.867</v>
      </c>
      <c r="N939" s="194" t="s">
        <v>245</v>
      </c>
      <c r="O939" s="193">
        <v>68.794</v>
      </c>
      <c r="P939" s="309">
        <v>61.717</v>
      </c>
      <c r="Q939" s="309">
        <f t="shared" si="28"/>
        <v>71.1845444059977</v>
      </c>
      <c r="R939" s="194" t="s">
        <v>2612</v>
      </c>
      <c r="S939" s="193">
        <v>58</v>
      </c>
      <c r="T939" s="194"/>
    </row>
    <row r="940" ht="36" hidden="1" spans="1:20">
      <c r="A940" s="201"/>
      <c r="B940" s="126">
        <f>MAX($B$6:B939)+1</f>
        <v>685</v>
      </c>
      <c r="C940" s="191"/>
      <c r="D940" s="194" t="s">
        <v>185</v>
      </c>
      <c r="E940" s="194" t="s">
        <v>193</v>
      </c>
      <c r="F940" s="194" t="s">
        <v>105</v>
      </c>
      <c r="G940" s="194" t="s">
        <v>110</v>
      </c>
      <c r="H940" s="194" t="s">
        <v>2613</v>
      </c>
      <c r="I940" s="194" t="s">
        <v>1811</v>
      </c>
      <c r="J940" s="194" t="s">
        <v>2614</v>
      </c>
      <c r="K940" s="193">
        <v>0</v>
      </c>
      <c r="L940" s="193">
        <v>1.01</v>
      </c>
      <c r="M940" s="193">
        <v>1.01</v>
      </c>
      <c r="N940" s="194" t="s">
        <v>245</v>
      </c>
      <c r="O940" s="193">
        <v>75.39</v>
      </c>
      <c r="P940" s="309">
        <v>69.36</v>
      </c>
      <c r="Q940" s="309">
        <f t="shared" si="28"/>
        <v>68.6732673267327</v>
      </c>
      <c r="R940" s="194" t="s">
        <v>2615</v>
      </c>
      <c r="S940" s="193">
        <v>65</v>
      </c>
      <c r="T940" s="194"/>
    </row>
    <row r="941" ht="36" hidden="1" spans="1:20">
      <c r="A941" s="201"/>
      <c r="B941" s="126">
        <f>MAX($B$6:B940)+1</f>
        <v>686</v>
      </c>
      <c r="C941" s="191"/>
      <c r="D941" s="194" t="s">
        <v>182</v>
      </c>
      <c r="E941" s="194" t="s">
        <v>193</v>
      </c>
      <c r="F941" s="194" t="s">
        <v>105</v>
      </c>
      <c r="G941" s="194" t="s">
        <v>110</v>
      </c>
      <c r="H941" s="194" t="s">
        <v>2616</v>
      </c>
      <c r="I941" s="194" t="s">
        <v>182</v>
      </c>
      <c r="J941" s="194" t="s">
        <v>2538</v>
      </c>
      <c r="K941" s="193">
        <v>7.355</v>
      </c>
      <c r="L941" s="193">
        <v>11.71</v>
      </c>
      <c r="M941" s="193">
        <v>4.355</v>
      </c>
      <c r="N941" s="194" t="s">
        <v>342</v>
      </c>
      <c r="O941" s="193">
        <v>538.872</v>
      </c>
      <c r="P941" s="309">
        <v>480.096</v>
      </c>
      <c r="Q941" s="309">
        <f t="shared" si="28"/>
        <v>110.2401836969</v>
      </c>
      <c r="R941" s="194" t="s">
        <v>2617</v>
      </c>
      <c r="S941" s="193">
        <v>452</v>
      </c>
      <c r="T941" s="194"/>
    </row>
    <row r="942" ht="36" hidden="1" spans="1:20">
      <c r="A942" s="201"/>
      <c r="B942" s="126">
        <f>MAX($B$6:B941)+1</f>
        <v>687</v>
      </c>
      <c r="C942" s="191"/>
      <c r="D942" s="194" t="s">
        <v>186</v>
      </c>
      <c r="E942" s="194" t="s">
        <v>193</v>
      </c>
      <c r="F942" s="194" t="s">
        <v>105</v>
      </c>
      <c r="G942" s="194" t="s">
        <v>110</v>
      </c>
      <c r="H942" s="194" t="s">
        <v>2618</v>
      </c>
      <c r="I942" s="194" t="s">
        <v>186</v>
      </c>
      <c r="J942" s="194" t="s">
        <v>2619</v>
      </c>
      <c r="K942" s="193">
        <v>3.865</v>
      </c>
      <c r="L942" s="193">
        <v>5.464</v>
      </c>
      <c r="M942" s="193">
        <v>1.599</v>
      </c>
      <c r="N942" s="194" t="s">
        <v>245</v>
      </c>
      <c r="O942" s="193">
        <v>265.457</v>
      </c>
      <c r="P942" s="309">
        <v>238.5</v>
      </c>
      <c r="Q942" s="309">
        <f t="shared" si="28"/>
        <v>149.155722326454</v>
      </c>
      <c r="R942" s="194" t="s">
        <v>2620</v>
      </c>
      <c r="S942" s="193">
        <v>225</v>
      </c>
      <c r="T942" s="194"/>
    </row>
    <row r="943" ht="24" hidden="1" spans="1:20">
      <c r="A943" s="201"/>
      <c r="B943" s="126">
        <f>MAX($B$6:B942)+1</f>
        <v>688</v>
      </c>
      <c r="C943" s="191"/>
      <c r="D943" s="194" t="s">
        <v>184</v>
      </c>
      <c r="E943" s="194" t="s">
        <v>193</v>
      </c>
      <c r="F943" s="194" t="s">
        <v>105</v>
      </c>
      <c r="G943" s="194" t="s">
        <v>110</v>
      </c>
      <c r="H943" s="194" t="s">
        <v>2621</v>
      </c>
      <c r="I943" s="194" t="s">
        <v>702</v>
      </c>
      <c r="J943" s="194" t="s">
        <v>2622</v>
      </c>
      <c r="K943" s="193">
        <v>2.6</v>
      </c>
      <c r="L943" s="193">
        <v>5.847</v>
      </c>
      <c r="M943" s="193">
        <v>3.247</v>
      </c>
      <c r="N943" s="194" t="s">
        <v>245</v>
      </c>
      <c r="O943" s="193">
        <v>201.041</v>
      </c>
      <c r="P943" s="309">
        <v>180.068</v>
      </c>
      <c r="Q943" s="309">
        <f t="shared" si="28"/>
        <v>55.4567292885741</v>
      </c>
      <c r="R943" s="194" t="s">
        <v>2623</v>
      </c>
      <c r="S943" s="193">
        <v>170</v>
      </c>
      <c r="T943" s="194"/>
    </row>
    <row r="944" ht="24" hidden="1" spans="1:20">
      <c r="A944" s="201"/>
      <c r="B944" s="126">
        <f>MAX($B$6:B943)+1</f>
        <v>689</v>
      </c>
      <c r="C944" s="191"/>
      <c r="D944" s="194" t="s">
        <v>186</v>
      </c>
      <c r="E944" s="194" t="s">
        <v>193</v>
      </c>
      <c r="F944" s="194" t="s">
        <v>105</v>
      </c>
      <c r="G944" s="194" t="s">
        <v>110</v>
      </c>
      <c r="H944" s="194" t="s">
        <v>2624</v>
      </c>
      <c r="I944" s="194" t="s">
        <v>186</v>
      </c>
      <c r="J944" s="194" t="s">
        <v>2625</v>
      </c>
      <c r="K944" s="193">
        <v>0</v>
      </c>
      <c r="L944" s="193">
        <v>1.473</v>
      </c>
      <c r="M944" s="193">
        <v>1.473</v>
      </c>
      <c r="N944" s="194" t="s">
        <v>245</v>
      </c>
      <c r="O944" s="193">
        <v>84.655</v>
      </c>
      <c r="P944" s="309">
        <v>75.637</v>
      </c>
      <c r="Q944" s="309">
        <f t="shared" si="28"/>
        <v>51.3489477257298</v>
      </c>
      <c r="R944" s="194" t="s">
        <v>2626</v>
      </c>
      <c r="S944" s="193">
        <v>71</v>
      </c>
      <c r="T944" s="194"/>
    </row>
    <row r="945" ht="36" hidden="1" spans="1:20">
      <c r="A945" s="201"/>
      <c r="B945" s="126">
        <f>MAX($B$6:B944)+1</f>
        <v>690</v>
      </c>
      <c r="C945" s="191"/>
      <c r="D945" s="194" t="s">
        <v>182</v>
      </c>
      <c r="E945" s="194" t="s">
        <v>193</v>
      </c>
      <c r="F945" s="194" t="s">
        <v>105</v>
      </c>
      <c r="G945" s="194" t="s">
        <v>110</v>
      </c>
      <c r="H945" s="194" t="s">
        <v>2627</v>
      </c>
      <c r="I945" s="194" t="s">
        <v>182</v>
      </c>
      <c r="J945" s="194" t="s">
        <v>2538</v>
      </c>
      <c r="K945" s="193">
        <v>22.524</v>
      </c>
      <c r="L945" s="193">
        <v>24.697</v>
      </c>
      <c r="M945" s="193">
        <v>2.173</v>
      </c>
      <c r="N945" s="194" t="s">
        <v>342</v>
      </c>
      <c r="O945" s="193">
        <v>30.927</v>
      </c>
      <c r="P945" s="309">
        <v>27.031</v>
      </c>
      <c r="Q945" s="309">
        <f t="shared" si="28"/>
        <v>12.4394845835251</v>
      </c>
      <c r="R945" s="194" t="s">
        <v>2628</v>
      </c>
      <c r="S945" s="193">
        <v>25</v>
      </c>
      <c r="T945" s="194"/>
    </row>
    <row r="946" ht="24" hidden="1" spans="1:20">
      <c r="A946" s="201"/>
      <c r="B946" s="126">
        <f>MAX($B$6:B945)+1</f>
        <v>691</v>
      </c>
      <c r="C946" s="191"/>
      <c r="D946" s="194" t="s">
        <v>186</v>
      </c>
      <c r="E946" s="194" t="s">
        <v>193</v>
      </c>
      <c r="F946" s="194" t="s">
        <v>105</v>
      </c>
      <c r="G946" s="194" t="s">
        <v>110</v>
      </c>
      <c r="H946" s="194" t="s">
        <v>2629</v>
      </c>
      <c r="I946" s="194" t="s">
        <v>186</v>
      </c>
      <c r="J946" s="194" t="s">
        <v>2630</v>
      </c>
      <c r="K946" s="193">
        <v>0</v>
      </c>
      <c r="L946" s="193">
        <v>0.903</v>
      </c>
      <c r="M946" s="193">
        <v>0.903</v>
      </c>
      <c r="N946" s="194" t="s">
        <v>245</v>
      </c>
      <c r="O946" s="193">
        <v>34.952</v>
      </c>
      <c r="P946" s="309">
        <v>31.091</v>
      </c>
      <c r="Q946" s="309">
        <f t="shared" si="28"/>
        <v>34.4307862679956</v>
      </c>
      <c r="R946" s="194" t="s">
        <v>2631</v>
      </c>
      <c r="S946" s="193">
        <v>29</v>
      </c>
      <c r="T946" s="194"/>
    </row>
    <row r="947" ht="36" hidden="1" spans="1:20">
      <c r="A947" s="201"/>
      <c r="B947" s="126">
        <f>MAX($B$6:B946)+1</f>
        <v>692</v>
      </c>
      <c r="C947" s="191"/>
      <c r="D947" s="194" t="s">
        <v>185</v>
      </c>
      <c r="E947" s="194" t="s">
        <v>193</v>
      </c>
      <c r="F947" s="194" t="s">
        <v>105</v>
      </c>
      <c r="G947" s="194" t="s">
        <v>110</v>
      </c>
      <c r="H947" s="194" t="s">
        <v>2632</v>
      </c>
      <c r="I947" s="194" t="s">
        <v>1811</v>
      </c>
      <c r="J947" s="194" t="s">
        <v>2633</v>
      </c>
      <c r="K947" s="193">
        <v>0</v>
      </c>
      <c r="L947" s="193">
        <v>0.873</v>
      </c>
      <c r="M947" s="193">
        <v>0.873</v>
      </c>
      <c r="N947" s="194" t="s">
        <v>245</v>
      </c>
      <c r="O947" s="193">
        <v>97.98</v>
      </c>
      <c r="P947" s="309">
        <v>87.939</v>
      </c>
      <c r="Q947" s="309">
        <f t="shared" si="28"/>
        <v>100.731958762887</v>
      </c>
      <c r="R947" s="194" t="s">
        <v>2634</v>
      </c>
      <c r="S947" s="193">
        <v>83</v>
      </c>
      <c r="T947" s="194"/>
    </row>
    <row r="948" ht="36" hidden="1" spans="1:20">
      <c r="A948" s="201"/>
      <c r="B948" s="126">
        <f>MAX($B$6:B947)+1</f>
        <v>693</v>
      </c>
      <c r="C948" s="191"/>
      <c r="D948" s="194" t="s">
        <v>182</v>
      </c>
      <c r="E948" s="194" t="s">
        <v>193</v>
      </c>
      <c r="F948" s="194" t="s">
        <v>105</v>
      </c>
      <c r="G948" s="194" t="s">
        <v>110</v>
      </c>
      <c r="H948" s="194" t="s">
        <v>2635</v>
      </c>
      <c r="I948" s="194" t="s">
        <v>182</v>
      </c>
      <c r="J948" s="194" t="s">
        <v>2636</v>
      </c>
      <c r="K948" s="193">
        <v>4.872</v>
      </c>
      <c r="L948" s="193">
        <v>5.484</v>
      </c>
      <c r="M948" s="193">
        <v>0.612</v>
      </c>
      <c r="N948" s="194" t="s">
        <v>342</v>
      </c>
      <c r="O948" s="193">
        <v>65.387</v>
      </c>
      <c r="P948" s="309">
        <v>57.983</v>
      </c>
      <c r="Q948" s="309">
        <f t="shared" si="28"/>
        <v>94.7434640522876</v>
      </c>
      <c r="R948" s="194" t="s">
        <v>2637</v>
      </c>
      <c r="S948" s="193">
        <v>55</v>
      </c>
      <c r="T948" s="194"/>
    </row>
    <row r="949" ht="36" hidden="1" spans="1:20">
      <c r="A949" s="201"/>
      <c r="B949" s="126">
        <f>MAX($B$6:B948)+1</f>
        <v>694</v>
      </c>
      <c r="C949" s="191"/>
      <c r="D949" s="194" t="s">
        <v>182</v>
      </c>
      <c r="E949" s="194" t="s">
        <v>193</v>
      </c>
      <c r="F949" s="194" t="s">
        <v>105</v>
      </c>
      <c r="G949" s="194" t="s">
        <v>110</v>
      </c>
      <c r="H949" s="194" t="s">
        <v>2638</v>
      </c>
      <c r="I949" s="194" t="s">
        <v>182</v>
      </c>
      <c r="J949" s="194" t="s">
        <v>2538</v>
      </c>
      <c r="K949" s="193">
        <v>11.88</v>
      </c>
      <c r="L949" s="193">
        <v>13.627</v>
      </c>
      <c r="M949" s="193">
        <v>1.747</v>
      </c>
      <c r="N949" s="194" t="s">
        <v>342</v>
      </c>
      <c r="O949" s="193">
        <v>145.532</v>
      </c>
      <c r="P949" s="309">
        <v>128.34</v>
      </c>
      <c r="Q949" s="309">
        <f t="shared" si="28"/>
        <v>73.4630795649685</v>
      </c>
      <c r="R949" s="194" t="s">
        <v>2639</v>
      </c>
      <c r="S949" s="193">
        <v>121</v>
      </c>
      <c r="T949" s="194"/>
    </row>
    <row r="950" ht="36" hidden="1" spans="1:20">
      <c r="A950" s="201"/>
      <c r="B950" s="126">
        <f>MAX($B$6:B949)+1</f>
        <v>695</v>
      </c>
      <c r="C950" s="191"/>
      <c r="D950" s="194" t="s">
        <v>185</v>
      </c>
      <c r="E950" s="194" t="s">
        <v>193</v>
      </c>
      <c r="F950" s="194" t="s">
        <v>105</v>
      </c>
      <c r="G950" s="194" t="s">
        <v>110</v>
      </c>
      <c r="H950" s="194" t="s">
        <v>2640</v>
      </c>
      <c r="I950" s="194" t="s">
        <v>1811</v>
      </c>
      <c r="J950" s="194" t="s">
        <v>2641</v>
      </c>
      <c r="K950" s="193">
        <v>6.576</v>
      </c>
      <c r="L950" s="193">
        <v>7.071</v>
      </c>
      <c r="M950" s="193">
        <v>0.495</v>
      </c>
      <c r="N950" s="194" t="s">
        <v>245</v>
      </c>
      <c r="O950" s="193">
        <v>85.73</v>
      </c>
      <c r="P950" s="309">
        <v>78.87</v>
      </c>
      <c r="Q950" s="309">
        <f t="shared" si="28"/>
        <v>159.333333333333</v>
      </c>
      <c r="R950" s="194" t="s">
        <v>2642</v>
      </c>
      <c r="S950" s="193">
        <v>74</v>
      </c>
      <c r="T950" s="194"/>
    </row>
    <row r="951" ht="24" hidden="1" spans="1:20">
      <c r="A951" s="201"/>
      <c r="B951" s="126">
        <f>MAX($B$6:B950)+1</f>
        <v>696</v>
      </c>
      <c r="C951" s="191"/>
      <c r="D951" s="194" t="s">
        <v>184</v>
      </c>
      <c r="E951" s="194" t="s">
        <v>193</v>
      </c>
      <c r="F951" s="194" t="s">
        <v>105</v>
      </c>
      <c r="G951" s="194" t="s">
        <v>110</v>
      </c>
      <c r="H951" s="194" t="s">
        <v>2643</v>
      </c>
      <c r="I951" s="194" t="s">
        <v>702</v>
      </c>
      <c r="J951" s="194" t="s">
        <v>2644</v>
      </c>
      <c r="K951" s="193">
        <v>0</v>
      </c>
      <c r="L951" s="193">
        <v>0.813</v>
      </c>
      <c r="M951" s="193">
        <v>0.813</v>
      </c>
      <c r="N951" s="194" t="s">
        <v>245</v>
      </c>
      <c r="O951" s="193">
        <v>46.922</v>
      </c>
      <c r="P951" s="309">
        <v>41.993</v>
      </c>
      <c r="Q951" s="309">
        <f t="shared" si="28"/>
        <v>51.6519065190652</v>
      </c>
      <c r="R951" s="194" t="s">
        <v>2645</v>
      </c>
      <c r="S951" s="193">
        <v>40</v>
      </c>
      <c r="T951" s="194"/>
    </row>
    <row r="952" ht="36" hidden="1" spans="1:20">
      <c r="A952" s="201"/>
      <c r="B952" s="126">
        <f>MAX($B$6:B951)+1</f>
        <v>697</v>
      </c>
      <c r="C952" s="191"/>
      <c r="D952" s="194" t="s">
        <v>185</v>
      </c>
      <c r="E952" s="194" t="s">
        <v>193</v>
      </c>
      <c r="F952" s="194" t="s">
        <v>105</v>
      </c>
      <c r="G952" s="194" t="s">
        <v>110</v>
      </c>
      <c r="H952" s="194" t="s">
        <v>2646</v>
      </c>
      <c r="I952" s="194" t="s">
        <v>1811</v>
      </c>
      <c r="J952" s="194" t="s">
        <v>2647</v>
      </c>
      <c r="K952" s="193">
        <v>0</v>
      </c>
      <c r="L952" s="193">
        <v>1.911</v>
      </c>
      <c r="M952" s="193">
        <v>1.911</v>
      </c>
      <c r="N952" s="194" t="s">
        <v>245</v>
      </c>
      <c r="O952" s="193">
        <v>345.11</v>
      </c>
      <c r="P952" s="309">
        <v>317.5</v>
      </c>
      <c r="Q952" s="309">
        <f t="shared" si="28"/>
        <v>166.143380429095</v>
      </c>
      <c r="R952" s="194" t="s">
        <v>2648</v>
      </c>
      <c r="S952" s="193">
        <v>299</v>
      </c>
      <c r="T952" s="194"/>
    </row>
    <row r="953" ht="36" hidden="1" spans="1:20">
      <c r="A953" s="201"/>
      <c r="B953" s="126">
        <f>MAX($B$6:B952)+1</f>
        <v>698</v>
      </c>
      <c r="C953" s="191"/>
      <c r="D953" s="194" t="s">
        <v>186</v>
      </c>
      <c r="E953" s="194" t="s">
        <v>193</v>
      </c>
      <c r="F953" s="194" t="s">
        <v>105</v>
      </c>
      <c r="G953" s="194" t="s">
        <v>110</v>
      </c>
      <c r="H953" s="194" t="s">
        <v>2649</v>
      </c>
      <c r="I953" s="194" t="s">
        <v>186</v>
      </c>
      <c r="J953" s="194" t="s">
        <v>2619</v>
      </c>
      <c r="K953" s="193">
        <v>0.2</v>
      </c>
      <c r="L953" s="193">
        <v>2.014</v>
      </c>
      <c r="M953" s="193">
        <v>1.814</v>
      </c>
      <c r="N953" s="194" t="s">
        <v>245</v>
      </c>
      <c r="O953" s="193">
        <v>296.784</v>
      </c>
      <c r="P953" s="309">
        <v>266.908</v>
      </c>
      <c r="Q953" s="309">
        <f t="shared" si="28"/>
        <v>147.137816979052</v>
      </c>
      <c r="R953" s="194" t="s">
        <v>2650</v>
      </c>
      <c r="S953" s="193">
        <v>251</v>
      </c>
      <c r="T953" s="194"/>
    </row>
    <row r="954" ht="24" hidden="1" spans="1:20">
      <c r="A954" s="201"/>
      <c r="B954" s="126">
        <f>MAX($B$6:B953)+1</f>
        <v>699</v>
      </c>
      <c r="C954" s="191"/>
      <c r="D954" s="194" t="s">
        <v>182</v>
      </c>
      <c r="E954" s="194" t="s">
        <v>193</v>
      </c>
      <c r="F954" s="194" t="s">
        <v>105</v>
      </c>
      <c r="G954" s="194" t="s">
        <v>110</v>
      </c>
      <c r="H954" s="194" t="s">
        <v>2651</v>
      </c>
      <c r="I954" s="194" t="s">
        <v>182</v>
      </c>
      <c r="J954" s="194" t="s">
        <v>2652</v>
      </c>
      <c r="K954" s="193">
        <v>2.343</v>
      </c>
      <c r="L954" s="193">
        <v>14.348</v>
      </c>
      <c r="M954" s="193">
        <v>12.005</v>
      </c>
      <c r="N954" s="194" t="s">
        <v>342</v>
      </c>
      <c r="O954" s="193">
        <v>736.958</v>
      </c>
      <c r="P954" s="309">
        <v>647.661</v>
      </c>
      <c r="Q954" s="309">
        <f t="shared" si="28"/>
        <v>53.9492711370262</v>
      </c>
      <c r="R954" s="194" t="s">
        <v>2653</v>
      </c>
      <c r="S954" s="193">
        <v>611</v>
      </c>
      <c r="T954" s="194"/>
    </row>
    <row r="955" ht="36" hidden="1" spans="1:20">
      <c r="A955" s="201"/>
      <c r="B955" s="126">
        <f>MAX($B$6:B954)+1</f>
        <v>700</v>
      </c>
      <c r="C955" s="191"/>
      <c r="D955" s="194" t="s">
        <v>185</v>
      </c>
      <c r="E955" s="194" t="s">
        <v>193</v>
      </c>
      <c r="F955" s="194" t="s">
        <v>105</v>
      </c>
      <c r="G955" s="194" t="s">
        <v>110</v>
      </c>
      <c r="H955" s="194" t="s">
        <v>2654</v>
      </c>
      <c r="I955" s="194" t="s">
        <v>1811</v>
      </c>
      <c r="J955" s="194" t="s">
        <v>2655</v>
      </c>
      <c r="K955" s="193">
        <v>0</v>
      </c>
      <c r="L955" s="193">
        <v>2.85</v>
      </c>
      <c r="M955" s="193">
        <v>2.85</v>
      </c>
      <c r="N955" s="194" t="s">
        <v>245</v>
      </c>
      <c r="O955" s="193">
        <v>212.21</v>
      </c>
      <c r="P955" s="309">
        <v>195.23</v>
      </c>
      <c r="Q955" s="309">
        <f t="shared" si="28"/>
        <v>68.5017543859649</v>
      </c>
      <c r="R955" s="194" t="s">
        <v>2656</v>
      </c>
      <c r="S955" s="193">
        <v>184</v>
      </c>
      <c r="T955" s="194"/>
    </row>
    <row r="956" hidden="1" spans="1:20">
      <c r="A956" s="218"/>
      <c r="B956" s="216">
        <f>MAX($B$6:B955)+1</f>
        <v>701</v>
      </c>
      <c r="C956" s="217"/>
      <c r="D956" s="218" t="s">
        <v>4811</v>
      </c>
      <c r="E956" s="115" t="s">
        <v>193</v>
      </c>
      <c r="F956" s="115" t="s">
        <v>105</v>
      </c>
      <c r="G956" s="115" t="s">
        <v>110</v>
      </c>
      <c r="H956" s="115" t="s">
        <v>4812</v>
      </c>
      <c r="I956" s="218" t="s">
        <v>4811</v>
      </c>
      <c r="J956" s="352"/>
      <c r="K956" s="352" t="s">
        <v>4972</v>
      </c>
      <c r="L956" s="353"/>
      <c r="M956" s="353"/>
      <c r="N956" s="353"/>
      <c r="O956" s="221"/>
      <c r="P956" s="309"/>
      <c r="Q956" s="309"/>
      <c r="R956" s="222"/>
      <c r="S956" s="218">
        <v>1913</v>
      </c>
      <c r="T956" s="223"/>
    </row>
    <row r="957" hidden="1" spans="1:20">
      <c r="A957" s="365"/>
      <c r="B957" s="230">
        <f>MAX($B$6:B956)+1</f>
        <v>702</v>
      </c>
      <c r="C957" s="231"/>
      <c r="D957" s="117" t="s">
        <v>392</v>
      </c>
      <c r="E957" s="115" t="s">
        <v>193</v>
      </c>
      <c r="F957" s="115" t="s">
        <v>105</v>
      </c>
      <c r="G957" s="115" t="s">
        <v>110</v>
      </c>
      <c r="H957" s="115" t="s">
        <v>4824</v>
      </c>
      <c r="I957" s="117" t="s">
        <v>4824</v>
      </c>
      <c r="J957" s="361"/>
      <c r="K957" s="361" t="s">
        <v>2657</v>
      </c>
      <c r="L957" s="353"/>
      <c r="M957" s="353"/>
      <c r="N957" s="353"/>
      <c r="O957" s="227"/>
      <c r="P957" s="309"/>
      <c r="Q957" s="309"/>
      <c r="R957" s="228"/>
      <c r="S957" s="218">
        <v>137</v>
      </c>
      <c r="T957" s="223"/>
    </row>
    <row r="958" hidden="1" spans="1:20">
      <c r="A958" s="201"/>
      <c r="B958" s="126">
        <f>MAX($B$6:B957)+1</f>
        <v>703</v>
      </c>
      <c r="C958" s="191"/>
      <c r="D958" s="194" t="s">
        <v>186</v>
      </c>
      <c r="E958" s="194" t="s">
        <v>193</v>
      </c>
      <c r="F958" s="194" t="s">
        <v>105</v>
      </c>
      <c r="G958" s="194" t="s">
        <v>112</v>
      </c>
      <c r="H958" s="194" t="s">
        <v>2658</v>
      </c>
      <c r="I958" s="194" t="s">
        <v>186</v>
      </c>
      <c r="J958" s="194" t="s">
        <v>2659</v>
      </c>
      <c r="K958" s="193">
        <v>0</v>
      </c>
      <c r="L958" s="193">
        <v>0.35</v>
      </c>
      <c r="M958" s="202">
        <v>2.534</v>
      </c>
      <c r="N958" s="199" t="s">
        <v>245</v>
      </c>
      <c r="O958" s="202">
        <v>352.781</v>
      </c>
      <c r="P958" s="350">
        <v>307.915</v>
      </c>
      <c r="Q958" s="350">
        <f>P958/M958</f>
        <v>121.513417521705</v>
      </c>
      <c r="R958" s="199" t="s">
        <v>2660</v>
      </c>
      <c r="S958" s="193">
        <v>200</v>
      </c>
      <c r="T958" s="194"/>
    </row>
    <row r="959" hidden="1" spans="1:20">
      <c r="A959" s="201"/>
      <c r="B959" s="126"/>
      <c r="C959" s="191"/>
      <c r="D959" s="194"/>
      <c r="E959" s="194"/>
      <c r="F959" s="194"/>
      <c r="G959" s="194"/>
      <c r="H959" s="194"/>
      <c r="I959" s="194"/>
      <c r="J959" s="194" t="s">
        <v>2661</v>
      </c>
      <c r="K959" s="193">
        <v>0</v>
      </c>
      <c r="L959" s="193">
        <v>0</v>
      </c>
      <c r="M959" s="252"/>
      <c r="N959" s="253"/>
      <c r="O959" s="252"/>
      <c r="P959" s="354"/>
      <c r="Q959" s="354"/>
      <c r="R959" s="253"/>
      <c r="S959" s="194"/>
      <c r="T959" s="194"/>
    </row>
    <row r="960" hidden="1" spans="1:20">
      <c r="A960" s="201"/>
      <c r="B960" s="126"/>
      <c r="C960" s="191"/>
      <c r="D960" s="194"/>
      <c r="E960" s="194"/>
      <c r="F960" s="194"/>
      <c r="G960" s="194"/>
      <c r="H960" s="194"/>
      <c r="I960" s="194"/>
      <c r="J960" s="194" t="s">
        <v>2662</v>
      </c>
      <c r="K960" s="193">
        <v>0</v>
      </c>
      <c r="L960" s="193">
        <v>0.088</v>
      </c>
      <c r="M960" s="252"/>
      <c r="N960" s="253"/>
      <c r="O960" s="252"/>
      <c r="P960" s="354"/>
      <c r="Q960" s="354"/>
      <c r="R960" s="253"/>
      <c r="S960" s="194"/>
      <c r="T960" s="194"/>
    </row>
    <row r="961" hidden="1" spans="1:20">
      <c r="A961" s="201"/>
      <c r="B961" s="126"/>
      <c r="C961" s="191"/>
      <c r="D961" s="194"/>
      <c r="E961" s="194"/>
      <c r="F961" s="194"/>
      <c r="G961" s="194"/>
      <c r="H961" s="194"/>
      <c r="I961" s="194"/>
      <c r="J961" s="194" t="s">
        <v>2663</v>
      </c>
      <c r="K961" s="193">
        <v>0</v>
      </c>
      <c r="L961" s="193">
        <v>0.353</v>
      </c>
      <c r="M961" s="252"/>
      <c r="N961" s="253"/>
      <c r="O961" s="252"/>
      <c r="P961" s="354"/>
      <c r="Q961" s="354"/>
      <c r="R961" s="253"/>
      <c r="S961" s="194"/>
      <c r="T961" s="194"/>
    </row>
    <row r="962" hidden="1" spans="1:20">
      <c r="A962" s="201"/>
      <c r="B962" s="126"/>
      <c r="C962" s="191"/>
      <c r="D962" s="194"/>
      <c r="E962" s="194"/>
      <c r="F962" s="194"/>
      <c r="G962" s="194"/>
      <c r="H962" s="194"/>
      <c r="I962" s="194"/>
      <c r="J962" s="194" t="s">
        <v>2664</v>
      </c>
      <c r="K962" s="193">
        <v>0.083</v>
      </c>
      <c r="L962" s="193">
        <v>0.15</v>
      </c>
      <c r="M962" s="252"/>
      <c r="N962" s="253"/>
      <c r="O962" s="252"/>
      <c r="P962" s="354"/>
      <c r="Q962" s="354"/>
      <c r="R962" s="253"/>
      <c r="S962" s="194"/>
      <c r="T962" s="194"/>
    </row>
    <row r="963" hidden="1" spans="1:20">
      <c r="A963" s="201"/>
      <c r="B963" s="126"/>
      <c r="C963" s="191"/>
      <c r="D963" s="194"/>
      <c r="E963" s="194"/>
      <c r="F963" s="194"/>
      <c r="G963" s="194"/>
      <c r="H963" s="194"/>
      <c r="I963" s="194"/>
      <c r="J963" s="194" t="s">
        <v>2665</v>
      </c>
      <c r="K963" s="193">
        <v>0.338</v>
      </c>
      <c r="L963" s="193">
        <v>0.571</v>
      </c>
      <c r="M963" s="252"/>
      <c r="N963" s="253"/>
      <c r="O963" s="252"/>
      <c r="P963" s="354"/>
      <c r="Q963" s="354"/>
      <c r="R963" s="253"/>
      <c r="S963" s="194"/>
      <c r="T963" s="194"/>
    </row>
    <row r="964" hidden="1" spans="1:20">
      <c r="A964" s="201"/>
      <c r="B964" s="126"/>
      <c r="C964" s="191"/>
      <c r="D964" s="194"/>
      <c r="E964" s="194"/>
      <c r="F964" s="194"/>
      <c r="G964" s="194"/>
      <c r="H964" s="194"/>
      <c r="I964" s="194"/>
      <c r="J964" s="194" t="s">
        <v>2661</v>
      </c>
      <c r="K964" s="193">
        <v>0.373</v>
      </c>
      <c r="L964" s="193">
        <v>0.975</v>
      </c>
      <c r="M964" s="252"/>
      <c r="N964" s="253"/>
      <c r="O964" s="252"/>
      <c r="P964" s="354"/>
      <c r="Q964" s="354"/>
      <c r="R964" s="253"/>
      <c r="S964" s="194"/>
      <c r="T964" s="194"/>
    </row>
    <row r="965" hidden="1" spans="1:20">
      <c r="A965" s="201"/>
      <c r="B965" s="126"/>
      <c r="C965" s="191"/>
      <c r="D965" s="194"/>
      <c r="E965" s="194"/>
      <c r="F965" s="194"/>
      <c r="G965" s="194"/>
      <c r="H965" s="194"/>
      <c r="I965" s="194"/>
      <c r="J965" s="194" t="s">
        <v>2659</v>
      </c>
      <c r="K965" s="193">
        <v>0.497</v>
      </c>
      <c r="L965" s="193">
        <v>0.791</v>
      </c>
      <c r="M965" s="252"/>
      <c r="N965" s="253"/>
      <c r="O965" s="252"/>
      <c r="P965" s="354"/>
      <c r="Q965" s="354"/>
      <c r="R965" s="253"/>
      <c r="S965" s="194"/>
      <c r="T965" s="194"/>
    </row>
    <row r="966" hidden="1" spans="1:20">
      <c r="A966" s="201"/>
      <c r="B966" s="126"/>
      <c r="C966" s="191"/>
      <c r="D966" s="194"/>
      <c r="E966" s="194"/>
      <c r="F966" s="194"/>
      <c r="G966" s="194"/>
      <c r="H966" s="194"/>
      <c r="I966" s="194"/>
      <c r="J966" s="194" t="s">
        <v>2659</v>
      </c>
      <c r="K966" s="193">
        <v>0.94</v>
      </c>
      <c r="L966" s="193">
        <v>0.967</v>
      </c>
      <c r="M966" s="252"/>
      <c r="N966" s="253"/>
      <c r="O966" s="252"/>
      <c r="P966" s="354"/>
      <c r="Q966" s="354"/>
      <c r="R966" s="253"/>
      <c r="S966" s="194"/>
      <c r="T966" s="194"/>
    </row>
    <row r="967" hidden="1" spans="1:20">
      <c r="A967" s="201"/>
      <c r="B967" s="126"/>
      <c r="C967" s="191"/>
      <c r="D967" s="194"/>
      <c r="E967" s="194"/>
      <c r="F967" s="194"/>
      <c r="G967" s="194"/>
      <c r="H967" s="194"/>
      <c r="I967" s="194"/>
      <c r="J967" s="194" t="s">
        <v>2661</v>
      </c>
      <c r="K967" s="193">
        <v>1.001</v>
      </c>
      <c r="L967" s="193">
        <v>1.521</v>
      </c>
      <c r="M967" s="203"/>
      <c r="N967" s="200"/>
      <c r="O967" s="203"/>
      <c r="P967" s="351"/>
      <c r="Q967" s="351"/>
      <c r="R967" s="200"/>
      <c r="S967" s="194"/>
      <c r="T967" s="194"/>
    </row>
    <row r="968" hidden="1" spans="1:20">
      <c r="A968" s="201"/>
      <c r="B968" s="126">
        <f>MAX($B$6:B967)+1</f>
        <v>704</v>
      </c>
      <c r="C968" s="191"/>
      <c r="D968" s="194" t="s">
        <v>185</v>
      </c>
      <c r="E968" s="194" t="s">
        <v>193</v>
      </c>
      <c r="F968" s="194" t="s">
        <v>105</v>
      </c>
      <c r="G968" s="194" t="s">
        <v>112</v>
      </c>
      <c r="H968" s="194" t="s">
        <v>2666</v>
      </c>
      <c r="I968" s="194" t="s">
        <v>1811</v>
      </c>
      <c r="J968" s="194" t="s">
        <v>2667</v>
      </c>
      <c r="K968" s="193">
        <v>0</v>
      </c>
      <c r="L968" s="193">
        <v>0.506</v>
      </c>
      <c r="M968" s="202">
        <v>2.821</v>
      </c>
      <c r="N968" s="199" t="s">
        <v>245</v>
      </c>
      <c r="O968" s="202">
        <v>246.683</v>
      </c>
      <c r="P968" s="350">
        <v>222.497</v>
      </c>
      <c r="Q968" s="350">
        <f>P968/M968</f>
        <v>78.8716767103864</v>
      </c>
      <c r="R968" s="199" t="s">
        <v>2668</v>
      </c>
      <c r="S968" s="193">
        <v>176</v>
      </c>
      <c r="T968" s="194"/>
    </row>
    <row r="969" hidden="1" spans="1:20">
      <c r="A969" s="201"/>
      <c r="B969" s="126"/>
      <c r="C969" s="191"/>
      <c r="D969" s="194"/>
      <c r="E969" s="194"/>
      <c r="F969" s="194"/>
      <c r="G969" s="194"/>
      <c r="H969" s="194"/>
      <c r="I969" s="194"/>
      <c r="J969" s="194" t="s">
        <v>2669</v>
      </c>
      <c r="K969" s="193">
        <v>0</v>
      </c>
      <c r="L969" s="193">
        <v>1.069</v>
      </c>
      <c r="M969" s="252"/>
      <c r="N969" s="253"/>
      <c r="O969" s="252"/>
      <c r="P969" s="354"/>
      <c r="Q969" s="354"/>
      <c r="R969" s="253"/>
      <c r="S969" s="194"/>
      <c r="T969" s="194"/>
    </row>
    <row r="970" hidden="1" spans="1:20">
      <c r="A970" s="201"/>
      <c r="B970" s="126"/>
      <c r="C970" s="191"/>
      <c r="D970" s="194"/>
      <c r="E970" s="194"/>
      <c r="F970" s="194"/>
      <c r="G970" s="194"/>
      <c r="H970" s="194"/>
      <c r="I970" s="194"/>
      <c r="J970" s="194" t="s">
        <v>2670</v>
      </c>
      <c r="K970" s="193">
        <v>0</v>
      </c>
      <c r="L970" s="193">
        <v>1.246</v>
      </c>
      <c r="M970" s="252"/>
      <c r="N970" s="253"/>
      <c r="O970" s="252"/>
      <c r="P970" s="354"/>
      <c r="Q970" s="354"/>
      <c r="R970" s="253"/>
      <c r="S970" s="194"/>
      <c r="T970" s="194"/>
    </row>
    <row r="971" hidden="1" spans="1:20">
      <c r="A971" s="201"/>
      <c r="B971" s="126"/>
      <c r="C971" s="191"/>
      <c r="D971" s="194"/>
      <c r="E971" s="194"/>
      <c r="F971" s="194"/>
      <c r="G971" s="194"/>
      <c r="H971" s="194"/>
      <c r="I971" s="194"/>
      <c r="J971" s="194" t="s">
        <v>2670</v>
      </c>
      <c r="K971" s="193">
        <v>0</v>
      </c>
      <c r="L971" s="193">
        <v>0</v>
      </c>
      <c r="M971" s="203"/>
      <c r="N971" s="200"/>
      <c r="O971" s="203"/>
      <c r="P971" s="351"/>
      <c r="Q971" s="351"/>
      <c r="R971" s="200"/>
      <c r="S971" s="194"/>
      <c r="T971" s="194"/>
    </row>
    <row r="972" hidden="1" spans="1:20">
      <c r="A972" s="201"/>
      <c r="B972" s="126">
        <f>MAX($B$6:B971)+1</f>
        <v>705</v>
      </c>
      <c r="C972" s="191"/>
      <c r="D972" s="194" t="s">
        <v>187</v>
      </c>
      <c r="E972" s="194" t="s">
        <v>193</v>
      </c>
      <c r="F972" s="194" t="s">
        <v>105</v>
      </c>
      <c r="G972" s="194" t="s">
        <v>112</v>
      </c>
      <c r="H972" s="194" t="s">
        <v>2673</v>
      </c>
      <c r="I972" s="194" t="s">
        <v>187</v>
      </c>
      <c r="J972" s="194" t="s">
        <v>2674</v>
      </c>
      <c r="K972" s="193">
        <v>0</v>
      </c>
      <c r="L972" s="193">
        <v>0</v>
      </c>
      <c r="M972" s="202">
        <v>1.468</v>
      </c>
      <c r="N972" s="194" t="s">
        <v>332</v>
      </c>
      <c r="O972" s="202">
        <v>54.461</v>
      </c>
      <c r="P972" s="350">
        <v>45.738</v>
      </c>
      <c r="Q972" s="350">
        <f>P972/M972</f>
        <v>31.1566757493188</v>
      </c>
      <c r="R972" s="199" t="s">
        <v>2675</v>
      </c>
      <c r="S972" s="193">
        <v>45</v>
      </c>
      <c r="T972" s="194"/>
    </row>
    <row r="973" hidden="1" spans="1:20">
      <c r="A973" s="201"/>
      <c r="B973" s="126"/>
      <c r="C973" s="191"/>
      <c r="D973" s="194"/>
      <c r="E973" s="194"/>
      <c r="F973" s="194"/>
      <c r="G973" s="194"/>
      <c r="H973" s="194"/>
      <c r="I973" s="194"/>
      <c r="J973" s="194" t="s">
        <v>2676</v>
      </c>
      <c r="K973" s="193">
        <v>6.693</v>
      </c>
      <c r="L973" s="193">
        <v>7.428</v>
      </c>
      <c r="M973" s="252"/>
      <c r="N973" s="194" t="s">
        <v>245</v>
      </c>
      <c r="O973" s="252"/>
      <c r="P973" s="354"/>
      <c r="Q973" s="354"/>
      <c r="R973" s="253"/>
      <c r="S973" s="194"/>
      <c r="T973" s="194"/>
    </row>
    <row r="974" hidden="1" spans="1:20">
      <c r="A974" s="201"/>
      <c r="B974" s="126"/>
      <c r="C974" s="191"/>
      <c r="D974" s="194"/>
      <c r="E974" s="194"/>
      <c r="F974" s="194"/>
      <c r="G974" s="194"/>
      <c r="H974" s="194"/>
      <c r="I974" s="194"/>
      <c r="J974" s="194" t="s">
        <v>2677</v>
      </c>
      <c r="K974" s="193">
        <v>9.627</v>
      </c>
      <c r="L974" s="193">
        <v>10.36</v>
      </c>
      <c r="M974" s="203"/>
      <c r="N974" s="194" t="s">
        <v>342</v>
      </c>
      <c r="O974" s="203"/>
      <c r="P974" s="351"/>
      <c r="Q974" s="351"/>
      <c r="R974" s="200"/>
      <c r="S974" s="194"/>
      <c r="T974" s="194"/>
    </row>
    <row r="975" hidden="1" spans="1:20">
      <c r="A975" s="219"/>
      <c r="B975" s="216">
        <f>MAX($B$6:B974)+1</f>
        <v>706</v>
      </c>
      <c r="C975" s="217"/>
      <c r="D975" s="218" t="s">
        <v>4811</v>
      </c>
      <c r="E975" s="115" t="s">
        <v>193</v>
      </c>
      <c r="F975" s="115" t="s">
        <v>105</v>
      </c>
      <c r="G975" s="115" t="s">
        <v>112</v>
      </c>
      <c r="H975" s="115" t="s">
        <v>4812</v>
      </c>
      <c r="I975" s="218" t="s">
        <v>4811</v>
      </c>
      <c r="J975" s="352"/>
      <c r="K975" s="352" t="s">
        <v>4973</v>
      </c>
      <c r="L975" s="353"/>
      <c r="M975" s="353"/>
      <c r="N975" s="353"/>
      <c r="O975" s="221"/>
      <c r="P975" s="309"/>
      <c r="Q975" s="309"/>
      <c r="R975" s="222"/>
      <c r="S975" s="218">
        <v>861</v>
      </c>
      <c r="T975" s="223"/>
    </row>
    <row r="976" hidden="1" spans="1:20">
      <c r="A976" s="240"/>
      <c r="B976" s="241">
        <f>MAX($B$6:B975)+1</f>
        <v>707</v>
      </c>
      <c r="C976" s="242"/>
      <c r="D976" s="115" t="s">
        <v>4811</v>
      </c>
      <c r="E976" s="115" t="s">
        <v>193</v>
      </c>
      <c r="F976" s="115" t="s">
        <v>116</v>
      </c>
      <c r="G976" s="115" t="s">
        <v>117</v>
      </c>
      <c r="H976" s="115" t="s">
        <v>4812</v>
      </c>
      <c r="I976" s="219"/>
      <c r="J976" s="220" t="s">
        <v>4974</v>
      </c>
      <c r="K976" s="221"/>
      <c r="L976" s="221"/>
      <c r="M976" s="221"/>
      <c r="N976" s="221"/>
      <c r="O976" s="221"/>
      <c r="P976" s="221"/>
      <c r="Q976" s="221"/>
      <c r="R976" s="222"/>
      <c r="S976" s="125">
        <v>507</v>
      </c>
      <c r="T976" s="115"/>
    </row>
    <row r="977" hidden="1" spans="1:20">
      <c r="A977" s="371"/>
      <c r="B977" s="250">
        <f>MAX($B$6:B976)+1</f>
        <v>708</v>
      </c>
      <c r="C977" s="251"/>
      <c r="D977" s="214" t="s">
        <v>186</v>
      </c>
      <c r="E977" s="269" t="s">
        <v>193</v>
      </c>
      <c r="F977" s="269" t="s">
        <v>116</v>
      </c>
      <c r="G977" s="269" t="s">
        <v>117</v>
      </c>
      <c r="H977" s="214" t="s">
        <v>2678</v>
      </c>
      <c r="I977" s="194" t="s">
        <v>242</v>
      </c>
      <c r="J977" s="194" t="s">
        <v>2679</v>
      </c>
      <c r="K977" s="193">
        <v>0</v>
      </c>
      <c r="L977" s="193">
        <v>2.317</v>
      </c>
      <c r="M977" s="202">
        <v>2.322</v>
      </c>
      <c r="N977" s="199" t="s">
        <v>342</v>
      </c>
      <c r="O977" s="193">
        <v>304.485</v>
      </c>
      <c r="P977" s="193">
        <v>248.105</v>
      </c>
      <c r="Q977" s="193">
        <f>P977/M977</f>
        <v>106.849698535745</v>
      </c>
      <c r="R977" s="194" t="s">
        <v>2680</v>
      </c>
      <c r="S977" s="214">
        <v>248</v>
      </c>
      <c r="T977" s="194"/>
    </row>
    <row r="978" hidden="1" spans="1:20">
      <c r="A978" s="372"/>
      <c r="B978" s="258"/>
      <c r="C978" s="259"/>
      <c r="D978" s="237"/>
      <c r="E978" s="271"/>
      <c r="F978" s="271"/>
      <c r="G978" s="271"/>
      <c r="H978" s="237"/>
      <c r="I978" s="194"/>
      <c r="J978" s="194" t="s">
        <v>2681</v>
      </c>
      <c r="K978" s="193">
        <v>2.317</v>
      </c>
      <c r="L978" s="193">
        <v>2.322</v>
      </c>
      <c r="M978" s="203"/>
      <c r="N978" s="200"/>
      <c r="O978" s="194"/>
      <c r="P978" s="194"/>
      <c r="Q978" s="194"/>
      <c r="R978" s="194"/>
      <c r="S978" s="237"/>
      <c r="T978" s="194"/>
    </row>
    <row r="979" hidden="1" spans="1:20">
      <c r="A979" s="240"/>
      <c r="B979" s="241">
        <f>MAX($B$6:B978)+1</f>
        <v>709</v>
      </c>
      <c r="C979" s="242"/>
      <c r="D979" s="115" t="s">
        <v>4811</v>
      </c>
      <c r="E979" s="115" t="s">
        <v>193</v>
      </c>
      <c r="F979" s="194" t="s">
        <v>116</v>
      </c>
      <c r="G979" s="194" t="s">
        <v>118</v>
      </c>
      <c r="H979" s="115" t="s">
        <v>4812</v>
      </c>
      <c r="I979" s="219"/>
      <c r="J979" s="220" t="s">
        <v>4975</v>
      </c>
      <c r="K979" s="221"/>
      <c r="L979" s="221"/>
      <c r="M979" s="221"/>
      <c r="N979" s="221"/>
      <c r="O979" s="221"/>
      <c r="P979" s="221"/>
      <c r="Q979" s="221"/>
      <c r="R979" s="222"/>
      <c r="S979" s="125">
        <v>1397</v>
      </c>
      <c r="T979" s="223"/>
    </row>
    <row r="980" hidden="1" spans="1:20">
      <c r="A980" s="240"/>
      <c r="B980" s="241">
        <f>MAX($B$6:B979)+1</f>
        <v>710</v>
      </c>
      <c r="C980" s="242"/>
      <c r="D980" s="115" t="s">
        <v>392</v>
      </c>
      <c r="E980" s="115" t="s">
        <v>193</v>
      </c>
      <c r="F980" s="194" t="s">
        <v>116</v>
      </c>
      <c r="G980" s="194" t="s">
        <v>118</v>
      </c>
      <c r="H980" s="115" t="s">
        <v>4824</v>
      </c>
      <c r="I980" s="220"/>
      <c r="J980" s="220" t="s">
        <v>2682</v>
      </c>
      <c r="K980" s="227"/>
      <c r="L980" s="227"/>
      <c r="M980" s="227"/>
      <c r="N980" s="227"/>
      <c r="O980" s="227"/>
      <c r="P980" s="227"/>
      <c r="Q980" s="227"/>
      <c r="R980" s="228"/>
      <c r="S980" s="125">
        <v>68</v>
      </c>
      <c r="T980" s="223"/>
    </row>
    <row r="981" ht="24" hidden="1" spans="1:20">
      <c r="A981" s="201"/>
      <c r="B981" s="126">
        <f>MAX($B$6:B980)+1</f>
        <v>711</v>
      </c>
      <c r="C981" s="191"/>
      <c r="D981" s="194" t="s">
        <v>186</v>
      </c>
      <c r="E981" s="115" t="s">
        <v>193</v>
      </c>
      <c r="F981" s="194" t="s">
        <v>116</v>
      </c>
      <c r="G981" s="194" t="s">
        <v>118</v>
      </c>
      <c r="H981" s="194" t="s">
        <v>2683</v>
      </c>
      <c r="I981" s="194" t="s">
        <v>186</v>
      </c>
      <c r="J981" s="194" t="s">
        <v>2684</v>
      </c>
      <c r="K981" s="193">
        <v>0</v>
      </c>
      <c r="L981" s="193">
        <v>0.7</v>
      </c>
      <c r="M981" s="193">
        <v>0.7</v>
      </c>
      <c r="N981" s="194" t="s">
        <v>245</v>
      </c>
      <c r="O981" s="193">
        <v>48.03</v>
      </c>
      <c r="P981" s="193">
        <v>39.93</v>
      </c>
      <c r="Q981" s="193">
        <f t="shared" ref="Q981:Q988" si="29">P981/M981</f>
        <v>57.0428571428571</v>
      </c>
      <c r="R981" s="194" t="s">
        <v>2685</v>
      </c>
      <c r="S981" s="193">
        <v>39</v>
      </c>
      <c r="T981" s="194"/>
    </row>
    <row r="982" ht="24" hidden="1" spans="1:20">
      <c r="A982" s="201"/>
      <c r="B982" s="126">
        <f>MAX($B$6:B981)+1</f>
        <v>712</v>
      </c>
      <c r="C982" s="191"/>
      <c r="D982" s="194" t="s">
        <v>186</v>
      </c>
      <c r="E982" s="115" t="s">
        <v>193</v>
      </c>
      <c r="F982" s="194" t="s">
        <v>116</v>
      </c>
      <c r="G982" s="194" t="s">
        <v>118</v>
      </c>
      <c r="H982" s="194" t="s">
        <v>2686</v>
      </c>
      <c r="I982" s="194" t="s">
        <v>186</v>
      </c>
      <c r="J982" s="194" t="s">
        <v>2687</v>
      </c>
      <c r="K982" s="193">
        <v>0</v>
      </c>
      <c r="L982" s="193">
        <v>3.451</v>
      </c>
      <c r="M982" s="193">
        <v>3.451</v>
      </c>
      <c r="N982" s="194" t="s">
        <v>245</v>
      </c>
      <c r="O982" s="193">
        <v>237.81</v>
      </c>
      <c r="P982" s="193">
        <v>197.85</v>
      </c>
      <c r="Q982" s="193">
        <f t="shared" si="29"/>
        <v>57.3312083454071</v>
      </c>
      <c r="R982" s="194" t="s">
        <v>2685</v>
      </c>
      <c r="S982" s="193">
        <v>197</v>
      </c>
      <c r="T982" s="194"/>
    </row>
    <row r="983" ht="24" hidden="1" spans="1:20">
      <c r="A983" s="201"/>
      <c r="B983" s="126">
        <f>MAX($B$6:B982)+1</f>
        <v>713</v>
      </c>
      <c r="C983" s="191"/>
      <c r="D983" s="194" t="s">
        <v>186</v>
      </c>
      <c r="E983" s="115" t="s">
        <v>193</v>
      </c>
      <c r="F983" s="194" t="s">
        <v>116</v>
      </c>
      <c r="G983" s="194" t="s">
        <v>118</v>
      </c>
      <c r="H983" s="194" t="s">
        <v>2688</v>
      </c>
      <c r="I983" s="194" t="s">
        <v>186</v>
      </c>
      <c r="J983" s="194" t="s">
        <v>2689</v>
      </c>
      <c r="K983" s="193">
        <v>0</v>
      </c>
      <c r="L983" s="193">
        <v>3.764</v>
      </c>
      <c r="M983" s="193">
        <v>3.764</v>
      </c>
      <c r="N983" s="194" t="s">
        <v>245</v>
      </c>
      <c r="O983" s="193">
        <v>259.38</v>
      </c>
      <c r="P983" s="193">
        <v>215.83</v>
      </c>
      <c r="Q983" s="193">
        <f t="shared" si="29"/>
        <v>57.3405951115834</v>
      </c>
      <c r="R983" s="194" t="s">
        <v>2685</v>
      </c>
      <c r="S983" s="193">
        <v>215</v>
      </c>
      <c r="T983" s="194"/>
    </row>
    <row r="984" ht="24" hidden="1" spans="1:20">
      <c r="A984" s="201"/>
      <c r="B984" s="126">
        <f>MAX($B$6:B983)+1</f>
        <v>714</v>
      </c>
      <c r="C984" s="191"/>
      <c r="D984" s="194" t="s">
        <v>186</v>
      </c>
      <c r="E984" s="115" t="s">
        <v>193</v>
      </c>
      <c r="F984" s="194" t="s">
        <v>116</v>
      </c>
      <c r="G984" s="194" t="s">
        <v>118</v>
      </c>
      <c r="H984" s="194" t="s">
        <v>2690</v>
      </c>
      <c r="I984" s="194" t="s">
        <v>186</v>
      </c>
      <c r="J984" s="194" t="s">
        <v>2691</v>
      </c>
      <c r="K984" s="193">
        <v>0</v>
      </c>
      <c r="L984" s="193">
        <v>2.465</v>
      </c>
      <c r="M984" s="193">
        <v>2.465</v>
      </c>
      <c r="N984" s="194" t="s">
        <v>245</v>
      </c>
      <c r="O984" s="193">
        <v>176.73</v>
      </c>
      <c r="P984" s="193">
        <v>147.25</v>
      </c>
      <c r="Q984" s="193">
        <f t="shared" si="29"/>
        <v>59.73630831643</v>
      </c>
      <c r="R984" s="194" t="s">
        <v>2685</v>
      </c>
      <c r="S984" s="193">
        <v>147</v>
      </c>
      <c r="T984" s="194"/>
    </row>
    <row r="985" ht="24" hidden="1" spans="1:20">
      <c r="A985" s="201"/>
      <c r="B985" s="126">
        <f>MAX($B$6:B984)+1</f>
        <v>715</v>
      </c>
      <c r="C985" s="191"/>
      <c r="D985" s="194" t="s">
        <v>186</v>
      </c>
      <c r="E985" s="115" t="s">
        <v>193</v>
      </c>
      <c r="F985" s="194" t="s">
        <v>116</v>
      </c>
      <c r="G985" s="194" t="s">
        <v>118</v>
      </c>
      <c r="H985" s="194" t="s">
        <v>2692</v>
      </c>
      <c r="I985" s="194" t="s">
        <v>186</v>
      </c>
      <c r="J985" s="194" t="s">
        <v>2693</v>
      </c>
      <c r="K985" s="193">
        <v>0</v>
      </c>
      <c r="L985" s="193">
        <v>2.109</v>
      </c>
      <c r="M985" s="193">
        <v>2.109</v>
      </c>
      <c r="N985" s="194" t="s">
        <v>245</v>
      </c>
      <c r="O985" s="193">
        <v>150.24</v>
      </c>
      <c r="P985" s="193">
        <v>125.1</v>
      </c>
      <c r="Q985" s="193">
        <f t="shared" si="29"/>
        <v>59.3172119487909</v>
      </c>
      <c r="R985" s="194" t="s">
        <v>2685</v>
      </c>
      <c r="S985" s="193">
        <v>125</v>
      </c>
      <c r="T985" s="194"/>
    </row>
    <row r="986" ht="24" hidden="1" spans="1:20">
      <c r="A986" s="201"/>
      <c r="B986" s="126">
        <f>MAX($B$6:B985)+1</f>
        <v>716</v>
      </c>
      <c r="C986" s="191"/>
      <c r="D986" s="194" t="s">
        <v>182</v>
      </c>
      <c r="E986" s="115" t="s">
        <v>193</v>
      </c>
      <c r="F986" s="194" t="s">
        <v>116</v>
      </c>
      <c r="G986" s="194" t="s">
        <v>118</v>
      </c>
      <c r="H986" s="194" t="s">
        <v>2694</v>
      </c>
      <c r="I986" s="194" t="s">
        <v>182</v>
      </c>
      <c r="J986" s="194" t="s">
        <v>2695</v>
      </c>
      <c r="K986" s="193">
        <v>6.1</v>
      </c>
      <c r="L986" s="193">
        <v>8</v>
      </c>
      <c r="M986" s="193">
        <v>1.9</v>
      </c>
      <c r="N986" s="194" t="s">
        <v>342</v>
      </c>
      <c r="O986" s="193">
        <v>294.34</v>
      </c>
      <c r="P986" s="193">
        <v>252.24</v>
      </c>
      <c r="Q986" s="193">
        <f t="shared" si="29"/>
        <v>132.757894736842</v>
      </c>
      <c r="R986" s="194" t="s">
        <v>2685</v>
      </c>
      <c r="S986" s="193">
        <v>252</v>
      </c>
      <c r="T986" s="194"/>
    </row>
    <row r="987" ht="24" hidden="1" spans="1:20">
      <c r="A987" s="201"/>
      <c r="B987" s="126">
        <f>MAX($B$6:B986)+1</f>
        <v>717</v>
      </c>
      <c r="C987" s="191"/>
      <c r="D987" s="194" t="s">
        <v>182</v>
      </c>
      <c r="E987" s="115" t="s">
        <v>193</v>
      </c>
      <c r="F987" s="194" t="s">
        <v>116</v>
      </c>
      <c r="G987" s="194" t="s">
        <v>118</v>
      </c>
      <c r="H987" s="194" t="s">
        <v>2696</v>
      </c>
      <c r="I987" s="194" t="s">
        <v>182</v>
      </c>
      <c r="J987" s="194" t="s">
        <v>2697</v>
      </c>
      <c r="K987" s="193">
        <v>0</v>
      </c>
      <c r="L987" s="193">
        <v>2.844</v>
      </c>
      <c r="M987" s="193">
        <v>2.844</v>
      </c>
      <c r="N987" s="194" t="s">
        <v>342</v>
      </c>
      <c r="O987" s="193">
        <v>422.52</v>
      </c>
      <c r="P987" s="193">
        <v>362.16</v>
      </c>
      <c r="Q987" s="193">
        <f t="shared" si="29"/>
        <v>127.341772151899</v>
      </c>
      <c r="R987" s="194" t="s">
        <v>2685</v>
      </c>
      <c r="S987" s="193">
        <v>362</v>
      </c>
      <c r="T987" s="194"/>
    </row>
    <row r="988" hidden="1" spans="1:20">
      <c r="A988" s="201"/>
      <c r="B988" s="126">
        <f>MAX($B$6:B987)+1</f>
        <v>718</v>
      </c>
      <c r="C988" s="191"/>
      <c r="D988" s="194" t="s">
        <v>182</v>
      </c>
      <c r="E988" s="269" t="s">
        <v>193</v>
      </c>
      <c r="F988" s="194" t="s">
        <v>116</v>
      </c>
      <c r="G988" s="194" t="s">
        <v>118</v>
      </c>
      <c r="H988" s="194" t="s">
        <v>2698</v>
      </c>
      <c r="I988" s="194" t="s">
        <v>182</v>
      </c>
      <c r="J988" s="194" t="s">
        <v>2699</v>
      </c>
      <c r="K988" s="193">
        <v>0</v>
      </c>
      <c r="L988" s="193">
        <v>3.284</v>
      </c>
      <c r="M988" s="202">
        <v>3.757</v>
      </c>
      <c r="N988" s="194" t="s">
        <v>342</v>
      </c>
      <c r="O988" s="193">
        <v>561.16</v>
      </c>
      <c r="P988" s="193">
        <v>481.51</v>
      </c>
      <c r="Q988" s="193">
        <f t="shared" si="29"/>
        <v>128.163428267234</v>
      </c>
      <c r="R988" s="194" t="s">
        <v>2685</v>
      </c>
      <c r="S988" s="193">
        <v>481</v>
      </c>
      <c r="T988" s="194"/>
    </row>
    <row r="989" hidden="1" spans="1:20">
      <c r="A989" s="201"/>
      <c r="B989" s="126"/>
      <c r="C989" s="191"/>
      <c r="D989" s="194"/>
      <c r="E989" s="271"/>
      <c r="F989" s="194"/>
      <c r="G989" s="194"/>
      <c r="H989" s="194"/>
      <c r="I989" s="194"/>
      <c r="J989" s="194" t="s">
        <v>2699</v>
      </c>
      <c r="K989" s="193">
        <v>17.6</v>
      </c>
      <c r="L989" s="193">
        <v>18.073</v>
      </c>
      <c r="M989" s="203"/>
      <c r="N989" s="194" t="s">
        <v>342</v>
      </c>
      <c r="O989" s="194"/>
      <c r="P989" s="194"/>
      <c r="Q989" s="194"/>
      <c r="R989" s="194"/>
      <c r="S989" s="194"/>
      <c r="T989" s="194"/>
    </row>
    <row r="990" ht="24" hidden="1" spans="1:20">
      <c r="A990" s="201"/>
      <c r="B990" s="126">
        <f>MAX($B$6:B989)+1</f>
        <v>719</v>
      </c>
      <c r="C990" s="191"/>
      <c r="D990" s="194" t="s">
        <v>182</v>
      </c>
      <c r="E990" s="115" t="s">
        <v>193</v>
      </c>
      <c r="F990" s="194" t="s">
        <v>116</v>
      </c>
      <c r="G990" s="194" t="s">
        <v>118</v>
      </c>
      <c r="H990" s="194" t="s">
        <v>2700</v>
      </c>
      <c r="I990" s="194" t="s">
        <v>182</v>
      </c>
      <c r="J990" s="194" t="s">
        <v>2701</v>
      </c>
      <c r="K990" s="193">
        <v>13.997</v>
      </c>
      <c r="L990" s="193">
        <v>14.772</v>
      </c>
      <c r="M990" s="193">
        <v>0.775</v>
      </c>
      <c r="N990" s="194" t="s">
        <v>342</v>
      </c>
      <c r="O990" s="193">
        <v>115.76</v>
      </c>
      <c r="P990" s="193">
        <v>99.1</v>
      </c>
      <c r="Q990" s="193">
        <f>P990/M990</f>
        <v>127.870967741935</v>
      </c>
      <c r="R990" s="194" t="s">
        <v>2685</v>
      </c>
      <c r="S990" s="193">
        <v>99</v>
      </c>
      <c r="T990" s="194"/>
    </row>
    <row r="991" ht="24" hidden="1" spans="1:20">
      <c r="A991" s="201"/>
      <c r="B991" s="126">
        <f>MAX($B$6:B990)+1</f>
        <v>720</v>
      </c>
      <c r="C991" s="191"/>
      <c r="D991" s="194" t="s">
        <v>182</v>
      </c>
      <c r="E991" s="115" t="s">
        <v>193</v>
      </c>
      <c r="F991" s="194" t="s">
        <v>116</v>
      </c>
      <c r="G991" s="194" t="s">
        <v>118</v>
      </c>
      <c r="H991" s="194" t="s">
        <v>2702</v>
      </c>
      <c r="I991" s="194" t="s">
        <v>182</v>
      </c>
      <c r="J991" s="194" t="s">
        <v>2703</v>
      </c>
      <c r="K991" s="193">
        <v>4.784</v>
      </c>
      <c r="L991" s="193">
        <v>6.434</v>
      </c>
      <c r="M991" s="193">
        <v>1.65</v>
      </c>
      <c r="N991" s="194" t="s">
        <v>342</v>
      </c>
      <c r="O991" s="193">
        <v>246.91</v>
      </c>
      <c r="P991" s="193">
        <v>211.43</v>
      </c>
      <c r="Q991" s="193">
        <f>P991/M991</f>
        <v>128.139393939394</v>
      </c>
      <c r="R991" s="194" t="s">
        <v>2685</v>
      </c>
      <c r="S991" s="193">
        <v>211</v>
      </c>
      <c r="T991" s="194"/>
    </row>
    <row r="992" hidden="1" spans="1:20">
      <c r="A992" s="201"/>
      <c r="B992" s="126">
        <f>MAX($B$6:B991)+1</f>
        <v>721</v>
      </c>
      <c r="C992" s="191"/>
      <c r="D992" s="194" t="s">
        <v>183</v>
      </c>
      <c r="E992" s="115" t="s">
        <v>193</v>
      </c>
      <c r="F992" s="194" t="s">
        <v>116</v>
      </c>
      <c r="G992" s="194" t="s">
        <v>118</v>
      </c>
      <c r="H992" s="194" t="s">
        <v>2704</v>
      </c>
      <c r="I992" s="194" t="s">
        <v>995</v>
      </c>
      <c r="J992" s="194" t="s">
        <v>2705</v>
      </c>
      <c r="K992" s="193">
        <v>0</v>
      </c>
      <c r="L992" s="193">
        <v>7.686</v>
      </c>
      <c r="M992" s="193">
        <v>7.686</v>
      </c>
      <c r="N992" s="194" t="s">
        <v>342</v>
      </c>
      <c r="O992" s="193">
        <v>1166.57</v>
      </c>
      <c r="P992" s="193">
        <v>1005.13</v>
      </c>
      <c r="Q992" s="193">
        <f>P992/M992</f>
        <v>130.774134790528</v>
      </c>
      <c r="R992" s="194" t="s">
        <v>2685</v>
      </c>
      <c r="S992" s="193">
        <v>1005</v>
      </c>
      <c r="T992" s="194"/>
    </row>
    <row r="993" ht="24" hidden="1" spans="1:20">
      <c r="A993" s="201"/>
      <c r="B993" s="126">
        <f>MAX($B$6:B992)+1</f>
        <v>722</v>
      </c>
      <c r="C993" s="191"/>
      <c r="D993" s="194" t="s">
        <v>182</v>
      </c>
      <c r="E993" s="115" t="s">
        <v>193</v>
      </c>
      <c r="F993" s="194" t="s">
        <v>116</v>
      </c>
      <c r="G993" s="194" t="s">
        <v>118</v>
      </c>
      <c r="H993" s="194" t="s">
        <v>2706</v>
      </c>
      <c r="I993" s="194" t="s">
        <v>182</v>
      </c>
      <c r="J993" s="194" t="s">
        <v>2707</v>
      </c>
      <c r="K993" s="193">
        <v>5.233</v>
      </c>
      <c r="L993" s="193">
        <v>7.429</v>
      </c>
      <c r="M993" s="193">
        <v>2.196</v>
      </c>
      <c r="N993" s="194" t="s">
        <v>342</v>
      </c>
      <c r="O993" s="193">
        <v>331.93</v>
      </c>
      <c r="P993" s="193">
        <v>284.46</v>
      </c>
      <c r="Q993" s="193">
        <f>P993/M993</f>
        <v>129.535519125683</v>
      </c>
      <c r="R993" s="194" t="s">
        <v>2685</v>
      </c>
      <c r="S993" s="193">
        <v>220</v>
      </c>
      <c r="T993" s="194"/>
    </row>
    <row r="994" hidden="1" spans="1:20">
      <c r="A994" s="240"/>
      <c r="B994" s="241">
        <f>MAX($B$6:B993)+1</f>
        <v>723</v>
      </c>
      <c r="C994" s="242"/>
      <c r="D994" s="115" t="s">
        <v>4811</v>
      </c>
      <c r="E994" s="115" t="s">
        <v>193</v>
      </c>
      <c r="F994" s="194" t="s">
        <v>116</v>
      </c>
      <c r="G994" s="194" t="s">
        <v>119</v>
      </c>
      <c r="H994" s="115" t="s">
        <v>4812</v>
      </c>
      <c r="I994" s="219"/>
      <c r="J994" s="220" t="s">
        <v>4976</v>
      </c>
      <c r="K994" s="221"/>
      <c r="L994" s="221"/>
      <c r="M994" s="221"/>
      <c r="N994" s="221"/>
      <c r="O994" s="221"/>
      <c r="P994" s="221"/>
      <c r="Q994" s="221"/>
      <c r="R994" s="222"/>
      <c r="S994" s="125">
        <v>2003</v>
      </c>
      <c r="T994" s="223"/>
    </row>
    <row r="995" hidden="1" spans="1:20">
      <c r="A995" s="240"/>
      <c r="B995" s="241">
        <f>MAX($B$6:B994)+1</f>
        <v>724</v>
      </c>
      <c r="C995" s="242"/>
      <c r="D995" s="115" t="s">
        <v>392</v>
      </c>
      <c r="E995" s="115" t="s">
        <v>193</v>
      </c>
      <c r="F995" s="194" t="s">
        <v>116</v>
      </c>
      <c r="G995" s="194" t="s">
        <v>119</v>
      </c>
      <c r="H995" s="115" t="s">
        <v>4824</v>
      </c>
      <c r="I995" s="220"/>
      <c r="J995" s="220" t="s">
        <v>2708</v>
      </c>
      <c r="K995" s="227"/>
      <c r="L995" s="227"/>
      <c r="M995" s="227"/>
      <c r="N995" s="227"/>
      <c r="O995" s="227"/>
      <c r="P995" s="227"/>
      <c r="Q995" s="227"/>
      <c r="R995" s="228"/>
      <c r="S995" s="125">
        <v>140</v>
      </c>
      <c r="T995" s="223"/>
    </row>
    <row r="996" ht="36" hidden="1" spans="1:20">
      <c r="A996" s="201"/>
      <c r="B996" s="126">
        <f>MAX($B$6:B995)+1</f>
        <v>725</v>
      </c>
      <c r="C996" s="191"/>
      <c r="D996" s="194" t="s">
        <v>185</v>
      </c>
      <c r="E996" s="115" t="s">
        <v>193</v>
      </c>
      <c r="F996" s="194" t="s">
        <v>116</v>
      </c>
      <c r="G996" s="194" t="s">
        <v>119</v>
      </c>
      <c r="H996" s="194" t="s">
        <v>2709</v>
      </c>
      <c r="I996" s="194" t="s">
        <v>185</v>
      </c>
      <c r="J996" s="194" t="s">
        <v>2710</v>
      </c>
      <c r="K996" s="193">
        <v>0</v>
      </c>
      <c r="L996" s="193">
        <v>1.762</v>
      </c>
      <c r="M996" s="193">
        <f t="shared" ref="M996:M1044" si="30">L996-K996</f>
        <v>1.762</v>
      </c>
      <c r="N996" s="194" t="s">
        <v>245</v>
      </c>
      <c r="O996" s="193">
        <v>150</v>
      </c>
      <c r="P996" s="193">
        <v>123</v>
      </c>
      <c r="Q996" s="193">
        <f t="shared" ref="Q996:Q1044" si="31">P996/M996</f>
        <v>69.8070374574347</v>
      </c>
      <c r="R996" s="194" t="s">
        <v>2711</v>
      </c>
      <c r="S996" s="193">
        <v>106</v>
      </c>
      <c r="T996" s="194" t="s">
        <v>1594</v>
      </c>
    </row>
    <row r="997" ht="36" hidden="1" spans="1:20">
      <c r="A997" s="201"/>
      <c r="B997" s="126">
        <f>MAX($B$6:B996)+1</f>
        <v>726</v>
      </c>
      <c r="C997" s="191"/>
      <c r="D997" s="194" t="s">
        <v>185</v>
      </c>
      <c r="E997" s="115" t="s">
        <v>193</v>
      </c>
      <c r="F997" s="194" t="s">
        <v>116</v>
      </c>
      <c r="G997" s="194" t="s">
        <v>119</v>
      </c>
      <c r="H997" s="194" t="s">
        <v>2712</v>
      </c>
      <c r="I997" s="194" t="s">
        <v>185</v>
      </c>
      <c r="J997" s="194" t="s">
        <v>2713</v>
      </c>
      <c r="K997" s="193">
        <v>1.535</v>
      </c>
      <c r="L997" s="193">
        <v>2.335</v>
      </c>
      <c r="M997" s="193">
        <f t="shared" si="30"/>
        <v>0.8</v>
      </c>
      <c r="N997" s="194" t="s">
        <v>245</v>
      </c>
      <c r="O997" s="193">
        <v>68</v>
      </c>
      <c r="P997" s="193">
        <v>56</v>
      </c>
      <c r="Q997" s="193">
        <f t="shared" si="31"/>
        <v>70</v>
      </c>
      <c r="R997" s="194" t="s">
        <v>2714</v>
      </c>
      <c r="S997" s="193">
        <v>48</v>
      </c>
      <c r="T997" s="194" t="s">
        <v>1594</v>
      </c>
    </row>
    <row r="998" ht="36" hidden="1" spans="1:20">
      <c r="A998" s="201"/>
      <c r="B998" s="126">
        <f>MAX($B$6:B997)+1</f>
        <v>727</v>
      </c>
      <c r="C998" s="191"/>
      <c r="D998" s="194" t="s">
        <v>184</v>
      </c>
      <c r="E998" s="115" t="s">
        <v>193</v>
      </c>
      <c r="F998" s="194" t="s">
        <v>116</v>
      </c>
      <c r="G998" s="194" t="s">
        <v>119</v>
      </c>
      <c r="H998" s="194" t="s">
        <v>2715</v>
      </c>
      <c r="I998" s="194" t="s">
        <v>742</v>
      </c>
      <c r="J998" s="194" t="s">
        <v>2716</v>
      </c>
      <c r="K998" s="193">
        <v>2.344</v>
      </c>
      <c r="L998" s="193">
        <v>3.48</v>
      </c>
      <c r="M998" s="193">
        <f t="shared" si="30"/>
        <v>1.136</v>
      </c>
      <c r="N998" s="194" t="s">
        <v>245</v>
      </c>
      <c r="O998" s="193">
        <v>97</v>
      </c>
      <c r="P998" s="193">
        <v>79</v>
      </c>
      <c r="Q998" s="193">
        <f t="shared" si="31"/>
        <v>69.5422535211268</v>
      </c>
      <c r="R998" s="194" t="s">
        <v>2714</v>
      </c>
      <c r="S998" s="193">
        <v>69</v>
      </c>
      <c r="T998" s="194" t="s">
        <v>1594</v>
      </c>
    </row>
    <row r="999" ht="36" hidden="1" spans="1:20">
      <c r="A999" s="201"/>
      <c r="B999" s="126">
        <f>MAX($B$6:B998)+1</f>
        <v>728</v>
      </c>
      <c r="C999" s="191"/>
      <c r="D999" s="194" t="s">
        <v>186</v>
      </c>
      <c r="E999" s="115" t="s">
        <v>193</v>
      </c>
      <c r="F999" s="194" t="s">
        <v>116</v>
      </c>
      <c r="G999" s="194" t="s">
        <v>119</v>
      </c>
      <c r="H999" s="194" t="s">
        <v>2717</v>
      </c>
      <c r="I999" s="194" t="s">
        <v>242</v>
      </c>
      <c r="J999" s="194" t="s">
        <v>2718</v>
      </c>
      <c r="K999" s="193">
        <v>0</v>
      </c>
      <c r="L999" s="193">
        <v>3.783</v>
      </c>
      <c r="M999" s="193">
        <f t="shared" si="30"/>
        <v>3.783</v>
      </c>
      <c r="N999" s="194" t="s">
        <v>245</v>
      </c>
      <c r="O999" s="193">
        <v>322</v>
      </c>
      <c r="P999" s="193">
        <v>264</v>
      </c>
      <c r="Q999" s="193">
        <f t="shared" si="31"/>
        <v>69.7858842188739</v>
      </c>
      <c r="R999" s="194" t="s">
        <v>2714</v>
      </c>
      <c r="S999" s="193">
        <v>229</v>
      </c>
      <c r="T999" s="194" t="s">
        <v>1594</v>
      </c>
    </row>
    <row r="1000" ht="24" hidden="1" spans="1:20">
      <c r="A1000" s="201"/>
      <c r="B1000" s="126">
        <f>MAX($B$6:B999)+1</f>
        <v>729</v>
      </c>
      <c r="C1000" s="191"/>
      <c r="D1000" s="194" t="s">
        <v>186</v>
      </c>
      <c r="E1000" s="115" t="s">
        <v>193</v>
      </c>
      <c r="F1000" s="194" t="s">
        <v>116</v>
      </c>
      <c r="G1000" s="194" t="s">
        <v>119</v>
      </c>
      <c r="H1000" s="194" t="s">
        <v>2719</v>
      </c>
      <c r="I1000" s="194" t="s">
        <v>242</v>
      </c>
      <c r="J1000" s="194" t="s">
        <v>2720</v>
      </c>
      <c r="K1000" s="193">
        <v>0</v>
      </c>
      <c r="L1000" s="193">
        <v>0.736</v>
      </c>
      <c r="M1000" s="193">
        <f t="shared" si="30"/>
        <v>0.736</v>
      </c>
      <c r="N1000" s="194" t="s">
        <v>245</v>
      </c>
      <c r="O1000" s="193">
        <v>63</v>
      </c>
      <c r="P1000" s="193">
        <v>51</v>
      </c>
      <c r="Q1000" s="193">
        <f t="shared" si="31"/>
        <v>69.2934782608696</v>
      </c>
      <c r="R1000" s="194" t="s">
        <v>2711</v>
      </c>
      <c r="S1000" s="193">
        <v>44</v>
      </c>
      <c r="T1000" s="194" t="s">
        <v>1594</v>
      </c>
    </row>
    <row r="1001" ht="36" hidden="1" spans="1:20">
      <c r="A1001" s="201"/>
      <c r="B1001" s="126">
        <f>MAX($B$6:B1000)+1</f>
        <v>730</v>
      </c>
      <c r="C1001" s="191"/>
      <c r="D1001" s="194" t="s">
        <v>187</v>
      </c>
      <c r="E1001" s="115" t="s">
        <v>193</v>
      </c>
      <c r="F1001" s="194" t="s">
        <v>116</v>
      </c>
      <c r="G1001" s="194" t="s">
        <v>119</v>
      </c>
      <c r="H1001" s="194" t="s">
        <v>2721</v>
      </c>
      <c r="I1001" s="194" t="s">
        <v>192</v>
      </c>
      <c r="J1001" s="194" t="s">
        <v>2722</v>
      </c>
      <c r="K1001" s="193">
        <v>9.057</v>
      </c>
      <c r="L1001" s="193">
        <v>11.87</v>
      </c>
      <c r="M1001" s="193">
        <f t="shared" si="30"/>
        <v>2.813</v>
      </c>
      <c r="N1001" s="194" t="s">
        <v>342</v>
      </c>
      <c r="O1001" s="193">
        <v>430</v>
      </c>
      <c r="P1001" s="193">
        <v>380</v>
      </c>
      <c r="Q1001" s="193">
        <f t="shared" si="31"/>
        <v>135.087095627444</v>
      </c>
      <c r="R1001" s="194" t="s">
        <v>2711</v>
      </c>
      <c r="S1001" s="193">
        <v>368</v>
      </c>
      <c r="T1001" s="194" t="s">
        <v>1594</v>
      </c>
    </row>
    <row r="1002" ht="36" hidden="1" spans="1:20">
      <c r="A1002" s="201"/>
      <c r="B1002" s="126">
        <f>MAX($B$6:B1001)+1</f>
        <v>731</v>
      </c>
      <c r="C1002" s="191"/>
      <c r="D1002" s="194" t="s">
        <v>186</v>
      </c>
      <c r="E1002" s="115" t="s">
        <v>193</v>
      </c>
      <c r="F1002" s="194" t="s">
        <v>116</v>
      </c>
      <c r="G1002" s="194" t="s">
        <v>119</v>
      </c>
      <c r="H1002" s="194" t="s">
        <v>2723</v>
      </c>
      <c r="I1002" s="194" t="s">
        <v>242</v>
      </c>
      <c r="J1002" s="194" t="s">
        <v>2724</v>
      </c>
      <c r="K1002" s="193">
        <v>0</v>
      </c>
      <c r="L1002" s="193">
        <v>1.84</v>
      </c>
      <c r="M1002" s="193">
        <f t="shared" si="30"/>
        <v>1.84</v>
      </c>
      <c r="N1002" s="194" t="s">
        <v>245</v>
      </c>
      <c r="O1002" s="193">
        <v>157</v>
      </c>
      <c r="P1002" s="193">
        <v>128</v>
      </c>
      <c r="Q1002" s="193">
        <f t="shared" si="31"/>
        <v>69.5652173913043</v>
      </c>
      <c r="R1002" s="194" t="s">
        <v>2714</v>
      </c>
      <c r="S1002" s="193">
        <v>110</v>
      </c>
      <c r="T1002" s="194" t="s">
        <v>1594</v>
      </c>
    </row>
    <row r="1003" ht="36" hidden="1" spans="1:20">
      <c r="A1003" s="201"/>
      <c r="B1003" s="126">
        <f>MAX($B$6:B1002)+1</f>
        <v>732</v>
      </c>
      <c r="C1003" s="191"/>
      <c r="D1003" s="194" t="s">
        <v>186</v>
      </c>
      <c r="E1003" s="115" t="s">
        <v>193</v>
      </c>
      <c r="F1003" s="194" t="s">
        <v>116</v>
      </c>
      <c r="G1003" s="194" t="s">
        <v>119</v>
      </c>
      <c r="H1003" s="194" t="s">
        <v>2725</v>
      </c>
      <c r="I1003" s="194" t="s">
        <v>242</v>
      </c>
      <c r="J1003" s="194" t="s">
        <v>2726</v>
      </c>
      <c r="K1003" s="193">
        <v>0</v>
      </c>
      <c r="L1003" s="193">
        <v>0.627</v>
      </c>
      <c r="M1003" s="193">
        <f t="shared" si="30"/>
        <v>0.627</v>
      </c>
      <c r="N1003" s="194" t="s">
        <v>245</v>
      </c>
      <c r="O1003" s="193">
        <v>54</v>
      </c>
      <c r="P1003" s="193">
        <v>43</v>
      </c>
      <c r="Q1003" s="193">
        <f t="shared" si="31"/>
        <v>68.5805422647528</v>
      </c>
      <c r="R1003" s="194" t="s">
        <v>2711</v>
      </c>
      <c r="S1003" s="193">
        <v>36</v>
      </c>
      <c r="T1003" s="194" t="s">
        <v>1594</v>
      </c>
    </row>
    <row r="1004" ht="36" hidden="1" spans="1:20">
      <c r="A1004" s="201"/>
      <c r="B1004" s="126">
        <f>MAX($B$6:B1003)+1</f>
        <v>733</v>
      </c>
      <c r="C1004" s="191"/>
      <c r="D1004" s="194" t="s">
        <v>186</v>
      </c>
      <c r="E1004" s="115" t="s">
        <v>193</v>
      </c>
      <c r="F1004" s="194" t="s">
        <v>116</v>
      </c>
      <c r="G1004" s="194" t="s">
        <v>119</v>
      </c>
      <c r="H1004" s="194" t="s">
        <v>2727</v>
      </c>
      <c r="I1004" s="194" t="s">
        <v>242</v>
      </c>
      <c r="J1004" s="194" t="s">
        <v>2728</v>
      </c>
      <c r="K1004" s="193">
        <v>0</v>
      </c>
      <c r="L1004" s="193">
        <v>1.758</v>
      </c>
      <c r="M1004" s="193">
        <f t="shared" si="30"/>
        <v>1.758</v>
      </c>
      <c r="N1004" s="194" t="s">
        <v>245</v>
      </c>
      <c r="O1004" s="193">
        <v>150</v>
      </c>
      <c r="P1004" s="193">
        <v>123</v>
      </c>
      <c r="Q1004" s="193">
        <f t="shared" si="31"/>
        <v>69.9658703071672</v>
      </c>
      <c r="R1004" s="194" t="s">
        <v>2714</v>
      </c>
      <c r="S1004" s="193">
        <v>109</v>
      </c>
      <c r="T1004" s="194" t="s">
        <v>1594</v>
      </c>
    </row>
    <row r="1005" ht="36" hidden="1" spans="1:20">
      <c r="A1005" s="201"/>
      <c r="B1005" s="126">
        <f>MAX($B$6:B1004)+1</f>
        <v>734</v>
      </c>
      <c r="C1005" s="191"/>
      <c r="D1005" s="194" t="s">
        <v>186</v>
      </c>
      <c r="E1005" s="115" t="s">
        <v>193</v>
      </c>
      <c r="F1005" s="194" t="s">
        <v>116</v>
      </c>
      <c r="G1005" s="194" t="s">
        <v>119</v>
      </c>
      <c r="H1005" s="194" t="s">
        <v>2729</v>
      </c>
      <c r="I1005" s="194" t="s">
        <v>242</v>
      </c>
      <c r="J1005" s="194" t="s">
        <v>2730</v>
      </c>
      <c r="K1005" s="193">
        <v>0</v>
      </c>
      <c r="L1005" s="193">
        <v>1.788</v>
      </c>
      <c r="M1005" s="193">
        <f t="shared" si="30"/>
        <v>1.788</v>
      </c>
      <c r="N1005" s="194" t="s">
        <v>245</v>
      </c>
      <c r="O1005" s="193">
        <v>152</v>
      </c>
      <c r="P1005" s="193">
        <v>128</v>
      </c>
      <c r="Q1005" s="193">
        <f t="shared" si="31"/>
        <v>71.5883668903803</v>
      </c>
      <c r="R1005" s="194" t="s">
        <v>2714</v>
      </c>
      <c r="S1005" s="193">
        <v>112</v>
      </c>
      <c r="T1005" s="194" t="s">
        <v>1594</v>
      </c>
    </row>
    <row r="1006" ht="24" hidden="1" spans="1:20">
      <c r="A1006" s="201"/>
      <c r="B1006" s="126">
        <f>MAX($B$6:B1005)+1</f>
        <v>735</v>
      </c>
      <c r="C1006" s="191"/>
      <c r="D1006" s="194" t="s">
        <v>186</v>
      </c>
      <c r="E1006" s="115" t="s">
        <v>193</v>
      </c>
      <c r="F1006" s="194" t="s">
        <v>116</v>
      </c>
      <c r="G1006" s="194" t="s">
        <v>119</v>
      </c>
      <c r="H1006" s="194" t="s">
        <v>2731</v>
      </c>
      <c r="I1006" s="194" t="s">
        <v>242</v>
      </c>
      <c r="J1006" s="194" t="s">
        <v>2732</v>
      </c>
      <c r="K1006" s="193">
        <v>0</v>
      </c>
      <c r="L1006" s="193">
        <v>0.557</v>
      </c>
      <c r="M1006" s="193">
        <f t="shared" si="30"/>
        <v>0.557</v>
      </c>
      <c r="N1006" s="194" t="s">
        <v>245</v>
      </c>
      <c r="O1006" s="193">
        <v>48</v>
      </c>
      <c r="P1006" s="193">
        <v>38</v>
      </c>
      <c r="Q1006" s="193">
        <f t="shared" si="31"/>
        <v>68.2226211849192</v>
      </c>
      <c r="R1006" s="194" t="s">
        <v>2714</v>
      </c>
      <c r="S1006" s="193">
        <v>36</v>
      </c>
      <c r="T1006" s="194" t="s">
        <v>1594</v>
      </c>
    </row>
    <row r="1007" ht="24" hidden="1" spans="1:20">
      <c r="A1007" s="201"/>
      <c r="B1007" s="126">
        <f>MAX($B$6:B1006)+1</f>
        <v>736</v>
      </c>
      <c r="C1007" s="191"/>
      <c r="D1007" s="194" t="s">
        <v>186</v>
      </c>
      <c r="E1007" s="115" t="s">
        <v>193</v>
      </c>
      <c r="F1007" s="194" t="s">
        <v>116</v>
      </c>
      <c r="G1007" s="194" t="s">
        <v>119</v>
      </c>
      <c r="H1007" s="194" t="s">
        <v>2733</v>
      </c>
      <c r="I1007" s="194" t="s">
        <v>242</v>
      </c>
      <c r="J1007" s="194" t="s">
        <v>2734</v>
      </c>
      <c r="K1007" s="193">
        <v>0</v>
      </c>
      <c r="L1007" s="193">
        <v>0.479</v>
      </c>
      <c r="M1007" s="193">
        <f t="shared" si="30"/>
        <v>0.479</v>
      </c>
      <c r="N1007" s="194" t="s">
        <v>245</v>
      </c>
      <c r="O1007" s="193">
        <v>41</v>
      </c>
      <c r="P1007" s="193">
        <v>33</v>
      </c>
      <c r="Q1007" s="193">
        <f t="shared" si="31"/>
        <v>68.8935281837161</v>
      </c>
      <c r="R1007" s="194" t="s">
        <v>2714</v>
      </c>
      <c r="S1007" s="193">
        <v>28</v>
      </c>
      <c r="T1007" s="194" t="s">
        <v>1594</v>
      </c>
    </row>
    <row r="1008" ht="24" hidden="1" spans="1:20">
      <c r="A1008" s="201"/>
      <c r="B1008" s="126">
        <f>MAX($B$6:B1007)+1</f>
        <v>737</v>
      </c>
      <c r="C1008" s="191"/>
      <c r="D1008" s="194" t="s">
        <v>186</v>
      </c>
      <c r="E1008" s="115" t="s">
        <v>193</v>
      </c>
      <c r="F1008" s="194" t="s">
        <v>116</v>
      </c>
      <c r="G1008" s="194" t="s">
        <v>119</v>
      </c>
      <c r="H1008" s="194" t="s">
        <v>2735</v>
      </c>
      <c r="I1008" s="194" t="s">
        <v>242</v>
      </c>
      <c r="J1008" s="194" t="s">
        <v>2736</v>
      </c>
      <c r="K1008" s="193">
        <v>0</v>
      </c>
      <c r="L1008" s="193">
        <v>0.257</v>
      </c>
      <c r="M1008" s="193">
        <f t="shared" si="30"/>
        <v>0.257</v>
      </c>
      <c r="N1008" s="194" t="s">
        <v>245</v>
      </c>
      <c r="O1008" s="193">
        <v>22</v>
      </c>
      <c r="P1008" s="193">
        <v>17</v>
      </c>
      <c r="Q1008" s="193">
        <f t="shared" si="31"/>
        <v>66.147859922179</v>
      </c>
      <c r="R1008" s="194" t="s">
        <v>2714</v>
      </c>
      <c r="S1008" s="193">
        <v>12</v>
      </c>
      <c r="T1008" s="194" t="s">
        <v>1594</v>
      </c>
    </row>
    <row r="1009" ht="36" hidden="1" spans="1:20">
      <c r="A1009" s="201"/>
      <c r="B1009" s="126">
        <f>MAX($B$6:B1008)+1</f>
        <v>738</v>
      </c>
      <c r="C1009" s="191"/>
      <c r="D1009" s="194" t="s">
        <v>186</v>
      </c>
      <c r="E1009" s="115" t="s">
        <v>193</v>
      </c>
      <c r="F1009" s="194" t="s">
        <v>116</v>
      </c>
      <c r="G1009" s="194" t="s">
        <v>119</v>
      </c>
      <c r="H1009" s="194" t="s">
        <v>2737</v>
      </c>
      <c r="I1009" s="194" t="s">
        <v>242</v>
      </c>
      <c r="J1009" s="194" t="s">
        <v>2738</v>
      </c>
      <c r="K1009" s="193">
        <v>2.112</v>
      </c>
      <c r="L1009" s="193">
        <v>4.6</v>
      </c>
      <c r="M1009" s="193">
        <f t="shared" si="30"/>
        <v>2.488</v>
      </c>
      <c r="N1009" s="194" t="s">
        <v>245</v>
      </c>
      <c r="O1009" s="193">
        <v>212</v>
      </c>
      <c r="P1009" s="193">
        <v>174</v>
      </c>
      <c r="Q1009" s="193">
        <f t="shared" si="31"/>
        <v>69.935691318328</v>
      </c>
      <c r="R1009" s="194" t="s">
        <v>2714</v>
      </c>
      <c r="S1009" s="193">
        <v>152</v>
      </c>
      <c r="T1009" s="194" t="s">
        <v>1594</v>
      </c>
    </row>
    <row r="1010" ht="36" hidden="1" spans="1:20">
      <c r="A1010" s="201"/>
      <c r="B1010" s="126">
        <f>MAX($B$6:B1009)+1</f>
        <v>739</v>
      </c>
      <c r="C1010" s="191"/>
      <c r="D1010" s="194" t="s">
        <v>186</v>
      </c>
      <c r="E1010" s="115" t="s">
        <v>193</v>
      </c>
      <c r="F1010" s="194" t="s">
        <v>116</v>
      </c>
      <c r="G1010" s="194" t="s">
        <v>119</v>
      </c>
      <c r="H1010" s="194" t="s">
        <v>2739</v>
      </c>
      <c r="I1010" s="194" t="s">
        <v>242</v>
      </c>
      <c r="J1010" s="194" t="s">
        <v>2740</v>
      </c>
      <c r="K1010" s="193">
        <v>0</v>
      </c>
      <c r="L1010" s="193">
        <v>4.547</v>
      </c>
      <c r="M1010" s="193">
        <f t="shared" si="30"/>
        <v>4.547</v>
      </c>
      <c r="N1010" s="194" t="s">
        <v>245</v>
      </c>
      <c r="O1010" s="193">
        <v>386.56</v>
      </c>
      <c r="P1010" s="193">
        <v>318</v>
      </c>
      <c r="Q1010" s="193">
        <f t="shared" si="31"/>
        <v>69.9362216846272</v>
      </c>
      <c r="R1010" s="194" t="s">
        <v>2714</v>
      </c>
      <c r="S1010" s="193">
        <v>266</v>
      </c>
      <c r="T1010" s="194" t="s">
        <v>1594</v>
      </c>
    </row>
    <row r="1011" ht="36" hidden="1" spans="1:20">
      <c r="A1011" s="201"/>
      <c r="B1011" s="126">
        <f>MAX($B$6:B1010)+1</f>
        <v>740</v>
      </c>
      <c r="C1011" s="191"/>
      <c r="D1011" s="194" t="s">
        <v>186</v>
      </c>
      <c r="E1011" s="115" t="s">
        <v>193</v>
      </c>
      <c r="F1011" s="194" t="s">
        <v>116</v>
      </c>
      <c r="G1011" s="194" t="s">
        <v>119</v>
      </c>
      <c r="H1011" s="194" t="s">
        <v>2741</v>
      </c>
      <c r="I1011" s="194" t="s">
        <v>242</v>
      </c>
      <c r="J1011" s="194" t="s">
        <v>2742</v>
      </c>
      <c r="K1011" s="193">
        <v>1.3</v>
      </c>
      <c r="L1011" s="193">
        <v>3.281</v>
      </c>
      <c r="M1011" s="193">
        <f t="shared" si="30"/>
        <v>1.981</v>
      </c>
      <c r="N1011" s="194" t="s">
        <v>245</v>
      </c>
      <c r="O1011" s="193">
        <v>169</v>
      </c>
      <c r="P1011" s="193">
        <v>138</v>
      </c>
      <c r="Q1011" s="193">
        <f t="shared" si="31"/>
        <v>69.6617869762746</v>
      </c>
      <c r="R1011" s="194" t="s">
        <v>2714</v>
      </c>
      <c r="S1011" s="193">
        <v>120</v>
      </c>
      <c r="T1011" s="194" t="s">
        <v>1594</v>
      </c>
    </row>
    <row r="1012" ht="36" hidden="1" spans="1:20">
      <c r="A1012" s="201"/>
      <c r="B1012" s="126">
        <f>MAX($B$6:B1011)+1</f>
        <v>741</v>
      </c>
      <c r="C1012" s="191"/>
      <c r="D1012" s="194" t="s">
        <v>186</v>
      </c>
      <c r="E1012" s="115" t="s">
        <v>193</v>
      </c>
      <c r="F1012" s="194" t="s">
        <v>116</v>
      </c>
      <c r="G1012" s="194" t="s">
        <v>119</v>
      </c>
      <c r="H1012" s="194" t="s">
        <v>2743</v>
      </c>
      <c r="I1012" s="194" t="s">
        <v>242</v>
      </c>
      <c r="J1012" s="194" t="s">
        <v>2744</v>
      </c>
      <c r="K1012" s="193">
        <v>1.445</v>
      </c>
      <c r="L1012" s="193">
        <v>1.775</v>
      </c>
      <c r="M1012" s="193">
        <f t="shared" si="30"/>
        <v>0.33</v>
      </c>
      <c r="N1012" s="194" t="s">
        <v>245</v>
      </c>
      <c r="O1012" s="193">
        <v>29</v>
      </c>
      <c r="P1012" s="193">
        <v>23</v>
      </c>
      <c r="Q1012" s="193">
        <f t="shared" si="31"/>
        <v>69.6969696969697</v>
      </c>
      <c r="R1012" s="194" t="s">
        <v>2714</v>
      </c>
      <c r="S1012" s="193">
        <v>18</v>
      </c>
      <c r="T1012" s="194" t="s">
        <v>1594</v>
      </c>
    </row>
    <row r="1013" ht="36" hidden="1" spans="1:20">
      <c r="A1013" s="201"/>
      <c r="B1013" s="126">
        <f>MAX($B$6:B1012)+1</f>
        <v>742</v>
      </c>
      <c r="C1013" s="191"/>
      <c r="D1013" s="194" t="s">
        <v>186</v>
      </c>
      <c r="E1013" s="115" t="s">
        <v>193</v>
      </c>
      <c r="F1013" s="194" t="s">
        <v>116</v>
      </c>
      <c r="G1013" s="194" t="s">
        <v>119</v>
      </c>
      <c r="H1013" s="194" t="s">
        <v>2745</v>
      </c>
      <c r="I1013" s="194" t="s">
        <v>242</v>
      </c>
      <c r="J1013" s="194" t="s">
        <v>2746</v>
      </c>
      <c r="K1013" s="193">
        <v>0</v>
      </c>
      <c r="L1013" s="193">
        <v>3</v>
      </c>
      <c r="M1013" s="193">
        <f t="shared" si="30"/>
        <v>3</v>
      </c>
      <c r="N1013" s="194" t="s">
        <v>245</v>
      </c>
      <c r="O1013" s="193">
        <v>255</v>
      </c>
      <c r="P1013" s="193">
        <v>210</v>
      </c>
      <c r="Q1013" s="193">
        <f t="shared" si="31"/>
        <v>70</v>
      </c>
      <c r="R1013" s="194" t="s">
        <v>2714</v>
      </c>
      <c r="S1013" s="193">
        <v>170</v>
      </c>
      <c r="T1013" s="194" t="s">
        <v>1594</v>
      </c>
    </row>
    <row r="1014" ht="24" hidden="1" spans="1:20">
      <c r="A1014" s="201"/>
      <c r="B1014" s="126">
        <f>MAX($B$6:B1013)+1</f>
        <v>743</v>
      </c>
      <c r="C1014" s="191"/>
      <c r="D1014" s="194" t="s">
        <v>186</v>
      </c>
      <c r="E1014" s="115" t="s">
        <v>193</v>
      </c>
      <c r="F1014" s="194" t="s">
        <v>116</v>
      </c>
      <c r="G1014" s="194" t="s">
        <v>119</v>
      </c>
      <c r="H1014" s="194" t="s">
        <v>2747</v>
      </c>
      <c r="I1014" s="194" t="s">
        <v>242</v>
      </c>
      <c r="J1014" s="194" t="s">
        <v>2748</v>
      </c>
      <c r="K1014" s="193">
        <v>0.381</v>
      </c>
      <c r="L1014" s="193">
        <v>1.681</v>
      </c>
      <c r="M1014" s="193">
        <f t="shared" si="30"/>
        <v>1.3</v>
      </c>
      <c r="N1014" s="194" t="s">
        <v>245</v>
      </c>
      <c r="O1014" s="193">
        <v>111</v>
      </c>
      <c r="P1014" s="193">
        <v>91</v>
      </c>
      <c r="Q1014" s="193">
        <f t="shared" si="31"/>
        <v>70</v>
      </c>
      <c r="R1014" s="194" t="s">
        <v>2714</v>
      </c>
      <c r="S1014" s="193">
        <v>81</v>
      </c>
      <c r="T1014" s="194" t="s">
        <v>1594</v>
      </c>
    </row>
    <row r="1015" ht="36" hidden="1" spans="1:20">
      <c r="A1015" s="201"/>
      <c r="B1015" s="126">
        <f>MAX($B$6:B1014)+1</f>
        <v>744</v>
      </c>
      <c r="C1015" s="191"/>
      <c r="D1015" s="194" t="s">
        <v>186</v>
      </c>
      <c r="E1015" s="115" t="s">
        <v>193</v>
      </c>
      <c r="F1015" s="194" t="s">
        <v>116</v>
      </c>
      <c r="G1015" s="194" t="s">
        <v>119</v>
      </c>
      <c r="H1015" s="194" t="s">
        <v>2749</v>
      </c>
      <c r="I1015" s="194" t="s">
        <v>242</v>
      </c>
      <c r="J1015" s="194" t="s">
        <v>2750</v>
      </c>
      <c r="K1015" s="193">
        <v>0.498</v>
      </c>
      <c r="L1015" s="193">
        <v>3.173</v>
      </c>
      <c r="M1015" s="193">
        <f t="shared" si="30"/>
        <v>2.675</v>
      </c>
      <c r="N1015" s="194" t="s">
        <v>245</v>
      </c>
      <c r="O1015" s="193">
        <v>228</v>
      </c>
      <c r="P1015" s="193">
        <v>187</v>
      </c>
      <c r="Q1015" s="193">
        <f t="shared" si="31"/>
        <v>69.9065420560748</v>
      </c>
      <c r="R1015" s="194" t="s">
        <v>2714</v>
      </c>
      <c r="S1015" s="193">
        <v>162</v>
      </c>
      <c r="T1015" s="194" t="s">
        <v>1594</v>
      </c>
    </row>
    <row r="1016" ht="36" hidden="1" spans="1:20">
      <c r="A1016" s="201"/>
      <c r="B1016" s="126">
        <f>MAX($B$6:B1015)+1</f>
        <v>745</v>
      </c>
      <c r="C1016" s="191"/>
      <c r="D1016" s="194" t="s">
        <v>186</v>
      </c>
      <c r="E1016" s="115" t="s">
        <v>193</v>
      </c>
      <c r="F1016" s="194" t="s">
        <v>116</v>
      </c>
      <c r="G1016" s="194" t="s">
        <v>119</v>
      </c>
      <c r="H1016" s="194" t="s">
        <v>2751</v>
      </c>
      <c r="I1016" s="194" t="s">
        <v>242</v>
      </c>
      <c r="J1016" s="194" t="s">
        <v>2752</v>
      </c>
      <c r="K1016" s="193">
        <v>0</v>
      </c>
      <c r="L1016" s="193">
        <v>0.8</v>
      </c>
      <c r="M1016" s="193">
        <f t="shared" si="30"/>
        <v>0.8</v>
      </c>
      <c r="N1016" s="194" t="s">
        <v>245</v>
      </c>
      <c r="O1016" s="193">
        <v>68</v>
      </c>
      <c r="P1016" s="193">
        <v>56</v>
      </c>
      <c r="Q1016" s="193">
        <f t="shared" si="31"/>
        <v>70</v>
      </c>
      <c r="R1016" s="194" t="s">
        <v>2711</v>
      </c>
      <c r="S1016" s="193">
        <v>48</v>
      </c>
      <c r="T1016" s="194" t="s">
        <v>1594</v>
      </c>
    </row>
    <row r="1017" ht="36" hidden="1" spans="1:20">
      <c r="A1017" s="201"/>
      <c r="B1017" s="126">
        <f>MAX($B$6:B1016)+1</f>
        <v>746</v>
      </c>
      <c r="C1017" s="191"/>
      <c r="D1017" s="194" t="s">
        <v>186</v>
      </c>
      <c r="E1017" s="115" t="s">
        <v>193</v>
      </c>
      <c r="F1017" s="194" t="s">
        <v>116</v>
      </c>
      <c r="G1017" s="194" t="s">
        <v>119</v>
      </c>
      <c r="H1017" s="194" t="s">
        <v>2753</v>
      </c>
      <c r="I1017" s="194" t="s">
        <v>242</v>
      </c>
      <c r="J1017" s="194" t="s">
        <v>2754</v>
      </c>
      <c r="K1017" s="193">
        <v>0.3</v>
      </c>
      <c r="L1017" s="193">
        <v>0.75</v>
      </c>
      <c r="M1017" s="193">
        <f t="shared" si="30"/>
        <v>0.45</v>
      </c>
      <c r="N1017" s="194" t="s">
        <v>245</v>
      </c>
      <c r="O1017" s="193">
        <v>39</v>
      </c>
      <c r="P1017" s="193">
        <v>31</v>
      </c>
      <c r="Q1017" s="193">
        <f t="shared" si="31"/>
        <v>68.8888888888889</v>
      </c>
      <c r="R1017" s="194" t="s">
        <v>2711</v>
      </c>
      <c r="S1017" s="193">
        <v>25</v>
      </c>
      <c r="T1017" s="194" t="s">
        <v>1594</v>
      </c>
    </row>
    <row r="1018" ht="36" hidden="1" spans="1:20">
      <c r="A1018" s="201"/>
      <c r="B1018" s="126">
        <f>MAX($B$6:B1017)+1</f>
        <v>747</v>
      </c>
      <c r="C1018" s="191"/>
      <c r="D1018" s="194" t="s">
        <v>186</v>
      </c>
      <c r="E1018" s="115" t="s">
        <v>193</v>
      </c>
      <c r="F1018" s="194" t="s">
        <v>116</v>
      </c>
      <c r="G1018" s="194" t="s">
        <v>119</v>
      </c>
      <c r="H1018" s="194" t="s">
        <v>2755</v>
      </c>
      <c r="I1018" s="194" t="s">
        <v>242</v>
      </c>
      <c r="J1018" s="194" t="s">
        <v>2756</v>
      </c>
      <c r="K1018" s="193">
        <v>0.571</v>
      </c>
      <c r="L1018" s="193">
        <v>1.303</v>
      </c>
      <c r="M1018" s="193">
        <f t="shared" si="30"/>
        <v>0.732</v>
      </c>
      <c r="N1018" s="194" t="s">
        <v>245</v>
      </c>
      <c r="O1018" s="193">
        <v>63</v>
      </c>
      <c r="P1018" s="193">
        <v>51</v>
      </c>
      <c r="Q1018" s="193">
        <f t="shared" si="31"/>
        <v>69.672131147541</v>
      </c>
      <c r="R1018" s="194" t="s">
        <v>2711</v>
      </c>
      <c r="S1018" s="193">
        <v>45</v>
      </c>
      <c r="T1018" s="194" t="s">
        <v>1594</v>
      </c>
    </row>
    <row r="1019" ht="24" hidden="1" spans="1:20">
      <c r="A1019" s="201"/>
      <c r="B1019" s="126">
        <f>MAX($B$6:B1018)+1</f>
        <v>748</v>
      </c>
      <c r="C1019" s="191"/>
      <c r="D1019" s="194" t="s">
        <v>186</v>
      </c>
      <c r="E1019" s="115" t="s">
        <v>193</v>
      </c>
      <c r="F1019" s="194" t="s">
        <v>116</v>
      </c>
      <c r="G1019" s="194" t="s">
        <v>119</v>
      </c>
      <c r="H1019" s="194" t="s">
        <v>2757</v>
      </c>
      <c r="I1019" s="194" t="s">
        <v>242</v>
      </c>
      <c r="J1019" s="194" t="s">
        <v>2758</v>
      </c>
      <c r="K1019" s="193">
        <v>0</v>
      </c>
      <c r="L1019" s="193">
        <v>2.297</v>
      </c>
      <c r="M1019" s="193">
        <f t="shared" si="30"/>
        <v>2.297</v>
      </c>
      <c r="N1019" s="194" t="s">
        <v>245</v>
      </c>
      <c r="O1019" s="193">
        <v>196</v>
      </c>
      <c r="P1019" s="193">
        <v>160</v>
      </c>
      <c r="Q1019" s="193">
        <f t="shared" si="31"/>
        <v>69.6560731388768</v>
      </c>
      <c r="R1019" s="194" t="s">
        <v>2714</v>
      </c>
      <c r="S1019" s="193">
        <v>139</v>
      </c>
      <c r="T1019" s="194" t="s">
        <v>1594</v>
      </c>
    </row>
    <row r="1020" ht="36" hidden="1" spans="1:20">
      <c r="A1020" s="201"/>
      <c r="B1020" s="126">
        <f>MAX($B$6:B1019)+1</f>
        <v>749</v>
      </c>
      <c r="C1020" s="191"/>
      <c r="D1020" s="194" t="s">
        <v>186</v>
      </c>
      <c r="E1020" s="115" t="s">
        <v>193</v>
      </c>
      <c r="F1020" s="194" t="s">
        <v>116</v>
      </c>
      <c r="G1020" s="194" t="s">
        <v>119</v>
      </c>
      <c r="H1020" s="194" t="s">
        <v>2759</v>
      </c>
      <c r="I1020" s="194" t="s">
        <v>242</v>
      </c>
      <c r="J1020" s="194" t="s">
        <v>2760</v>
      </c>
      <c r="K1020" s="193">
        <v>0</v>
      </c>
      <c r="L1020" s="193">
        <v>5.565</v>
      </c>
      <c r="M1020" s="193">
        <f t="shared" si="30"/>
        <v>5.565</v>
      </c>
      <c r="N1020" s="194" t="s">
        <v>245</v>
      </c>
      <c r="O1020" s="193">
        <v>474</v>
      </c>
      <c r="P1020" s="193">
        <v>389</v>
      </c>
      <c r="Q1020" s="193">
        <f t="shared" si="31"/>
        <v>69.9011680143756</v>
      </c>
      <c r="R1020" s="194" t="s">
        <v>2711</v>
      </c>
      <c r="S1020" s="193">
        <v>342</v>
      </c>
      <c r="T1020" s="194" t="s">
        <v>1594</v>
      </c>
    </row>
    <row r="1021" ht="36" hidden="1" spans="1:20">
      <c r="A1021" s="201"/>
      <c r="B1021" s="126">
        <f>MAX($B$6:B1020)+1</f>
        <v>750</v>
      </c>
      <c r="C1021" s="191"/>
      <c r="D1021" s="194" t="s">
        <v>186</v>
      </c>
      <c r="E1021" s="115" t="s">
        <v>193</v>
      </c>
      <c r="F1021" s="194" t="s">
        <v>116</v>
      </c>
      <c r="G1021" s="194" t="s">
        <v>119</v>
      </c>
      <c r="H1021" s="194" t="s">
        <v>2761</v>
      </c>
      <c r="I1021" s="194" t="s">
        <v>242</v>
      </c>
      <c r="J1021" s="194" t="s">
        <v>2762</v>
      </c>
      <c r="K1021" s="193">
        <v>0</v>
      </c>
      <c r="L1021" s="193">
        <v>0.5</v>
      </c>
      <c r="M1021" s="193">
        <f t="shared" si="30"/>
        <v>0.5</v>
      </c>
      <c r="N1021" s="194" t="s">
        <v>245</v>
      </c>
      <c r="O1021" s="193">
        <v>43</v>
      </c>
      <c r="P1021" s="193">
        <v>35</v>
      </c>
      <c r="Q1021" s="193">
        <f t="shared" si="31"/>
        <v>70</v>
      </c>
      <c r="R1021" s="194" t="s">
        <v>2714</v>
      </c>
      <c r="S1021" s="193">
        <v>29</v>
      </c>
      <c r="T1021" s="194" t="s">
        <v>1594</v>
      </c>
    </row>
    <row r="1022" ht="24" hidden="1" spans="1:20">
      <c r="A1022" s="201"/>
      <c r="B1022" s="126">
        <f>MAX($B$6:B1021)+1</f>
        <v>751</v>
      </c>
      <c r="C1022" s="191"/>
      <c r="D1022" s="194" t="s">
        <v>186</v>
      </c>
      <c r="E1022" s="115" t="s">
        <v>193</v>
      </c>
      <c r="F1022" s="194" t="s">
        <v>116</v>
      </c>
      <c r="G1022" s="194" t="s">
        <v>119</v>
      </c>
      <c r="H1022" s="194" t="s">
        <v>2763</v>
      </c>
      <c r="I1022" s="194" t="s">
        <v>242</v>
      </c>
      <c r="J1022" s="194" t="s">
        <v>2764</v>
      </c>
      <c r="K1022" s="193">
        <v>0</v>
      </c>
      <c r="L1022" s="193">
        <v>2.584</v>
      </c>
      <c r="M1022" s="193">
        <f t="shared" si="30"/>
        <v>2.584</v>
      </c>
      <c r="N1022" s="194" t="s">
        <v>245</v>
      </c>
      <c r="O1022" s="193">
        <v>220</v>
      </c>
      <c r="P1022" s="193">
        <v>180</v>
      </c>
      <c r="Q1022" s="193">
        <f t="shared" si="31"/>
        <v>69.6594427244582</v>
      </c>
      <c r="R1022" s="194" t="s">
        <v>2711</v>
      </c>
      <c r="S1022" s="193">
        <v>158</v>
      </c>
      <c r="T1022" s="194" t="s">
        <v>1594</v>
      </c>
    </row>
    <row r="1023" ht="36" hidden="1" spans="1:20">
      <c r="A1023" s="201"/>
      <c r="B1023" s="126">
        <f>MAX($B$6:B1022)+1</f>
        <v>752</v>
      </c>
      <c r="C1023" s="191"/>
      <c r="D1023" s="194" t="s">
        <v>186</v>
      </c>
      <c r="E1023" s="115" t="s">
        <v>193</v>
      </c>
      <c r="F1023" s="194" t="s">
        <v>116</v>
      </c>
      <c r="G1023" s="194" t="s">
        <v>119</v>
      </c>
      <c r="H1023" s="194" t="s">
        <v>2765</v>
      </c>
      <c r="I1023" s="194" t="s">
        <v>242</v>
      </c>
      <c r="J1023" s="194" t="s">
        <v>2766</v>
      </c>
      <c r="K1023" s="193">
        <v>0</v>
      </c>
      <c r="L1023" s="193">
        <v>0.902</v>
      </c>
      <c r="M1023" s="193">
        <f t="shared" si="30"/>
        <v>0.902</v>
      </c>
      <c r="N1023" s="194" t="s">
        <v>245</v>
      </c>
      <c r="O1023" s="193">
        <v>77</v>
      </c>
      <c r="P1023" s="193">
        <v>63</v>
      </c>
      <c r="Q1023" s="193">
        <f t="shared" si="31"/>
        <v>69.8447893569845</v>
      </c>
      <c r="R1023" s="194" t="s">
        <v>2714</v>
      </c>
      <c r="S1023" s="193">
        <v>55</v>
      </c>
      <c r="T1023" s="194" t="s">
        <v>1594</v>
      </c>
    </row>
    <row r="1024" ht="36" hidden="1" spans="1:20">
      <c r="A1024" s="201"/>
      <c r="B1024" s="126">
        <f>MAX($B$6:B1023)+1</f>
        <v>753</v>
      </c>
      <c r="C1024" s="191"/>
      <c r="D1024" s="194" t="s">
        <v>186</v>
      </c>
      <c r="E1024" s="115" t="s">
        <v>193</v>
      </c>
      <c r="F1024" s="194" t="s">
        <v>116</v>
      </c>
      <c r="G1024" s="194" t="s">
        <v>119</v>
      </c>
      <c r="H1024" s="194" t="s">
        <v>2767</v>
      </c>
      <c r="I1024" s="194" t="s">
        <v>242</v>
      </c>
      <c r="J1024" s="194" t="s">
        <v>2768</v>
      </c>
      <c r="K1024" s="193">
        <v>0</v>
      </c>
      <c r="L1024" s="193">
        <v>0.954</v>
      </c>
      <c r="M1024" s="193">
        <f t="shared" si="30"/>
        <v>0.954</v>
      </c>
      <c r="N1024" s="194" t="s">
        <v>245</v>
      </c>
      <c r="O1024" s="193">
        <v>82</v>
      </c>
      <c r="P1024" s="193">
        <v>66</v>
      </c>
      <c r="Q1024" s="193">
        <f t="shared" si="31"/>
        <v>69.1823899371069</v>
      </c>
      <c r="R1024" s="194" t="s">
        <v>2711</v>
      </c>
      <c r="S1024" s="193">
        <v>59</v>
      </c>
      <c r="T1024" s="194" t="s">
        <v>1594</v>
      </c>
    </row>
    <row r="1025" ht="36" hidden="1" spans="1:20">
      <c r="A1025" s="201"/>
      <c r="B1025" s="126">
        <f>MAX($B$6:B1024)+1</f>
        <v>754</v>
      </c>
      <c r="C1025" s="191"/>
      <c r="D1025" s="194" t="s">
        <v>186</v>
      </c>
      <c r="E1025" s="115" t="s">
        <v>193</v>
      </c>
      <c r="F1025" s="194" t="s">
        <v>116</v>
      </c>
      <c r="G1025" s="194" t="s">
        <v>119</v>
      </c>
      <c r="H1025" s="194" t="s">
        <v>2769</v>
      </c>
      <c r="I1025" s="194" t="s">
        <v>242</v>
      </c>
      <c r="J1025" s="194" t="s">
        <v>2770</v>
      </c>
      <c r="K1025" s="193">
        <v>0</v>
      </c>
      <c r="L1025" s="193">
        <v>3.88</v>
      </c>
      <c r="M1025" s="193">
        <f t="shared" si="30"/>
        <v>3.88</v>
      </c>
      <c r="N1025" s="194" t="s">
        <v>245</v>
      </c>
      <c r="O1025" s="193">
        <v>330</v>
      </c>
      <c r="P1025" s="193">
        <v>271</v>
      </c>
      <c r="Q1025" s="193">
        <f t="shared" si="31"/>
        <v>69.8453608247423</v>
      </c>
      <c r="R1025" s="194" t="s">
        <v>2714</v>
      </c>
      <c r="S1025" s="193">
        <v>238</v>
      </c>
      <c r="T1025" s="194" t="s">
        <v>1594</v>
      </c>
    </row>
    <row r="1026" ht="36" hidden="1" spans="1:20">
      <c r="A1026" s="201"/>
      <c r="B1026" s="126">
        <f>MAX($B$6:B1025)+1</f>
        <v>755</v>
      </c>
      <c r="C1026" s="191"/>
      <c r="D1026" s="194" t="s">
        <v>186</v>
      </c>
      <c r="E1026" s="115" t="s">
        <v>193</v>
      </c>
      <c r="F1026" s="194" t="s">
        <v>116</v>
      </c>
      <c r="G1026" s="194" t="s">
        <v>119</v>
      </c>
      <c r="H1026" s="194" t="s">
        <v>2771</v>
      </c>
      <c r="I1026" s="194" t="s">
        <v>242</v>
      </c>
      <c r="J1026" s="194" t="s">
        <v>2772</v>
      </c>
      <c r="K1026" s="193">
        <v>0</v>
      </c>
      <c r="L1026" s="193">
        <v>2.647</v>
      </c>
      <c r="M1026" s="193">
        <f t="shared" si="30"/>
        <v>2.647</v>
      </c>
      <c r="N1026" s="194" t="s">
        <v>245</v>
      </c>
      <c r="O1026" s="193">
        <v>225</v>
      </c>
      <c r="P1026" s="193">
        <v>185</v>
      </c>
      <c r="Q1026" s="193">
        <f t="shared" si="31"/>
        <v>69.8904420098225</v>
      </c>
      <c r="R1026" s="194" t="s">
        <v>2714</v>
      </c>
      <c r="S1026" s="193">
        <v>163</v>
      </c>
      <c r="T1026" s="194" t="s">
        <v>1594</v>
      </c>
    </row>
    <row r="1027" ht="36" hidden="1" spans="1:20">
      <c r="A1027" s="201"/>
      <c r="B1027" s="126">
        <f>MAX($B$6:B1026)+1</f>
        <v>756</v>
      </c>
      <c r="C1027" s="191"/>
      <c r="D1027" s="194" t="s">
        <v>186</v>
      </c>
      <c r="E1027" s="115" t="s">
        <v>193</v>
      </c>
      <c r="F1027" s="194" t="s">
        <v>116</v>
      </c>
      <c r="G1027" s="194" t="s">
        <v>119</v>
      </c>
      <c r="H1027" s="194" t="s">
        <v>2773</v>
      </c>
      <c r="I1027" s="194" t="s">
        <v>242</v>
      </c>
      <c r="J1027" s="194" t="s">
        <v>2774</v>
      </c>
      <c r="K1027" s="193">
        <v>0</v>
      </c>
      <c r="L1027" s="193">
        <v>2.8</v>
      </c>
      <c r="M1027" s="193">
        <f t="shared" si="30"/>
        <v>2.8</v>
      </c>
      <c r="N1027" s="194" t="s">
        <v>245</v>
      </c>
      <c r="O1027" s="193">
        <v>238</v>
      </c>
      <c r="P1027" s="193">
        <v>196</v>
      </c>
      <c r="Q1027" s="193">
        <f t="shared" si="31"/>
        <v>70</v>
      </c>
      <c r="R1027" s="194" t="s">
        <v>2714</v>
      </c>
      <c r="S1027" s="193">
        <v>171</v>
      </c>
      <c r="T1027" s="194" t="s">
        <v>1594</v>
      </c>
    </row>
    <row r="1028" ht="36" hidden="1" spans="1:20">
      <c r="A1028" s="201"/>
      <c r="B1028" s="126">
        <f>MAX($B$6:B1027)+1</f>
        <v>757</v>
      </c>
      <c r="C1028" s="191"/>
      <c r="D1028" s="194" t="s">
        <v>186</v>
      </c>
      <c r="E1028" s="115" t="s">
        <v>193</v>
      </c>
      <c r="F1028" s="194" t="s">
        <v>116</v>
      </c>
      <c r="G1028" s="194" t="s">
        <v>119</v>
      </c>
      <c r="H1028" s="194" t="s">
        <v>2775</v>
      </c>
      <c r="I1028" s="194" t="s">
        <v>242</v>
      </c>
      <c r="J1028" s="194" t="s">
        <v>2776</v>
      </c>
      <c r="K1028" s="193">
        <v>0</v>
      </c>
      <c r="L1028" s="193">
        <v>2</v>
      </c>
      <c r="M1028" s="193">
        <f t="shared" si="30"/>
        <v>2</v>
      </c>
      <c r="N1028" s="194" t="s">
        <v>245</v>
      </c>
      <c r="O1028" s="193">
        <v>170</v>
      </c>
      <c r="P1028" s="193">
        <v>140</v>
      </c>
      <c r="Q1028" s="193">
        <f t="shared" si="31"/>
        <v>70</v>
      </c>
      <c r="R1028" s="194" t="s">
        <v>2711</v>
      </c>
      <c r="S1028" s="193">
        <v>125</v>
      </c>
      <c r="T1028" s="194" t="s">
        <v>1594</v>
      </c>
    </row>
    <row r="1029" ht="36" hidden="1" spans="1:20">
      <c r="A1029" s="201"/>
      <c r="B1029" s="126">
        <f>MAX($B$6:B1028)+1</f>
        <v>758</v>
      </c>
      <c r="C1029" s="191"/>
      <c r="D1029" s="194" t="s">
        <v>182</v>
      </c>
      <c r="E1029" s="115" t="s">
        <v>193</v>
      </c>
      <c r="F1029" s="194" t="s">
        <v>116</v>
      </c>
      <c r="G1029" s="194" t="s">
        <v>119</v>
      </c>
      <c r="H1029" s="194" t="s">
        <v>2777</v>
      </c>
      <c r="I1029" s="194" t="s">
        <v>182</v>
      </c>
      <c r="J1029" s="194" t="s">
        <v>2778</v>
      </c>
      <c r="K1029" s="193">
        <v>22.7</v>
      </c>
      <c r="L1029" s="193">
        <v>25.396</v>
      </c>
      <c r="M1029" s="193">
        <f t="shared" si="30"/>
        <v>2.696</v>
      </c>
      <c r="N1029" s="194" t="s">
        <v>342</v>
      </c>
      <c r="O1029" s="193">
        <v>410</v>
      </c>
      <c r="P1029" s="193">
        <v>370</v>
      </c>
      <c r="Q1029" s="193">
        <f t="shared" si="31"/>
        <v>137.240356083086</v>
      </c>
      <c r="R1029" s="194" t="s">
        <v>2714</v>
      </c>
      <c r="S1029" s="193">
        <v>339</v>
      </c>
      <c r="T1029" s="194" t="s">
        <v>1594</v>
      </c>
    </row>
    <row r="1030" ht="36" hidden="1" spans="1:20">
      <c r="A1030" s="201"/>
      <c r="B1030" s="126">
        <f>MAX($B$6:B1029)+1</f>
        <v>759</v>
      </c>
      <c r="C1030" s="191"/>
      <c r="D1030" s="194" t="s">
        <v>186</v>
      </c>
      <c r="E1030" s="115" t="s">
        <v>193</v>
      </c>
      <c r="F1030" s="194" t="s">
        <v>116</v>
      </c>
      <c r="G1030" s="194" t="s">
        <v>119</v>
      </c>
      <c r="H1030" s="194" t="s">
        <v>2739</v>
      </c>
      <c r="I1030" s="194" t="s">
        <v>242</v>
      </c>
      <c r="J1030" s="194" t="s">
        <v>2779</v>
      </c>
      <c r="K1030" s="193">
        <v>0</v>
      </c>
      <c r="L1030" s="193">
        <v>2.841</v>
      </c>
      <c r="M1030" s="193">
        <f t="shared" si="30"/>
        <v>2.841</v>
      </c>
      <c r="N1030" s="194" t="s">
        <v>245</v>
      </c>
      <c r="O1030" s="193">
        <v>242</v>
      </c>
      <c r="P1030" s="193">
        <v>198</v>
      </c>
      <c r="Q1030" s="193">
        <f t="shared" si="31"/>
        <v>69.6937697993664</v>
      </c>
      <c r="R1030" s="194" t="s">
        <v>2714</v>
      </c>
      <c r="S1030" s="193">
        <v>175</v>
      </c>
      <c r="T1030" s="194" t="s">
        <v>1594</v>
      </c>
    </row>
    <row r="1031" ht="36" hidden="1" spans="1:20">
      <c r="A1031" s="201"/>
      <c r="B1031" s="126">
        <f>MAX($B$6:B1030)+1</f>
        <v>760</v>
      </c>
      <c r="C1031" s="191"/>
      <c r="D1031" s="194" t="s">
        <v>186</v>
      </c>
      <c r="E1031" s="115" t="s">
        <v>193</v>
      </c>
      <c r="F1031" s="194" t="s">
        <v>116</v>
      </c>
      <c r="G1031" s="194" t="s">
        <v>119</v>
      </c>
      <c r="H1031" s="194" t="s">
        <v>2780</v>
      </c>
      <c r="I1031" s="194" t="s">
        <v>242</v>
      </c>
      <c r="J1031" s="194" t="s">
        <v>2781</v>
      </c>
      <c r="K1031" s="193">
        <v>0</v>
      </c>
      <c r="L1031" s="193">
        <v>0.966</v>
      </c>
      <c r="M1031" s="193">
        <f t="shared" si="30"/>
        <v>0.966</v>
      </c>
      <c r="N1031" s="194" t="s">
        <v>245</v>
      </c>
      <c r="O1031" s="193">
        <v>83</v>
      </c>
      <c r="P1031" s="193">
        <v>67</v>
      </c>
      <c r="Q1031" s="193">
        <f t="shared" si="31"/>
        <v>69.3581780538302</v>
      </c>
      <c r="R1031" s="194" t="s">
        <v>2714</v>
      </c>
      <c r="S1031" s="193">
        <v>59</v>
      </c>
      <c r="T1031" s="194" t="s">
        <v>1594</v>
      </c>
    </row>
    <row r="1032" ht="36" hidden="1" spans="1:20">
      <c r="A1032" s="201"/>
      <c r="B1032" s="126">
        <f>MAX($B$6:B1031)+1</f>
        <v>761</v>
      </c>
      <c r="C1032" s="191"/>
      <c r="D1032" s="194" t="s">
        <v>186</v>
      </c>
      <c r="E1032" s="115" t="s">
        <v>193</v>
      </c>
      <c r="F1032" s="194" t="s">
        <v>116</v>
      </c>
      <c r="G1032" s="194" t="s">
        <v>119</v>
      </c>
      <c r="H1032" s="194" t="s">
        <v>2782</v>
      </c>
      <c r="I1032" s="194" t="s">
        <v>242</v>
      </c>
      <c r="J1032" s="194" t="s">
        <v>2783</v>
      </c>
      <c r="K1032" s="193">
        <v>3.629</v>
      </c>
      <c r="L1032" s="193">
        <v>9.361</v>
      </c>
      <c r="M1032" s="193">
        <f t="shared" si="30"/>
        <v>5.732</v>
      </c>
      <c r="N1032" s="194" t="s">
        <v>245</v>
      </c>
      <c r="O1032" s="193">
        <v>488</v>
      </c>
      <c r="P1032" s="193">
        <v>401</v>
      </c>
      <c r="Q1032" s="193">
        <f t="shared" si="31"/>
        <v>69.9581297976273</v>
      </c>
      <c r="R1032" s="194" t="s">
        <v>2714</v>
      </c>
      <c r="S1032" s="193">
        <v>353</v>
      </c>
      <c r="T1032" s="194" t="s">
        <v>1594</v>
      </c>
    </row>
    <row r="1033" ht="36" hidden="1" spans="1:20">
      <c r="A1033" s="201"/>
      <c r="B1033" s="126">
        <f>MAX($B$6:B1032)+1</f>
        <v>762</v>
      </c>
      <c r="C1033" s="191"/>
      <c r="D1033" s="194" t="s">
        <v>186</v>
      </c>
      <c r="E1033" s="115" t="s">
        <v>193</v>
      </c>
      <c r="F1033" s="194" t="s">
        <v>116</v>
      </c>
      <c r="G1033" s="194" t="s">
        <v>119</v>
      </c>
      <c r="H1033" s="194" t="s">
        <v>2784</v>
      </c>
      <c r="I1033" s="194" t="s">
        <v>242</v>
      </c>
      <c r="J1033" s="194" t="s">
        <v>2785</v>
      </c>
      <c r="K1033" s="193">
        <v>1.86</v>
      </c>
      <c r="L1033" s="193">
        <v>3.067</v>
      </c>
      <c r="M1033" s="193">
        <f t="shared" si="30"/>
        <v>1.207</v>
      </c>
      <c r="N1033" s="194" t="s">
        <v>245</v>
      </c>
      <c r="O1033" s="193">
        <v>103</v>
      </c>
      <c r="P1033" s="193">
        <v>84</v>
      </c>
      <c r="Q1033" s="193">
        <f t="shared" si="31"/>
        <v>69.5940347970174</v>
      </c>
      <c r="R1033" s="194" t="s">
        <v>2714</v>
      </c>
      <c r="S1033" s="193">
        <v>76</v>
      </c>
      <c r="T1033" s="194" t="s">
        <v>1594</v>
      </c>
    </row>
    <row r="1034" ht="36" hidden="1" spans="1:20">
      <c r="A1034" s="201"/>
      <c r="B1034" s="126">
        <f>MAX($B$6:B1033)+1</f>
        <v>763</v>
      </c>
      <c r="C1034" s="191"/>
      <c r="D1034" s="194" t="s">
        <v>186</v>
      </c>
      <c r="E1034" s="115" t="s">
        <v>193</v>
      </c>
      <c r="F1034" s="194" t="s">
        <v>116</v>
      </c>
      <c r="G1034" s="194" t="s">
        <v>119</v>
      </c>
      <c r="H1034" s="194" t="s">
        <v>2786</v>
      </c>
      <c r="I1034" s="194" t="s">
        <v>242</v>
      </c>
      <c r="J1034" s="194" t="s">
        <v>2787</v>
      </c>
      <c r="K1034" s="193">
        <v>0</v>
      </c>
      <c r="L1034" s="193">
        <v>1.652</v>
      </c>
      <c r="M1034" s="193">
        <f t="shared" si="30"/>
        <v>1.652</v>
      </c>
      <c r="N1034" s="194" t="s">
        <v>245</v>
      </c>
      <c r="O1034" s="193">
        <v>141</v>
      </c>
      <c r="P1034" s="193">
        <v>115</v>
      </c>
      <c r="Q1034" s="193">
        <f t="shared" si="31"/>
        <v>69.6125907990315</v>
      </c>
      <c r="R1034" s="194" t="s">
        <v>2711</v>
      </c>
      <c r="S1034" s="193">
        <v>105</v>
      </c>
      <c r="T1034" s="194" t="s">
        <v>1594</v>
      </c>
    </row>
    <row r="1035" ht="36" hidden="1" spans="1:20">
      <c r="A1035" s="201"/>
      <c r="B1035" s="126">
        <f>MAX($B$6:B1034)+1</f>
        <v>764</v>
      </c>
      <c r="C1035" s="191"/>
      <c r="D1035" s="194" t="s">
        <v>186</v>
      </c>
      <c r="E1035" s="115" t="s">
        <v>193</v>
      </c>
      <c r="F1035" s="194" t="s">
        <v>116</v>
      </c>
      <c r="G1035" s="194" t="s">
        <v>119</v>
      </c>
      <c r="H1035" s="194" t="s">
        <v>2788</v>
      </c>
      <c r="I1035" s="194" t="s">
        <v>242</v>
      </c>
      <c r="J1035" s="194" t="s">
        <v>2789</v>
      </c>
      <c r="K1035" s="193">
        <v>0</v>
      </c>
      <c r="L1035" s="193">
        <v>2.92</v>
      </c>
      <c r="M1035" s="193">
        <f t="shared" si="30"/>
        <v>2.92</v>
      </c>
      <c r="N1035" s="194" t="s">
        <v>245</v>
      </c>
      <c r="O1035" s="193">
        <v>249</v>
      </c>
      <c r="P1035" s="193">
        <v>204</v>
      </c>
      <c r="Q1035" s="193">
        <f t="shared" si="31"/>
        <v>69.8630136986301</v>
      </c>
      <c r="R1035" s="194" t="s">
        <v>2714</v>
      </c>
      <c r="S1035" s="193">
        <v>185</v>
      </c>
      <c r="T1035" s="194" t="s">
        <v>1594</v>
      </c>
    </row>
    <row r="1036" ht="36" hidden="1" spans="1:20">
      <c r="A1036" s="201"/>
      <c r="B1036" s="126">
        <f>MAX($B$6:B1035)+1</f>
        <v>765</v>
      </c>
      <c r="C1036" s="191"/>
      <c r="D1036" s="194" t="s">
        <v>186</v>
      </c>
      <c r="E1036" s="115" t="s">
        <v>193</v>
      </c>
      <c r="F1036" s="194" t="s">
        <v>116</v>
      </c>
      <c r="G1036" s="194" t="s">
        <v>119</v>
      </c>
      <c r="H1036" s="194" t="s">
        <v>2790</v>
      </c>
      <c r="I1036" s="194" t="s">
        <v>242</v>
      </c>
      <c r="J1036" s="194" t="s">
        <v>2791</v>
      </c>
      <c r="K1036" s="193">
        <v>0</v>
      </c>
      <c r="L1036" s="193">
        <v>0.9</v>
      </c>
      <c r="M1036" s="193">
        <f t="shared" si="30"/>
        <v>0.9</v>
      </c>
      <c r="N1036" s="194" t="s">
        <v>245</v>
      </c>
      <c r="O1036" s="193">
        <v>77</v>
      </c>
      <c r="P1036" s="193">
        <v>63</v>
      </c>
      <c r="Q1036" s="193">
        <f t="shared" si="31"/>
        <v>70</v>
      </c>
      <c r="R1036" s="194" t="s">
        <v>2711</v>
      </c>
      <c r="S1036" s="193">
        <v>56</v>
      </c>
      <c r="T1036" s="194" t="s">
        <v>1594</v>
      </c>
    </row>
    <row r="1037" ht="36" hidden="1" spans="1:20">
      <c r="A1037" s="201"/>
      <c r="B1037" s="126">
        <f>MAX($B$6:B1036)+1</f>
        <v>766</v>
      </c>
      <c r="C1037" s="191"/>
      <c r="D1037" s="194" t="s">
        <v>182</v>
      </c>
      <c r="E1037" s="115" t="s">
        <v>193</v>
      </c>
      <c r="F1037" s="194" t="s">
        <v>116</v>
      </c>
      <c r="G1037" s="194" t="s">
        <v>119</v>
      </c>
      <c r="H1037" s="194" t="s">
        <v>2792</v>
      </c>
      <c r="I1037" s="194" t="s">
        <v>1362</v>
      </c>
      <c r="J1037" s="194" t="s">
        <v>2778</v>
      </c>
      <c r="K1037" s="193">
        <v>0</v>
      </c>
      <c r="L1037" s="193">
        <v>3.751</v>
      </c>
      <c r="M1037" s="193">
        <f t="shared" si="30"/>
        <v>3.751</v>
      </c>
      <c r="N1037" s="194" t="s">
        <v>342</v>
      </c>
      <c r="O1037" s="193">
        <v>600</v>
      </c>
      <c r="P1037" s="193">
        <v>543</v>
      </c>
      <c r="Q1037" s="193">
        <f t="shared" si="31"/>
        <v>144.76139696081</v>
      </c>
      <c r="R1037" s="194" t="s">
        <v>2714</v>
      </c>
      <c r="S1037" s="193">
        <v>538</v>
      </c>
      <c r="T1037" s="194" t="s">
        <v>1594</v>
      </c>
    </row>
    <row r="1038" ht="36" hidden="1" spans="1:20">
      <c r="A1038" s="201"/>
      <c r="B1038" s="126">
        <f>MAX($B$6:B1037)+1</f>
        <v>767</v>
      </c>
      <c r="C1038" s="191"/>
      <c r="D1038" s="194" t="s">
        <v>186</v>
      </c>
      <c r="E1038" s="115" t="s">
        <v>193</v>
      </c>
      <c r="F1038" s="194" t="s">
        <v>116</v>
      </c>
      <c r="G1038" s="194" t="s">
        <v>119</v>
      </c>
      <c r="H1038" s="194" t="s">
        <v>2793</v>
      </c>
      <c r="I1038" s="194" t="s">
        <v>242</v>
      </c>
      <c r="J1038" s="194" t="s">
        <v>2794</v>
      </c>
      <c r="K1038" s="193">
        <v>0</v>
      </c>
      <c r="L1038" s="193">
        <v>0.993</v>
      </c>
      <c r="M1038" s="193">
        <f t="shared" si="30"/>
        <v>0.993</v>
      </c>
      <c r="N1038" s="194" t="s">
        <v>245</v>
      </c>
      <c r="O1038" s="193">
        <v>85</v>
      </c>
      <c r="P1038" s="193">
        <v>69</v>
      </c>
      <c r="Q1038" s="193">
        <f t="shared" si="31"/>
        <v>69.4864048338369</v>
      </c>
      <c r="R1038" s="194" t="s">
        <v>2711</v>
      </c>
      <c r="S1038" s="193">
        <v>61</v>
      </c>
      <c r="T1038" s="194" t="s">
        <v>1594</v>
      </c>
    </row>
    <row r="1039" ht="36" hidden="1" spans="1:20">
      <c r="A1039" s="201"/>
      <c r="B1039" s="126">
        <f>MAX($B$6:B1038)+1</f>
        <v>768</v>
      </c>
      <c r="C1039" s="191"/>
      <c r="D1039" s="194" t="s">
        <v>186</v>
      </c>
      <c r="E1039" s="115" t="s">
        <v>193</v>
      </c>
      <c r="F1039" s="194" t="s">
        <v>116</v>
      </c>
      <c r="G1039" s="194" t="s">
        <v>119</v>
      </c>
      <c r="H1039" s="194" t="s">
        <v>2795</v>
      </c>
      <c r="I1039" s="194" t="s">
        <v>242</v>
      </c>
      <c r="J1039" s="194" t="s">
        <v>2796</v>
      </c>
      <c r="K1039" s="193">
        <v>0</v>
      </c>
      <c r="L1039" s="193">
        <v>7.65</v>
      </c>
      <c r="M1039" s="193">
        <f t="shared" si="30"/>
        <v>7.65</v>
      </c>
      <c r="N1039" s="194" t="s">
        <v>245</v>
      </c>
      <c r="O1039" s="193">
        <v>651</v>
      </c>
      <c r="P1039" s="193">
        <v>535</v>
      </c>
      <c r="Q1039" s="193">
        <f t="shared" si="31"/>
        <v>69.9346405228758</v>
      </c>
      <c r="R1039" s="194" t="s">
        <v>2714</v>
      </c>
      <c r="S1039" s="193">
        <v>489</v>
      </c>
      <c r="T1039" s="194" t="s">
        <v>1594</v>
      </c>
    </row>
    <row r="1040" ht="36" hidden="1" spans="1:20">
      <c r="A1040" s="201"/>
      <c r="B1040" s="126">
        <f>MAX($B$6:B1039)+1</f>
        <v>769</v>
      </c>
      <c r="C1040" s="191"/>
      <c r="D1040" s="194" t="s">
        <v>186</v>
      </c>
      <c r="E1040" s="115" t="s">
        <v>193</v>
      </c>
      <c r="F1040" s="194" t="s">
        <v>116</v>
      </c>
      <c r="G1040" s="194" t="s">
        <v>119</v>
      </c>
      <c r="H1040" s="194" t="s">
        <v>2797</v>
      </c>
      <c r="I1040" s="194" t="s">
        <v>242</v>
      </c>
      <c r="J1040" s="194" t="s">
        <v>2798</v>
      </c>
      <c r="K1040" s="193">
        <v>0</v>
      </c>
      <c r="L1040" s="193">
        <v>0.551</v>
      </c>
      <c r="M1040" s="193">
        <f t="shared" si="30"/>
        <v>0.551</v>
      </c>
      <c r="N1040" s="194" t="s">
        <v>245</v>
      </c>
      <c r="O1040" s="193">
        <v>47</v>
      </c>
      <c r="P1040" s="193">
        <v>38</v>
      </c>
      <c r="Q1040" s="193">
        <f t="shared" si="31"/>
        <v>68.9655172413793</v>
      </c>
      <c r="R1040" s="194" t="s">
        <v>2714</v>
      </c>
      <c r="S1040" s="193">
        <v>32</v>
      </c>
      <c r="T1040" s="194" t="s">
        <v>1594</v>
      </c>
    </row>
    <row r="1041" ht="36" hidden="1" spans="1:20">
      <c r="A1041" s="201"/>
      <c r="B1041" s="126">
        <f>MAX($B$6:B1040)+1</f>
        <v>770</v>
      </c>
      <c r="C1041" s="191"/>
      <c r="D1041" s="194" t="s">
        <v>186</v>
      </c>
      <c r="E1041" s="115" t="s">
        <v>193</v>
      </c>
      <c r="F1041" s="194" t="s">
        <v>116</v>
      </c>
      <c r="G1041" s="194" t="s">
        <v>119</v>
      </c>
      <c r="H1041" s="194" t="s">
        <v>2799</v>
      </c>
      <c r="I1041" s="194" t="s">
        <v>242</v>
      </c>
      <c r="J1041" s="194" t="s">
        <v>2800</v>
      </c>
      <c r="K1041" s="193">
        <v>0</v>
      </c>
      <c r="L1041" s="193">
        <v>1.223</v>
      </c>
      <c r="M1041" s="193">
        <f t="shared" si="30"/>
        <v>1.223</v>
      </c>
      <c r="N1041" s="194" t="s">
        <v>245</v>
      </c>
      <c r="O1041" s="193">
        <v>104</v>
      </c>
      <c r="P1041" s="193">
        <v>85</v>
      </c>
      <c r="Q1041" s="193">
        <f t="shared" si="31"/>
        <v>69.5012264922322</v>
      </c>
      <c r="R1041" s="194" t="s">
        <v>2714</v>
      </c>
      <c r="S1041" s="193">
        <v>75</v>
      </c>
      <c r="T1041" s="194" t="s">
        <v>1594</v>
      </c>
    </row>
    <row r="1042" ht="36" hidden="1" spans="1:20">
      <c r="A1042" s="201"/>
      <c r="B1042" s="126">
        <f>MAX($B$6:B1041)+1</f>
        <v>771</v>
      </c>
      <c r="C1042" s="191"/>
      <c r="D1042" s="194" t="s">
        <v>186</v>
      </c>
      <c r="E1042" s="115" t="s">
        <v>193</v>
      </c>
      <c r="F1042" s="194" t="s">
        <v>116</v>
      </c>
      <c r="G1042" s="194" t="s">
        <v>119</v>
      </c>
      <c r="H1042" s="194" t="s">
        <v>2801</v>
      </c>
      <c r="I1042" s="194" t="s">
        <v>242</v>
      </c>
      <c r="J1042" s="194" t="s">
        <v>2802</v>
      </c>
      <c r="K1042" s="193">
        <v>0</v>
      </c>
      <c r="L1042" s="193">
        <v>4.246</v>
      </c>
      <c r="M1042" s="193">
        <f t="shared" si="30"/>
        <v>4.246</v>
      </c>
      <c r="N1042" s="194" t="s">
        <v>245</v>
      </c>
      <c r="O1042" s="193">
        <v>360</v>
      </c>
      <c r="P1042" s="193">
        <v>297</v>
      </c>
      <c r="Q1042" s="193">
        <f t="shared" si="31"/>
        <v>69.9481865284974</v>
      </c>
      <c r="R1042" s="194" t="s">
        <v>2711</v>
      </c>
      <c r="S1042" s="193">
        <v>271</v>
      </c>
      <c r="T1042" s="194" t="s">
        <v>1594</v>
      </c>
    </row>
    <row r="1043" ht="24" hidden="1" spans="1:20">
      <c r="A1043" s="201"/>
      <c r="B1043" s="126">
        <f>MAX($B$6:B1042)+1</f>
        <v>772</v>
      </c>
      <c r="C1043" s="191"/>
      <c r="D1043" s="194" t="s">
        <v>186</v>
      </c>
      <c r="E1043" s="115" t="s">
        <v>193</v>
      </c>
      <c r="F1043" s="194" t="s">
        <v>116</v>
      </c>
      <c r="G1043" s="194" t="s">
        <v>119</v>
      </c>
      <c r="H1043" s="194" t="s">
        <v>2803</v>
      </c>
      <c r="I1043" s="194" t="s">
        <v>242</v>
      </c>
      <c r="J1043" s="194" t="s">
        <v>2804</v>
      </c>
      <c r="K1043" s="193">
        <v>0</v>
      </c>
      <c r="L1043" s="193">
        <v>0.57</v>
      </c>
      <c r="M1043" s="193">
        <f t="shared" si="30"/>
        <v>0.57</v>
      </c>
      <c r="N1043" s="194" t="s">
        <v>245</v>
      </c>
      <c r="O1043" s="193">
        <v>49</v>
      </c>
      <c r="P1043" s="193">
        <v>39</v>
      </c>
      <c r="Q1043" s="193">
        <f t="shared" si="31"/>
        <v>68.421052631579</v>
      </c>
      <c r="R1043" s="194" t="s">
        <v>2711</v>
      </c>
      <c r="S1043" s="193">
        <v>34</v>
      </c>
      <c r="T1043" s="194" t="s">
        <v>1594</v>
      </c>
    </row>
    <row r="1044" ht="36" hidden="1" spans="1:20">
      <c r="A1044" s="201"/>
      <c r="B1044" s="126">
        <f>MAX($B$6:B1043)+1</f>
        <v>773</v>
      </c>
      <c r="C1044" s="191"/>
      <c r="D1044" s="194" t="s">
        <v>186</v>
      </c>
      <c r="E1044" s="115" t="s">
        <v>193</v>
      </c>
      <c r="F1044" s="194" t="s">
        <v>116</v>
      </c>
      <c r="G1044" s="194" t="s">
        <v>119</v>
      </c>
      <c r="H1044" s="194" t="s">
        <v>2805</v>
      </c>
      <c r="I1044" s="194" t="s">
        <v>242</v>
      </c>
      <c r="J1044" s="194" t="s">
        <v>2806</v>
      </c>
      <c r="K1044" s="193">
        <v>0</v>
      </c>
      <c r="L1044" s="193">
        <v>0.608</v>
      </c>
      <c r="M1044" s="193">
        <f t="shared" si="30"/>
        <v>0.608</v>
      </c>
      <c r="N1044" s="194" t="s">
        <v>245</v>
      </c>
      <c r="O1044" s="193">
        <v>52</v>
      </c>
      <c r="P1044" s="193">
        <v>42</v>
      </c>
      <c r="Q1044" s="193">
        <f t="shared" si="31"/>
        <v>69.0789473684211</v>
      </c>
      <c r="R1044" s="194" t="s">
        <v>2711</v>
      </c>
      <c r="S1044" s="193">
        <v>37</v>
      </c>
      <c r="T1044" s="194" t="s">
        <v>1594</v>
      </c>
    </row>
    <row r="1045" hidden="1" spans="1:20">
      <c r="A1045" s="240"/>
      <c r="B1045" s="241">
        <f>MAX($B$6:B1044)+1</f>
        <v>774</v>
      </c>
      <c r="C1045" s="242"/>
      <c r="D1045" s="115" t="s">
        <v>4811</v>
      </c>
      <c r="E1045" s="115" t="s">
        <v>193</v>
      </c>
      <c r="F1045" s="194" t="s">
        <v>116</v>
      </c>
      <c r="G1045" s="194" t="s">
        <v>120</v>
      </c>
      <c r="H1045" s="115" t="s">
        <v>4812</v>
      </c>
      <c r="I1045" s="219"/>
      <c r="J1045" s="220" t="s">
        <v>4977</v>
      </c>
      <c r="K1045" s="221"/>
      <c r="L1045" s="221"/>
      <c r="M1045" s="221"/>
      <c r="N1045" s="221"/>
      <c r="O1045" s="221"/>
      <c r="P1045" s="221"/>
      <c r="Q1045" s="221"/>
      <c r="R1045" s="222"/>
      <c r="S1045" s="125">
        <v>2225</v>
      </c>
      <c r="T1045" s="223"/>
    </row>
    <row r="1046" hidden="1" spans="1:20">
      <c r="A1046" s="240"/>
      <c r="B1046" s="241">
        <f>MAX($B$6:B1045)+1</f>
        <v>775</v>
      </c>
      <c r="C1046" s="242"/>
      <c r="D1046" s="115" t="s">
        <v>392</v>
      </c>
      <c r="E1046" s="115" t="s">
        <v>193</v>
      </c>
      <c r="F1046" s="194" t="s">
        <v>116</v>
      </c>
      <c r="G1046" s="194" t="s">
        <v>120</v>
      </c>
      <c r="H1046" s="115" t="s">
        <v>4824</v>
      </c>
      <c r="I1046" s="220"/>
      <c r="J1046" s="220" t="s">
        <v>2807</v>
      </c>
      <c r="K1046" s="227"/>
      <c r="L1046" s="227"/>
      <c r="M1046" s="227"/>
      <c r="N1046" s="227"/>
      <c r="O1046" s="227"/>
      <c r="P1046" s="227"/>
      <c r="Q1046" s="227"/>
      <c r="R1046" s="228"/>
      <c r="S1046" s="125">
        <v>193</v>
      </c>
      <c r="T1046" s="223"/>
    </row>
    <row r="1047" ht="24" hidden="1" spans="1:20">
      <c r="A1047" s="201"/>
      <c r="B1047" s="126">
        <f>MAX($B$6:B1046)+1</f>
        <v>776</v>
      </c>
      <c r="C1047" s="191"/>
      <c r="D1047" s="194" t="s">
        <v>186</v>
      </c>
      <c r="E1047" s="115" t="s">
        <v>193</v>
      </c>
      <c r="F1047" s="194" t="s">
        <v>116</v>
      </c>
      <c r="G1047" s="194" t="s">
        <v>120</v>
      </c>
      <c r="H1047" s="194" t="s">
        <v>2808</v>
      </c>
      <c r="I1047" s="194" t="s">
        <v>242</v>
      </c>
      <c r="J1047" s="194" t="s">
        <v>2809</v>
      </c>
      <c r="K1047" s="193">
        <v>0.95</v>
      </c>
      <c r="L1047" s="193">
        <v>1.593</v>
      </c>
      <c r="M1047" s="193">
        <v>0.643</v>
      </c>
      <c r="N1047" s="194" t="s">
        <v>245</v>
      </c>
      <c r="O1047" s="193">
        <v>51</v>
      </c>
      <c r="P1047" s="193">
        <v>44</v>
      </c>
      <c r="Q1047" s="193">
        <f t="shared" ref="Q1047:Q1065" si="32">P1047/M1047</f>
        <v>68.4292379471229</v>
      </c>
      <c r="R1047" s="194" t="s">
        <v>2810</v>
      </c>
      <c r="S1047" s="193">
        <v>41.795</v>
      </c>
      <c r="T1047" s="194" t="s">
        <v>1594</v>
      </c>
    </row>
    <row r="1048" ht="24" hidden="1" spans="1:20">
      <c r="A1048" s="201"/>
      <c r="B1048" s="126">
        <f>MAX($B$6:B1047)+1</f>
        <v>777</v>
      </c>
      <c r="C1048" s="191"/>
      <c r="D1048" s="194" t="s">
        <v>186</v>
      </c>
      <c r="E1048" s="115" t="s">
        <v>193</v>
      </c>
      <c r="F1048" s="194" t="s">
        <v>116</v>
      </c>
      <c r="G1048" s="194" t="s">
        <v>120</v>
      </c>
      <c r="H1048" s="194" t="s">
        <v>2811</v>
      </c>
      <c r="I1048" s="194" t="s">
        <v>242</v>
      </c>
      <c r="J1048" s="194" t="s">
        <v>2812</v>
      </c>
      <c r="K1048" s="193">
        <v>0</v>
      </c>
      <c r="L1048" s="193">
        <v>0.746</v>
      </c>
      <c r="M1048" s="193">
        <v>0.746</v>
      </c>
      <c r="N1048" s="194" t="s">
        <v>245</v>
      </c>
      <c r="O1048" s="193">
        <v>60</v>
      </c>
      <c r="P1048" s="193">
        <v>51</v>
      </c>
      <c r="Q1048" s="193">
        <f t="shared" si="32"/>
        <v>68.3646112600536</v>
      </c>
      <c r="R1048" s="194" t="s">
        <v>2813</v>
      </c>
      <c r="S1048" s="193">
        <v>48.49</v>
      </c>
      <c r="T1048" s="194" t="s">
        <v>1594</v>
      </c>
    </row>
    <row r="1049" ht="24" hidden="1" spans="1:20">
      <c r="A1049" s="201"/>
      <c r="B1049" s="126">
        <f>MAX($B$6:B1048)+1</f>
        <v>778</v>
      </c>
      <c r="C1049" s="191"/>
      <c r="D1049" s="194" t="s">
        <v>186</v>
      </c>
      <c r="E1049" s="115" t="s">
        <v>193</v>
      </c>
      <c r="F1049" s="194" t="s">
        <v>116</v>
      </c>
      <c r="G1049" s="194" t="s">
        <v>120</v>
      </c>
      <c r="H1049" s="194" t="s">
        <v>2814</v>
      </c>
      <c r="I1049" s="194" t="s">
        <v>242</v>
      </c>
      <c r="J1049" s="194" t="s">
        <v>2815</v>
      </c>
      <c r="K1049" s="193">
        <v>0.13</v>
      </c>
      <c r="L1049" s="193">
        <v>0.43</v>
      </c>
      <c r="M1049" s="193">
        <v>0.3</v>
      </c>
      <c r="N1049" s="194" t="s">
        <v>245</v>
      </c>
      <c r="O1049" s="193">
        <v>24</v>
      </c>
      <c r="P1049" s="193">
        <v>20</v>
      </c>
      <c r="Q1049" s="193">
        <f t="shared" si="32"/>
        <v>66.6666666666667</v>
      </c>
      <c r="R1049" s="194" t="s">
        <v>2813</v>
      </c>
      <c r="S1049" s="193">
        <v>19.5</v>
      </c>
      <c r="T1049" s="194" t="s">
        <v>1594</v>
      </c>
    </row>
    <row r="1050" ht="24" hidden="1" spans="1:20">
      <c r="A1050" s="201"/>
      <c r="B1050" s="126">
        <f>MAX($B$6:B1049)+1</f>
        <v>779</v>
      </c>
      <c r="C1050" s="191"/>
      <c r="D1050" s="194" t="s">
        <v>186</v>
      </c>
      <c r="E1050" s="115" t="s">
        <v>193</v>
      </c>
      <c r="F1050" s="194" t="s">
        <v>116</v>
      </c>
      <c r="G1050" s="194" t="s">
        <v>120</v>
      </c>
      <c r="H1050" s="194" t="s">
        <v>2816</v>
      </c>
      <c r="I1050" s="194" t="s">
        <v>242</v>
      </c>
      <c r="J1050" s="194" t="s">
        <v>2817</v>
      </c>
      <c r="K1050" s="193">
        <v>0</v>
      </c>
      <c r="L1050" s="193">
        <v>1.195</v>
      </c>
      <c r="M1050" s="193">
        <v>1.195</v>
      </c>
      <c r="N1050" s="194" t="s">
        <v>245</v>
      </c>
      <c r="O1050" s="193">
        <v>96</v>
      </c>
      <c r="P1050" s="193">
        <v>81</v>
      </c>
      <c r="Q1050" s="193">
        <f t="shared" si="32"/>
        <v>67.7824267782427</v>
      </c>
      <c r="R1050" s="194" t="s">
        <v>2813</v>
      </c>
      <c r="S1050" s="193">
        <v>77.675</v>
      </c>
      <c r="T1050" s="194" t="s">
        <v>1594</v>
      </c>
    </row>
    <row r="1051" ht="24" hidden="1" spans="1:20">
      <c r="A1051" s="201"/>
      <c r="B1051" s="126">
        <f>MAX($B$6:B1050)+1</f>
        <v>780</v>
      </c>
      <c r="C1051" s="191"/>
      <c r="D1051" s="194" t="s">
        <v>186</v>
      </c>
      <c r="E1051" s="115" t="s">
        <v>193</v>
      </c>
      <c r="F1051" s="194" t="s">
        <v>116</v>
      </c>
      <c r="G1051" s="194" t="s">
        <v>120</v>
      </c>
      <c r="H1051" s="194" t="s">
        <v>2818</v>
      </c>
      <c r="I1051" s="194" t="s">
        <v>242</v>
      </c>
      <c r="J1051" s="194" t="s">
        <v>2819</v>
      </c>
      <c r="K1051" s="193">
        <v>0</v>
      </c>
      <c r="L1051" s="193">
        <v>0.25</v>
      </c>
      <c r="M1051" s="193">
        <v>0.25</v>
      </c>
      <c r="N1051" s="194" t="s">
        <v>245</v>
      </c>
      <c r="O1051" s="193">
        <v>20</v>
      </c>
      <c r="P1051" s="193">
        <v>17</v>
      </c>
      <c r="Q1051" s="193">
        <f t="shared" si="32"/>
        <v>68</v>
      </c>
      <c r="R1051" s="194" t="s">
        <v>2810</v>
      </c>
      <c r="S1051" s="193">
        <v>16.25</v>
      </c>
      <c r="T1051" s="194" t="s">
        <v>1594</v>
      </c>
    </row>
    <row r="1052" ht="24" hidden="1" spans="1:20">
      <c r="A1052" s="201"/>
      <c r="B1052" s="126">
        <f>MAX($B$6:B1051)+1</f>
        <v>781</v>
      </c>
      <c r="C1052" s="191"/>
      <c r="D1052" s="194" t="s">
        <v>186</v>
      </c>
      <c r="E1052" s="115" t="s">
        <v>193</v>
      </c>
      <c r="F1052" s="194" t="s">
        <v>116</v>
      </c>
      <c r="G1052" s="194" t="s">
        <v>120</v>
      </c>
      <c r="H1052" s="194" t="s">
        <v>2820</v>
      </c>
      <c r="I1052" s="194" t="s">
        <v>242</v>
      </c>
      <c r="J1052" s="194" t="s">
        <v>2821</v>
      </c>
      <c r="K1052" s="193">
        <v>0</v>
      </c>
      <c r="L1052" s="193">
        <v>2.438</v>
      </c>
      <c r="M1052" s="193">
        <v>2.438</v>
      </c>
      <c r="N1052" s="194" t="s">
        <v>245</v>
      </c>
      <c r="O1052" s="193">
        <v>195</v>
      </c>
      <c r="P1052" s="193">
        <v>166</v>
      </c>
      <c r="Q1052" s="193">
        <f t="shared" si="32"/>
        <v>68.0885972108285</v>
      </c>
      <c r="R1052" s="194" t="s">
        <v>2810</v>
      </c>
      <c r="S1052" s="193">
        <v>158.47</v>
      </c>
      <c r="T1052" s="194" t="s">
        <v>1594</v>
      </c>
    </row>
    <row r="1053" ht="24" hidden="1" spans="1:20">
      <c r="A1053" s="201"/>
      <c r="B1053" s="126">
        <f>MAX($B$6:B1052)+1</f>
        <v>782</v>
      </c>
      <c r="C1053" s="191"/>
      <c r="D1053" s="194" t="s">
        <v>186</v>
      </c>
      <c r="E1053" s="115" t="s">
        <v>193</v>
      </c>
      <c r="F1053" s="194" t="s">
        <v>116</v>
      </c>
      <c r="G1053" s="194" t="s">
        <v>120</v>
      </c>
      <c r="H1053" s="194" t="s">
        <v>2822</v>
      </c>
      <c r="I1053" s="194" t="s">
        <v>242</v>
      </c>
      <c r="J1053" s="194" t="s">
        <v>2823</v>
      </c>
      <c r="K1053" s="193">
        <v>1.207</v>
      </c>
      <c r="L1053" s="193">
        <v>3.378</v>
      </c>
      <c r="M1053" s="193">
        <v>2.171</v>
      </c>
      <c r="N1053" s="194" t="s">
        <v>245</v>
      </c>
      <c r="O1053" s="193">
        <v>173.68</v>
      </c>
      <c r="P1053" s="193">
        <v>147.628</v>
      </c>
      <c r="Q1053" s="193">
        <f t="shared" si="32"/>
        <v>68</v>
      </c>
      <c r="R1053" s="194" t="s">
        <v>2813</v>
      </c>
      <c r="S1053" s="193">
        <v>141.115</v>
      </c>
      <c r="T1053" s="194" t="s">
        <v>1594</v>
      </c>
    </row>
    <row r="1054" ht="24" hidden="1" spans="1:20">
      <c r="A1054" s="201"/>
      <c r="B1054" s="126">
        <f>MAX($B$6:B1053)+1</f>
        <v>783</v>
      </c>
      <c r="C1054" s="191"/>
      <c r="D1054" s="194" t="s">
        <v>186</v>
      </c>
      <c r="E1054" s="115" t="s">
        <v>193</v>
      </c>
      <c r="F1054" s="194" t="s">
        <v>116</v>
      </c>
      <c r="G1054" s="194" t="s">
        <v>120</v>
      </c>
      <c r="H1054" s="194" t="s">
        <v>2824</v>
      </c>
      <c r="I1054" s="194" t="s">
        <v>242</v>
      </c>
      <c r="J1054" s="194" t="s">
        <v>2825</v>
      </c>
      <c r="K1054" s="193">
        <v>0</v>
      </c>
      <c r="L1054" s="193">
        <v>1.196</v>
      </c>
      <c r="M1054" s="193">
        <v>1.196</v>
      </c>
      <c r="N1054" s="194" t="s">
        <v>245</v>
      </c>
      <c r="O1054" s="193">
        <v>96</v>
      </c>
      <c r="P1054" s="193">
        <v>81</v>
      </c>
      <c r="Q1054" s="193">
        <f t="shared" si="32"/>
        <v>67.7257525083612</v>
      </c>
      <c r="R1054" s="194" t="s">
        <v>2810</v>
      </c>
      <c r="S1054" s="193">
        <v>77.74</v>
      </c>
      <c r="T1054" s="194" t="s">
        <v>1594</v>
      </c>
    </row>
    <row r="1055" ht="24" hidden="1" spans="1:20">
      <c r="A1055" s="201"/>
      <c r="B1055" s="126">
        <f>MAX($B$6:B1054)+1</f>
        <v>784</v>
      </c>
      <c r="C1055" s="191"/>
      <c r="D1055" s="194" t="s">
        <v>182</v>
      </c>
      <c r="E1055" s="115" t="s">
        <v>193</v>
      </c>
      <c r="F1055" s="194" t="s">
        <v>116</v>
      </c>
      <c r="G1055" s="194" t="s">
        <v>120</v>
      </c>
      <c r="H1055" s="194" t="s">
        <v>2826</v>
      </c>
      <c r="I1055" s="194" t="s">
        <v>242</v>
      </c>
      <c r="J1055" s="194" t="s">
        <v>2827</v>
      </c>
      <c r="K1055" s="193">
        <v>33.216</v>
      </c>
      <c r="L1055" s="193">
        <v>33.822</v>
      </c>
      <c r="M1055" s="193">
        <v>0.606</v>
      </c>
      <c r="N1055" s="194" t="s">
        <v>342</v>
      </c>
      <c r="O1055" s="193">
        <v>109.08</v>
      </c>
      <c r="P1055" s="193">
        <v>90.294</v>
      </c>
      <c r="Q1055" s="193">
        <f t="shared" si="32"/>
        <v>149</v>
      </c>
      <c r="R1055" s="194" t="s">
        <v>2828</v>
      </c>
      <c r="S1055" s="193">
        <v>79.386</v>
      </c>
      <c r="T1055" s="194" t="s">
        <v>1594</v>
      </c>
    </row>
    <row r="1056" ht="24" hidden="1" spans="1:20">
      <c r="A1056" s="201"/>
      <c r="B1056" s="126">
        <f>MAX($B$6:B1055)+1</f>
        <v>785</v>
      </c>
      <c r="C1056" s="191"/>
      <c r="D1056" s="194" t="s">
        <v>186</v>
      </c>
      <c r="E1056" s="115" t="s">
        <v>193</v>
      </c>
      <c r="F1056" s="194" t="s">
        <v>116</v>
      </c>
      <c r="G1056" s="194" t="s">
        <v>120</v>
      </c>
      <c r="H1056" s="194" t="s">
        <v>2829</v>
      </c>
      <c r="I1056" s="194" t="s">
        <v>242</v>
      </c>
      <c r="J1056" s="194" t="s">
        <v>2830</v>
      </c>
      <c r="K1056" s="193">
        <v>0</v>
      </c>
      <c r="L1056" s="193">
        <v>0.478</v>
      </c>
      <c r="M1056" s="193">
        <v>0.478</v>
      </c>
      <c r="N1056" s="194" t="s">
        <v>245</v>
      </c>
      <c r="O1056" s="193">
        <v>38.24</v>
      </c>
      <c r="P1056" s="193">
        <v>32.504</v>
      </c>
      <c r="Q1056" s="193">
        <f t="shared" si="32"/>
        <v>68</v>
      </c>
      <c r="R1056" s="194" t="s">
        <v>2831</v>
      </c>
      <c r="S1056" s="193">
        <v>31.07</v>
      </c>
      <c r="T1056" s="194" t="s">
        <v>1594</v>
      </c>
    </row>
    <row r="1057" ht="24" hidden="1" spans="1:20">
      <c r="A1057" s="201"/>
      <c r="B1057" s="126">
        <f>MAX($B$6:B1056)+1</f>
        <v>786</v>
      </c>
      <c r="C1057" s="191"/>
      <c r="D1057" s="194" t="s">
        <v>186</v>
      </c>
      <c r="E1057" s="115" t="s">
        <v>193</v>
      </c>
      <c r="F1057" s="194" t="s">
        <v>116</v>
      </c>
      <c r="G1057" s="194" t="s">
        <v>120</v>
      </c>
      <c r="H1057" s="194" t="s">
        <v>2832</v>
      </c>
      <c r="I1057" s="194" t="s">
        <v>242</v>
      </c>
      <c r="J1057" s="194" t="s">
        <v>2833</v>
      </c>
      <c r="K1057" s="193">
        <v>0</v>
      </c>
      <c r="L1057" s="193">
        <v>0.869</v>
      </c>
      <c r="M1057" s="193">
        <v>0.869</v>
      </c>
      <c r="N1057" s="194" t="s">
        <v>245</v>
      </c>
      <c r="O1057" s="193">
        <v>70</v>
      </c>
      <c r="P1057" s="193">
        <v>59</v>
      </c>
      <c r="Q1057" s="193">
        <f t="shared" si="32"/>
        <v>67.8941311852704</v>
      </c>
      <c r="R1057" s="194" t="s">
        <v>2810</v>
      </c>
      <c r="S1057" s="193">
        <v>56.485</v>
      </c>
      <c r="T1057" s="194" t="s">
        <v>1594</v>
      </c>
    </row>
    <row r="1058" ht="24" hidden="1" spans="1:20">
      <c r="A1058" s="201"/>
      <c r="B1058" s="126">
        <f>MAX($B$6:B1057)+1</f>
        <v>787</v>
      </c>
      <c r="C1058" s="191"/>
      <c r="D1058" s="194" t="s">
        <v>186</v>
      </c>
      <c r="E1058" s="115" t="s">
        <v>193</v>
      </c>
      <c r="F1058" s="194" t="s">
        <v>116</v>
      </c>
      <c r="G1058" s="194" t="s">
        <v>120</v>
      </c>
      <c r="H1058" s="194" t="s">
        <v>2834</v>
      </c>
      <c r="I1058" s="194" t="s">
        <v>242</v>
      </c>
      <c r="J1058" s="194" t="s">
        <v>2835</v>
      </c>
      <c r="K1058" s="193">
        <v>0</v>
      </c>
      <c r="L1058" s="193">
        <v>1.658</v>
      </c>
      <c r="M1058" s="193">
        <v>1.658</v>
      </c>
      <c r="N1058" s="194" t="s">
        <v>245</v>
      </c>
      <c r="O1058" s="193">
        <v>133</v>
      </c>
      <c r="P1058" s="193">
        <v>113</v>
      </c>
      <c r="Q1058" s="193">
        <f t="shared" si="32"/>
        <v>68.1544028950543</v>
      </c>
      <c r="R1058" s="194" t="s">
        <v>2810</v>
      </c>
      <c r="S1058" s="193">
        <v>107.77</v>
      </c>
      <c r="T1058" s="194" t="s">
        <v>1594</v>
      </c>
    </row>
    <row r="1059" ht="24" hidden="1" spans="1:20">
      <c r="A1059" s="201"/>
      <c r="B1059" s="126">
        <f>MAX($B$6:B1058)+1</f>
        <v>788</v>
      </c>
      <c r="C1059" s="191"/>
      <c r="D1059" s="194" t="s">
        <v>186</v>
      </c>
      <c r="E1059" s="115" t="s">
        <v>193</v>
      </c>
      <c r="F1059" s="194" t="s">
        <v>116</v>
      </c>
      <c r="G1059" s="194" t="s">
        <v>120</v>
      </c>
      <c r="H1059" s="194" t="s">
        <v>2836</v>
      </c>
      <c r="I1059" s="194" t="s">
        <v>242</v>
      </c>
      <c r="J1059" s="194" t="s">
        <v>2837</v>
      </c>
      <c r="K1059" s="193">
        <v>0</v>
      </c>
      <c r="L1059" s="193">
        <v>1.779</v>
      </c>
      <c r="M1059" s="193">
        <v>1.779</v>
      </c>
      <c r="N1059" s="194" t="s">
        <v>245</v>
      </c>
      <c r="O1059" s="193">
        <v>142</v>
      </c>
      <c r="P1059" s="193">
        <v>121</v>
      </c>
      <c r="Q1059" s="193">
        <f t="shared" si="32"/>
        <v>68.0157391793142</v>
      </c>
      <c r="R1059" s="194" t="s">
        <v>2810</v>
      </c>
      <c r="S1059" s="193">
        <v>115.635</v>
      </c>
      <c r="T1059" s="194" t="s">
        <v>1594</v>
      </c>
    </row>
    <row r="1060" ht="24" hidden="1" spans="1:20">
      <c r="A1060" s="201"/>
      <c r="B1060" s="126">
        <f>MAX($B$6:B1059)+1</f>
        <v>789</v>
      </c>
      <c r="C1060" s="191"/>
      <c r="D1060" s="194" t="s">
        <v>186</v>
      </c>
      <c r="E1060" s="115" t="s">
        <v>193</v>
      </c>
      <c r="F1060" s="194" t="s">
        <v>116</v>
      </c>
      <c r="G1060" s="194" t="s">
        <v>120</v>
      </c>
      <c r="H1060" s="194" t="s">
        <v>2838</v>
      </c>
      <c r="I1060" s="194" t="s">
        <v>242</v>
      </c>
      <c r="J1060" s="194" t="s">
        <v>2839</v>
      </c>
      <c r="K1060" s="193">
        <v>0</v>
      </c>
      <c r="L1060" s="193">
        <v>0.4</v>
      </c>
      <c r="M1060" s="193">
        <v>0.4</v>
      </c>
      <c r="N1060" s="194" t="s">
        <v>245</v>
      </c>
      <c r="O1060" s="193">
        <v>32</v>
      </c>
      <c r="P1060" s="193">
        <v>27</v>
      </c>
      <c r="Q1060" s="193">
        <f t="shared" si="32"/>
        <v>67.5</v>
      </c>
      <c r="R1060" s="194" t="s">
        <v>2810</v>
      </c>
      <c r="S1060" s="193">
        <v>26</v>
      </c>
      <c r="T1060" s="194" t="s">
        <v>1594</v>
      </c>
    </row>
    <row r="1061" ht="24" hidden="1" spans="1:20">
      <c r="A1061" s="201"/>
      <c r="B1061" s="126">
        <f>MAX($B$6:B1060)+1</f>
        <v>790</v>
      </c>
      <c r="C1061" s="191"/>
      <c r="D1061" s="194" t="s">
        <v>186</v>
      </c>
      <c r="E1061" s="115" t="s">
        <v>193</v>
      </c>
      <c r="F1061" s="194" t="s">
        <v>116</v>
      </c>
      <c r="G1061" s="194" t="s">
        <v>120</v>
      </c>
      <c r="H1061" s="194" t="s">
        <v>2840</v>
      </c>
      <c r="I1061" s="194" t="s">
        <v>242</v>
      </c>
      <c r="J1061" s="194" t="s">
        <v>2841</v>
      </c>
      <c r="K1061" s="193">
        <v>0</v>
      </c>
      <c r="L1061" s="193">
        <v>0.999</v>
      </c>
      <c r="M1061" s="193">
        <v>0.999</v>
      </c>
      <c r="N1061" s="194" t="s">
        <v>245</v>
      </c>
      <c r="O1061" s="193">
        <v>80</v>
      </c>
      <c r="P1061" s="193">
        <v>68</v>
      </c>
      <c r="Q1061" s="193">
        <f t="shared" si="32"/>
        <v>68.0680680680681</v>
      </c>
      <c r="R1061" s="194" t="s">
        <v>2810</v>
      </c>
      <c r="S1061" s="193">
        <v>64.935</v>
      </c>
      <c r="T1061" s="194" t="s">
        <v>1594</v>
      </c>
    </row>
    <row r="1062" ht="24" hidden="1" spans="1:20">
      <c r="A1062" s="201"/>
      <c r="B1062" s="126">
        <f>MAX($B$6:B1061)+1</f>
        <v>791</v>
      </c>
      <c r="C1062" s="191"/>
      <c r="D1062" s="194" t="s">
        <v>186</v>
      </c>
      <c r="E1062" s="115" t="s">
        <v>193</v>
      </c>
      <c r="F1062" s="194" t="s">
        <v>116</v>
      </c>
      <c r="G1062" s="194" t="s">
        <v>120</v>
      </c>
      <c r="H1062" s="194" t="s">
        <v>2842</v>
      </c>
      <c r="I1062" s="194" t="s">
        <v>242</v>
      </c>
      <c r="J1062" s="194" t="s">
        <v>2843</v>
      </c>
      <c r="K1062" s="193">
        <v>0</v>
      </c>
      <c r="L1062" s="193">
        <v>1.268</v>
      </c>
      <c r="M1062" s="193">
        <v>1.268</v>
      </c>
      <c r="N1062" s="194" t="s">
        <v>245</v>
      </c>
      <c r="O1062" s="193">
        <v>101</v>
      </c>
      <c r="P1062" s="193">
        <v>86</v>
      </c>
      <c r="Q1062" s="193">
        <f t="shared" si="32"/>
        <v>67.8233438485804</v>
      </c>
      <c r="R1062" s="194" t="s">
        <v>2810</v>
      </c>
      <c r="S1062" s="193">
        <v>82.42</v>
      </c>
      <c r="T1062" s="194" t="s">
        <v>1594</v>
      </c>
    </row>
    <row r="1063" ht="24" hidden="1" spans="1:20">
      <c r="A1063" s="201"/>
      <c r="B1063" s="126">
        <f>MAX($B$6:B1062)+1</f>
        <v>792</v>
      </c>
      <c r="C1063" s="191"/>
      <c r="D1063" s="194" t="s">
        <v>186</v>
      </c>
      <c r="E1063" s="115" t="s">
        <v>193</v>
      </c>
      <c r="F1063" s="194" t="s">
        <v>116</v>
      </c>
      <c r="G1063" s="194" t="s">
        <v>120</v>
      </c>
      <c r="H1063" s="194" t="s">
        <v>2844</v>
      </c>
      <c r="I1063" s="194" t="s">
        <v>242</v>
      </c>
      <c r="J1063" s="194" t="s">
        <v>2845</v>
      </c>
      <c r="K1063" s="193">
        <v>0</v>
      </c>
      <c r="L1063" s="193">
        <v>3.745</v>
      </c>
      <c r="M1063" s="193">
        <v>3.745</v>
      </c>
      <c r="N1063" s="194" t="s">
        <v>245</v>
      </c>
      <c r="O1063" s="193">
        <v>300</v>
      </c>
      <c r="P1063" s="193">
        <v>255</v>
      </c>
      <c r="Q1063" s="193">
        <f t="shared" si="32"/>
        <v>68.0907877169559</v>
      </c>
      <c r="R1063" s="194" t="s">
        <v>2810</v>
      </c>
      <c r="S1063" s="193">
        <v>243.425</v>
      </c>
      <c r="T1063" s="194" t="s">
        <v>1594</v>
      </c>
    </row>
    <row r="1064" ht="24" hidden="1" spans="1:20">
      <c r="A1064" s="201"/>
      <c r="B1064" s="126">
        <f>MAX($B$6:B1063)+1</f>
        <v>793</v>
      </c>
      <c r="C1064" s="191"/>
      <c r="D1064" s="194" t="s">
        <v>186</v>
      </c>
      <c r="E1064" s="115" t="s">
        <v>193</v>
      </c>
      <c r="F1064" s="194" t="s">
        <v>116</v>
      </c>
      <c r="G1064" s="194" t="s">
        <v>120</v>
      </c>
      <c r="H1064" s="194" t="s">
        <v>2846</v>
      </c>
      <c r="I1064" s="194" t="s">
        <v>242</v>
      </c>
      <c r="J1064" s="194" t="s">
        <v>2847</v>
      </c>
      <c r="K1064" s="193">
        <v>0</v>
      </c>
      <c r="L1064" s="193">
        <v>2.063</v>
      </c>
      <c r="M1064" s="193">
        <v>2.063</v>
      </c>
      <c r="N1064" s="194" t="s">
        <v>245</v>
      </c>
      <c r="O1064" s="193">
        <v>165</v>
      </c>
      <c r="P1064" s="193">
        <v>140</v>
      </c>
      <c r="Q1064" s="193">
        <f t="shared" si="32"/>
        <v>67.8623364032962</v>
      </c>
      <c r="R1064" s="194" t="s">
        <v>2813</v>
      </c>
      <c r="S1064" s="193">
        <v>134.095</v>
      </c>
      <c r="T1064" s="194" t="s">
        <v>1594</v>
      </c>
    </row>
    <row r="1065" hidden="1" spans="1:20">
      <c r="A1065" s="201"/>
      <c r="B1065" s="126">
        <f>MAX($B$6:B1064)+1</f>
        <v>794</v>
      </c>
      <c r="C1065" s="191"/>
      <c r="D1065" s="194" t="s">
        <v>186</v>
      </c>
      <c r="E1065" s="269" t="s">
        <v>193</v>
      </c>
      <c r="F1065" s="194" t="s">
        <v>116</v>
      </c>
      <c r="G1065" s="194" t="s">
        <v>120</v>
      </c>
      <c r="H1065" s="194" t="s">
        <v>2848</v>
      </c>
      <c r="I1065" s="194" t="s">
        <v>242</v>
      </c>
      <c r="J1065" s="194" t="s">
        <v>2849</v>
      </c>
      <c r="K1065" s="193">
        <v>0.52</v>
      </c>
      <c r="L1065" s="193">
        <v>0.65</v>
      </c>
      <c r="M1065" s="202">
        <v>0.86</v>
      </c>
      <c r="N1065" s="199" t="s">
        <v>245</v>
      </c>
      <c r="O1065" s="193">
        <v>68</v>
      </c>
      <c r="P1065" s="193">
        <v>59</v>
      </c>
      <c r="Q1065" s="193">
        <f t="shared" si="32"/>
        <v>68.6046511627907</v>
      </c>
      <c r="R1065" s="194" t="s">
        <v>2810</v>
      </c>
      <c r="S1065" s="193">
        <v>55.9</v>
      </c>
      <c r="T1065" s="194" t="s">
        <v>1594</v>
      </c>
    </row>
    <row r="1066" hidden="1" spans="1:20">
      <c r="A1066" s="201"/>
      <c r="B1066" s="126"/>
      <c r="C1066" s="191"/>
      <c r="D1066" s="194"/>
      <c r="E1066" s="271"/>
      <c r="F1066" s="194"/>
      <c r="G1066" s="194"/>
      <c r="H1066" s="194"/>
      <c r="I1066" s="194"/>
      <c r="J1066" s="194" t="s">
        <v>2849</v>
      </c>
      <c r="K1066" s="193">
        <v>1.47</v>
      </c>
      <c r="L1066" s="193">
        <v>2.2</v>
      </c>
      <c r="M1066" s="203"/>
      <c r="N1066" s="200"/>
      <c r="O1066" s="194"/>
      <c r="P1066" s="194"/>
      <c r="Q1066" s="194"/>
      <c r="R1066" s="194"/>
      <c r="S1066" s="194"/>
      <c r="T1066" s="194"/>
    </row>
    <row r="1067" ht="24" hidden="1" spans="1:20">
      <c r="A1067" s="201"/>
      <c r="B1067" s="126">
        <f>MAX($B$6:B1066)+1</f>
        <v>795</v>
      </c>
      <c r="C1067" s="191"/>
      <c r="D1067" s="194" t="s">
        <v>186</v>
      </c>
      <c r="E1067" s="115" t="s">
        <v>193</v>
      </c>
      <c r="F1067" s="194" t="s">
        <v>116</v>
      </c>
      <c r="G1067" s="194" t="s">
        <v>120</v>
      </c>
      <c r="H1067" s="194" t="s">
        <v>2850</v>
      </c>
      <c r="I1067" s="194" t="s">
        <v>242</v>
      </c>
      <c r="J1067" s="194" t="s">
        <v>2851</v>
      </c>
      <c r="K1067" s="193">
        <v>0</v>
      </c>
      <c r="L1067" s="193">
        <v>0.368</v>
      </c>
      <c r="M1067" s="193">
        <v>0.368</v>
      </c>
      <c r="N1067" s="194" t="s">
        <v>245</v>
      </c>
      <c r="O1067" s="193">
        <v>29</v>
      </c>
      <c r="P1067" s="193">
        <v>25</v>
      </c>
      <c r="Q1067" s="193">
        <f t="shared" ref="Q1067:Q1113" si="33">P1067/M1067</f>
        <v>67.9347826086957</v>
      </c>
      <c r="R1067" s="194" t="s">
        <v>2810</v>
      </c>
      <c r="S1067" s="193">
        <v>23.92</v>
      </c>
      <c r="T1067" s="194" t="s">
        <v>1594</v>
      </c>
    </row>
    <row r="1068" ht="24" hidden="1" spans="1:20">
      <c r="A1068" s="201"/>
      <c r="B1068" s="126">
        <f>MAX($B$6:B1067)+1</f>
        <v>796</v>
      </c>
      <c r="C1068" s="191"/>
      <c r="D1068" s="194" t="s">
        <v>186</v>
      </c>
      <c r="E1068" s="115" t="s">
        <v>193</v>
      </c>
      <c r="F1068" s="194" t="s">
        <v>116</v>
      </c>
      <c r="G1068" s="194" t="s">
        <v>120</v>
      </c>
      <c r="H1068" s="194" t="s">
        <v>2852</v>
      </c>
      <c r="I1068" s="194" t="s">
        <v>242</v>
      </c>
      <c r="J1068" s="194" t="s">
        <v>2853</v>
      </c>
      <c r="K1068" s="193">
        <v>2.25</v>
      </c>
      <c r="L1068" s="193">
        <v>4.4</v>
      </c>
      <c r="M1068" s="193">
        <v>2.15</v>
      </c>
      <c r="N1068" s="194" t="s">
        <v>245</v>
      </c>
      <c r="O1068" s="193">
        <v>172</v>
      </c>
      <c r="P1068" s="193">
        <v>146</v>
      </c>
      <c r="Q1068" s="193">
        <f t="shared" si="33"/>
        <v>67.9069767441861</v>
      </c>
      <c r="R1068" s="194" t="s">
        <v>2810</v>
      </c>
      <c r="S1068" s="193">
        <v>139.75</v>
      </c>
      <c r="T1068" s="194" t="s">
        <v>1594</v>
      </c>
    </row>
    <row r="1069" ht="24" hidden="1" spans="1:20">
      <c r="A1069" s="201"/>
      <c r="B1069" s="126">
        <f>MAX($B$6:B1068)+1</f>
        <v>797</v>
      </c>
      <c r="C1069" s="191"/>
      <c r="D1069" s="194" t="s">
        <v>186</v>
      </c>
      <c r="E1069" s="115" t="s">
        <v>193</v>
      </c>
      <c r="F1069" s="194" t="s">
        <v>116</v>
      </c>
      <c r="G1069" s="194" t="s">
        <v>120</v>
      </c>
      <c r="H1069" s="194" t="s">
        <v>2854</v>
      </c>
      <c r="I1069" s="194" t="s">
        <v>242</v>
      </c>
      <c r="J1069" s="194" t="s">
        <v>2855</v>
      </c>
      <c r="K1069" s="193">
        <v>0.2</v>
      </c>
      <c r="L1069" s="193">
        <v>0.435</v>
      </c>
      <c r="M1069" s="193">
        <v>0.235</v>
      </c>
      <c r="N1069" s="194" t="s">
        <v>245</v>
      </c>
      <c r="O1069" s="193">
        <v>19</v>
      </c>
      <c r="P1069" s="193">
        <v>16</v>
      </c>
      <c r="Q1069" s="193">
        <f t="shared" si="33"/>
        <v>68.0851063829787</v>
      </c>
      <c r="R1069" s="194" t="s">
        <v>2813</v>
      </c>
      <c r="S1069" s="193">
        <v>15.275</v>
      </c>
      <c r="T1069" s="194" t="s">
        <v>1594</v>
      </c>
    </row>
    <row r="1070" ht="24" hidden="1" spans="1:20">
      <c r="A1070" s="201"/>
      <c r="B1070" s="126">
        <f>MAX($B$6:B1069)+1</f>
        <v>798</v>
      </c>
      <c r="C1070" s="191"/>
      <c r="D1070" s="194" t="s">
        <v>186</v>
      </c>
      <c r="E1070" s="115" t="s">
        <v>193</v>
      </c>
      <c r="F1070" s="194" t="s">
        <v>116</v>
      </c>
      <c r="G1070" s="194" t="s">
        <v>120</v>
      </c>
      <c r="H1070" s="194" t="s">
        <v>2856</v>
      </c>
      <c r="I1070" s="194" t="s">
        <v>242</v>
      </c>
      <c r="J1070" s="194" t="s">
        <v>2857</v>
      </c>
      <c r="K1070" s="193">
        <v>0</v>
      </c>
      <c r="L1070" s="193">
        <v>1.1</v>
      </c>
      <c r="M1070" s="193">
        <v>1.1</v>
      </c>
      <c r="N1070" s="194" t="s">
        <v>245</v>
      </c>
      <c r="O1070" s="193">
        <v>88</v>
      </c>
      <c r="P1070" s="193">
        <v>75</v>
      </c>
      <c r="Q1070" s="193">
        <f t="shared" si="33"/>
        <v>68.1818181818182</v>
      </c>
      <c r="R1070" s="194" t="s">
        <v>2810</v>
      </c>
      <c r="S1070" s="193">
        <v>71.5</v>
      </c>
      <c r="T1070" s="194" t="s">
        <v>1594</v>
      </c>
    </row>
    <row r="1071" ht="24" hidden="1" spans="1:20">
      <c r="A1071" s="201"/>
      <c r="B1071" s="126">
        <f>MAX($B$6:B1070)+1</f>
        <v>799</v>
      </c>
      <c r="C1071" s="191"/>
      <c r="D1071" s="194" t="s">
        <v>186</v>
      </c>
      <c r="E1071" s="115" t="s">
        <v>193</v>
      </c>
      <c r="F1071" s="194" t="s">
        <v>116</v>
      </c>
      <c r="G1071" s="194" t="s">
        <v>120</v>
      </c>
      <c r="H1071" s="194" t="s">
        <v>2858</v>
      </c>
      <c r="I1071" s="194" t="s">
        <v>242</v>
      </c>
      <c r="J1071" s="194" t="s">
        <v>2859</v>
      </c>
      <c r="K1071" s="193">
        <v>1.463</v>
      </c>
      <c r="L1071" s="193">
        <v>2.239</v>
      </c>
      <c r="M1071" s="193">
        <v>0.776</v>
      </c>
      <c r="N1071" s="194" t="s">
        <v>245</v>
      </c>
      <c r="O1071" s="193">
        <v>62.08</v>
      </c>
      <c r="P1071" s="193">
        <v>52.768</v>
      </c>
      <c r="Q1071" s="193">
        <f t="shared" si="33"/>
        <v>68</v>
      </c>
      <c r="R1071" s="194" t="s">
        <v>2813</v>
      </c>
      <c r="S1071" s="193">
        <v>50.44</v>
      </c>
      <c r="T1071" s="194" t="s">
        <v>1594</v>
      </c>
    </row>
    <row r="1072" ht="24" hidden="1" spans="1:20">
      <c r="A1072" s="201"/>
      <c r="B1072" s="126">
        <f>MAX($B$6:B1071)+1</f>
        <v>800</v>
      </c>
      <c r="C1072" s="191"/>
      <c r="D1072" s="194" t="s">
        <v>186</v>
      </c>
      <c r="E1072" s="115" t="s">
        <v>193</v>
      </c>
      <c r="F1072" s="194" t="s">
        <v>116</v>
      </c>
      <c r="G1072" s="194" t="s">
        <v>120</v>
      </c>
      <c r="H1072" s="194" t="s">
        <v>2860</v>
      </c>
      <c r="I1072" s="194" t="s">
        <v>242</v>
      </c>
      <c r="J1072" s="194" t="s">
        <v>2861</v>
      </c>
      <c r="K1072" s="193">
        <v>0.5</v>
      </c>
      <c r="L1072" s="193">
        <v>1.08</v>
      </c>
      <c r="M1072" s="193">
        <v>0.58</v>
      </c>
      <c r="N1072" s="194" t="s">
        <v>245</v>
      </c>
      <c r="O1072" s="193">
        <v>46</v>
      </c>
      <c r="P1072" s="193">
        <v>39</v>
      </c>
      <c r="Q1072" s="193">
        <f t="shared" si="33"/>
        <v>67.2413793103448</v>
      </c>
      <c r="R1072" s="194" t="s">
        <v>2810</v>
      </c>
      <c r="S1072" s="193">
        <v>37.7</v>
      </c>
      <c r="T1072" s="194" t="s">
        <v>1594</v>
      </c>
    </row>
    <row r="1073" ht="24" hidden="1" spans="1:20">
      <c r="A1073" s="201"/>
      <c r="B1073" s="126">
        <f>MAX($B$6:B1072)+1</f>
        <v>801</v>
      </c>
      <c r="C1073" s="191"/>
      <c r="D1073" s="194" t="s">
        <v>186</v>
      </c>
      <c r="E1073" s="115" t="s">
        <v>193</v>
      </c>
      <c r="F1073" s="194" t="s">
        <v>116</v>
      </c>
      <c r="G1073" s="194" t="s">
        <v>120</v>
      </c>
      <c r="H1073" s="194" t="s">
        <v>2862</v>
      </c>
      <c r="I1073" s="194" t="s">
        <v>242</v>
      </c>
      <c r="J1073" s="194" t="s">
        <v>2863</v>
      </c>
      <c r="K1073" s="193">
        <v>0</v>
      </c>
      <c r="L1073" s="193">
        <v>1.412</v>
      </c>
      <c r="M1073" s="193">
        <v>1.412</v>
      </c>
      <c r="N1073" s="194" t="s">
        <v>245</v>
      </c>
      <c r="O1073" s="193">
        <v>112.96</v>
      </c>
      <c r="P1073" s="193">
        <v>96.02</v>
      </c>
      <c r="Q1073" s="193">
        <f t="shared" si="33"/>
        <v>68.0028328611898</v>
      </c>
      <c r="R1073" s="194" t="s">
        <v>2813</v>
      </c>
      <c r="S1073" s="193">
        <v>91.78</v>
      </c>
      <c r="T1073" s="194" t="s">
        <v>1594</v>
      </c>
    </row>
    <row r="1074" ht="24" hidden="1" spans="1:20">
      <c r="A1074" s="201"/>
      <c r="B1074" s="126">
        <f>MAX($B$6:B1073)+1</f>
        <v>802</v>
      </c>
      <c r="C1074" s="191"/>
      <c r="D1074" s="194" t="s">
        <v>186</v>
      </c>
      <c r="E1074" s="115" t="s">
        <v>193</v>
      </c>
      <c r="F1074" s="194" t="s">
        <v>116</v>
      </c>
      <c r="G1074" s="194" t="s">
        <v>120</v>
      </c>
      <c r="H1074" s="194" t="s">
        <v>2864</v>
      </c>
      <c r="I1074" s="194" t="s">
        <v>242</v>
      </c>
      <c r="J1074" s="194" t="s">
        <v>2865</v>
      </c>
      <c r="K1074" s="193">
        <v>0</v>
      </c>
      <c r="L1074" s="193">
        <v>0.835</v>
      </c>
      <c r="M1074" s="193">
        <v>0.835</v>
      </c>
      <c r="N1074" s="194" t="s">
        <v>245</v>
      </c>
      <c r="O1074" s="193">
        <v>67</v>
      </c>
      <c r="P1074" s="193">
        <v>57</v>
      </c>
      <c r="Q1074" s="193">
        <f t="shared" si="33"/>
        <v>68.2634730538922</v>
      </c>
      <c r="R1074" s="194" t="s">
        <v>2810</v>
      </c>
      <c r="S1074" s="193">
        <v>54.275</v>
      </c>
      <c r="T1074" s="194" t="s">
        <v>1594</v>
      </c>
    </row>
    <row r="1075" ht="24" hidden="1" spans="1:20">
      <c r="A1075" s="201"/>
      <c r="B1075" s="126">
        <f>MAX($B$6:B1074)+1</f>
        <v>803</v>
      </c>
      <c r="C1075" s="191"/>
      <c r="D1075" s="194" t="s">
        <v>186</v>
      </c>
      <c r="E1075" s="115" t="s">
        <v>193</v>
      </c>
      <c r="F1075" s="194" t="s">
        <v>116</v>
      </c>
      <c r="G1075" s="194" t="s">
        <v>120</v>
      </c>
      <c r="H1075" s="194" t="s">
        <v>2866</v>
      </c>
      <c r="I1075" s="194" t="s">
        <v>242</v>
      </c>
      <c r="J1075" s="194" t="s">
        <v>2867</v>
      </c>
      <c r="K1075" s="193">
        <v>0.95</v>
      </c>
      <c r="L1075" s="193">
        <v>1.832</v>
      </c>
      <c r="M1075" s="193">
        <v>0.882</v>
      </c>
      <c r="N1075" s="194" t="s">
        <v>245</v>
      </c>
      <c r="O1075" s="193">
        <v>71</v>
      </c>
      <c r="P1075" s="193">
        <v>60</v>
      </c>
      <c r="Q1075" s="193">
        <f t="shared" si="33"/>
        <v>68.0272108843537</v>
      </c>
      <c r="R1075" s="194" t="s">
        <v>2813</v>
      </c>
      <c r="S1075" s="193">
        <v>57.33</v>
      </c>
      <c r="T1075" s="194" t="s">
        <v>1594</v>
      </c>
    </row>
    <row r="1076" ht="24" hidden="1" spans="1:20">
      <c r="A1076" s="201"/>
      <c r="B1076" s="126">
        <f>MAX($B$6:B1075)+1</f>
        <v>804</v>
      </c>
      <c r="C1076" s="191"/>
      <c r="D1076" s="194" t="s">
        <v>186</v>
      </c>
      <c r="E1076" s="115" t="s">
        <v>193</v>
      </c>
      <c r="F1076" s="194" t="s">
        <v>116</v>
      </c>
      <c r="G1076" s="194" t="s">
        <v>120</v>
      </c>
      <c r="H1076" s="194" t="s">
        <v>2868</v>
      </c>
      <c r="I1076" s="194" t="s">
        <v>242</v>
      </c>
      <c r="J1076" s="194" t="s">
        <v>2869</v>
      </c>
      <c r="K1076" s="193">
        <v>0.23</v>
      </c>
      <c r="L1076" s="193">
        <v>1.893</v>
      </c>
      <c r="M1076" s="193">
        <v>1.663</v>
      </c>
      <c r="N1076" s="194" t="s">
        <v>245</v>
      </c>
      <c r="O1076" s="193">
        <v>133</v>
      </c>
      <c r="P1076" s="193">
        <v>113</v>
      </c>
      <c r="Q1076" s="193">
        <f t="shared" si="33"/>
        <v>67.9494888755262</v>
      </c>
      <c r="R1076" s="194" t="s">
        <v>2813</v>
      </c>
      <c r="S1076" s="193">
        <v>108.095</v>
      </c>
      <c r="T1076" s="194" t="s">
        <v>1594</v>
      </c>
    </row>
    <row r="1077" ht="24" hidden="1" spans="1:20">
      <c r="A1077" s="201"/>
      <c r="B1077" s="126">
        <f>MAX($B$6:B1076)+1</f>
        <v>805</v>
      </c>
      <c r="C1077" s="191"/>
      <c r="D1077" s="194" t="s">
        <v>186</v>
      </c>
      <c r="E1077" s="115" t="s">
        <v>193</v>
      </c>
      <c r="F1077" s="194" t="s">
        <v>116</v>
      </c>
      <c r="G1077" s="194" t="s">
        <v>120</v>
      </c>
      <c r="H1077" s="194" t="s">
        <v>2870</v>
      </c>
      <c r="I1077" s="194" t="s">
        <v>242</v>
      </c>
      <c r="J1077" s="194" t="s">
        <v>2871</v>
      </c>
      <c r="K1077" s="193">
        <v>0.953</v>
      </c>
      <c r="L1077" s="193">
        <v>2.034</v>
      </c>
      <c r="M1077" s="193">
        <v>1.081</v>
      </c>
      <c r="N1077" s="194" t="s">
        <v>245</v>
      </c>
      <c r="O1077" s="193">
        <v>86</v>
      </c>
      <c r="P1077" s="193">
        <v>74</v>
      </c>
      <c r="Q1077" s="193">
        <f t="shared" si="33"/>
        <v>68.4551341350601</v>
      </c>
      <c r="R1077" s="194" t="s">
        <v>2813</v>
      </c>
      <c r="S1077" s="193">
        <v>70.265</v>
      </c>
      <c r="T1077" s="194" t="s">
        <v>1594</v>
      </c>
    </row>
    <row r="1078" ht="24" hidden="1" spans="1:20">
      <c r="A1078" s="201"/>
      <c r="B1078" s="126">
        <f>MAX($B$6:B1077)+1</f>
        <v>806</v>
      </c>
      <c r="C1078" s="191"/>
      <c r="D1078" s="194" t="s">
        <v>186</v>
      </c>
      <c r="E1078" s="115" t="s">
        <v>193</v>
      </c>
      <c r="F1078" s="194" t="s">
        <v>116</v>
      </c>
      <c r="G1078" s="194" t="s">
        <v>120</v>
      </c>
      <c r="H1078" s="194" t="s">
        <v>2872</v>
      </c>
      <c r="I1078" s="194" t="s">
        <v>242</v>
      </c>
      <c r="J1078" s="194" t="s">
        <v>2873</v>
      </c>
      <c r="K1078" s="193">
        <v>13.769</v>
      </c>
      <c r="L1078" s="193">
        <v>14.885</v>
      </c>
      <c r="M1078" s="193">
        <v>1.116</v>
      </c>
      <c r="N1078" s="194" t="s">
        <v>245</v>
      </c>
      <c r="O1078" s="193">
        <v>89</v>
      </c>
      <c r="P1078" s="193">
        <v>76</v>
      </c>
      <c r="Q1078" s="193">
        <f t="shared" si="33"/>
        <v>68.1003584229391</v>
      </c>
      <c r="R1078" s="194" t="s">
        <v>2810</v>
      </c>
      <c r="S1078" s="193">
        <v>72.54</v>
      </c>
      <c r="T1078" s="194" t="s">
        <v>1594</v>
      </c>
    </row>
    <row r="1079" ht="24" hidden="1" spans="1:20">
      <c r="A1079" s="201"/>
      <c r="B1079" s="126">
        <f>MAX($B$6:B1078)+1</f>
        <v>807</v>
      </c>
      <c r="C1079" s="191"/>
      <c r="D1079" s="194" t="s">
        <v>182</v>
      </c>
      <c r="E1079" s="115" t="s">
        <v>193</v>
      </c>
      <c r="F1079" s="194" t="s">
        <v>116</v>
      </c>
      <c r="G1079" s="194" t="s">
        <v>120</v>
      </c>
      <c r="H1079" s="194" t="s">
        <v>2874</v>
      </c>
      <c r="I1079" s="194" t="s">
        <v>242</v>
      </c>
      <c r="J1079" s="194" t="s">
        <v>2875</v>
      </c>
      <c r="K1079" s="193">
        <v>11.29</v>
      </c>
      <c r="L1079" s="193">
        <v>14.36</v>
      </c>
      <c r="M1079" s="193">
        <v>3.07</v>
      </c>
      <c r="N1079" s="194" t="s">
        <v>342</v>
      </c>
      <c r="O1079" s="193">
        <v>552.6</v>
      </c>
      <c r="P1079" s="193">
        <v>457.43</v>
      </c>
      <c r="Q1079" s="193">
        <f t="shared" si="33"/>
        <v>149</v>
      </c>
      <c r="R1079" s="194" t="s">
        <v>2828</v>
      </c>
      <c r="S1079" s="193">
        <v>402.17</v>
      </c>
      <c r="T1079" s="194" t="s">
        <v>1594</v>
      </c>
    </row>
    <row r="1080" ht="24" hidden="1" spans="1:20">
      <c r="A1080" s="201"/>
      <c r="B1080" s="126">
        <f>MAX($B$6:B1079)+1</f>
        <v>808</v>
      </c>
      <c r="C1080" s="191"/>
      <c r="D1080" s="194" t="s">
        <v>186</v>
      </c>
      <c r="E1080" s="115" t="s">
        <v>193</v>
      </c>
      <c r="F1080" s="194" t="s">
        <v>116</v>
      </c>
      <c r="G1080" s="194" t="s">
        <v>120</v>
      </c>
      <c r="H1080" s="194" t="s">
        <v>2876</v>
      </c>
      <c r="I1080" s="194" t="s">
        <v>242</v>
      </c>
      <c r="J1080" s="194" t="s">
        <v>2877</v>
      </c>
      <c r="K1080" s="193">
        <v>0</v>
      </c>
      <c r="L1080" s="193">
        <v>0.638</v>
      </c>
      <c r="M1080" s="193">
        <v>0.638</v>
      </c>
      <c r="N1080" s="194" t="s">
        <v>245</v>
      </c>
      <c r="O1080" s="193">
        <v>51</v>
      </c>
      <c r="P1080" s="193">
        <v>43</v>
      </c>
      <c r="Q1080" s="193">
        <f t="shared" si="33"/>
        <v>67.3981191222571</v>
      </c>
      <c r="R1080" s="194" t="s">
        <v>2813</v>
      </c>
      <c r="S1080" s="193">
        <v>41.47</v>
      </c>
      <c r="T1080" s="194" t="s">
        <v>1594</v>
      </c>
    </row>
    <row r="1081" ht="24" hidden="1" spans="1:20">
      <c r="A1081" s="201"/>
      <c r="B1081" s="126">
        <f>MAX($B$6:B1080)+1</f>
        <v>809</v>
      </c>
      <c r="C1081" s="191"/>
      <c r="D1081" s="194" t="s">
        <v>186</v>
      </c>
      <c r="E1081" s="115" t="s">
        <v>193</v>
      </c>
      <c r="F1081" s="194" t="s">
        <v>116</v>
      </c>
      <c r="G1081" s="194" t="s">
        <v>120</v>
      </c>
      <c r="H1081" s="194" t="s">
        <v>2878</v>
      </c>
      <c r="I1081" s="194" t="s">
        <v>242</v>
      </c>
      <c r="J1081" s="194" t="s">
        <v>2879</v>
      </c>
      <c r="K1081" s="193">
        <v>0</v>
      </c>
      <c r="L1081" s="193">
        <v>1.046</v>
      </c>
      <c r="M1081" s="193">
        <v>1.046</v>
      </c>
      <c r="N1081" s="194" t="s">
        <v>245</v>
      </c>
      <c r="O1081" s="193">
        <v>84</v>
      </c>
      <c r="P1081" s="193">
        <v>71</v>
      </c>
      <c r="Q1081" s="193">
        <f t="shared" si="33"/>
        <v>67.8776290630975</v>
      </c>
      <c r="R1081" s="194" t="s">
        <v>2810</v>
      </c>
      <c r="S1081" s="193">
        <v>67.99</v>
      </c>
      <c r="T1081" s="194" t="s">
        <v>1594</v>
      </c>
    </row>
    <row r="1082" ht="24" hidden="1" spans="1:20">
      <c r="A1082" s="201"/>
      <c r="B1082" s="126">
        <f>MAX($B$6:B1081)+1</f>
        <v>810</v>
      </c>
      <c r="C1082" s="191"/>
      <c r="D1082" s="194" t="s">
        <v>186</v>
      </c>
      <c r="E1082" s="115" t="s">
        <v>193</v>
      </c>
      <c r="F1082" s="194" t="s">
        <v>116</v>
      </c>
      <c r="G1082" s="194" t="s">
        <v>120</v>
      </c>
      <c r="H1082" s="194" t="s">
        <v>2880</v>
      </c>
      <c r="I1082" s="194" t="s">
        <v>242</v>
      </c>
      <c r="J1082" s="194" t="s">
        <v>2881</v>
      </c>
      <c r="K1082" s="193">
        <v>1.488</v>
      </c>
      <c r="L1082" s="193">
        <v>2.007</v>
      </c>
      <c r="M1082" s="193">
        <v>0.519</v>
      </c>
      <c r="N1082" s="194" t="s">
        <v>245</v>
      </c>
      <c r="O1082" s="193">
        <v>42</v>
      </c>
      <c r="P1082" s="193">
        <v>35</v>
      </c>
      <c r="Q1082" s="193">
        <f t="shared" si="33"/>
        <v>67.4373795761079</v>
      </c>
      <c r="R1082" s="194" t="s">
        <v>2813</v>
      </c>
      <c r="S1082" s="193">
        <v>33.735</v>
      </c>
      <c r="T1082" s="194" t="s">
        <v>1594</v>
      </c>
    </row>
    <row r="1083" ht="24" hidden="1" spans="1:20">
      <c r="A1083" s="201"/>
      <c r="B1083" s="126">
        <f>MAX($B$6:B1082)+1</f>
        <v>811</v>
      </c>
      <c r="C1083" s="191"/>
      <c r="D1083" s="194" t="s">
        <v>186</v>
      </c>
      <c r="E1083" s="115" t="s">
        <v>193</v>
      </c>
      <c r="F1083" s="194" t="s">
        <v>116</v>
      </c>
      <c r="G1083" s="194" t="s">
        <v>120</v>
      </c>
      <c r="H1083" s="194" t="s">
        <v>2882</v>
      </c>
      <c r="I1083" s="194" t="s">
        <v>242</v>
      </c>
      <c r="J1083" s="194" t="s">
        <v>2883</v>
      </c>
      <c r="K1083" s="193">
        <v>0.685</v>
      </c>
      <c r="L1083" s="193">
        <v>1.685</v>
      </c>
      <c r="M1083" s="193">
        <v>1</v>
      </c>
      <c r="N1083" s="194" t="s">
        <v>245</v>
      </c>
      <c r="O1083" s="193">
        <v>80</v>
      </c>
      <c r="P1083" s="193">
        <v>60</v>
      </c>
      <c r="Q1083" s="193">
        <f t="shared" si="33"/>
        <v>60</v>
      </c>
      <c r="R1083" s="194" t="s">
        <v>2813</v>
      </c>
      <c r="S1083" s="193">
        <v>65</v>
      </c>
      <c r="T1083" s="194" t="s">
        <v>1594</v>
      </c>
    </row>
    <row r="1084" ht="24" hidden="1" spans="1:20">
      <c r="A1084" s="201"/>
      <c r="B1084" s="126">
        <f>MAX($B$6:B1083)+1</f>
        <v>812</v>
      </c>
      <c r="C1084" s="191"/>
      <c r="D1084" s="194" t="s">
        <v>186</v>
      </c>
      <c r="E1084" s="115" t="s">
        <v>193</v>
      </c>
      <c r="F1084" s="194" t="s">
        <v>116</v>
      </c>
      <c r="G1084" s="194" t="s">
        <v>120</v>
      </c>
      <c r="H1084" s="194" t="s">
        <v>2884</v>
      </c>
      <c r="I1084" s="194" t="s">
        <v>242</v>
      </c>
      <c r="J1084" s="194" t="s">
        <v>2885</v>
      </c>
      <c r="K1084" s="193">
        <v>1.943</v>
      </c>
      <c r="L1084" s="193">
        <v>5.328</v>
      </c>
      <c r="M1084" s="193">
        <v>3.385</v>
      </c>
      <c r="N1084" s="194" t="s">
        <v>245</v>
      </c>
      <c r="O1084" s="193">
        <v>271</v>
      </c>
      <c r="P1084" s="193">
        <v>230</v>
      </c>
      <c r="Q1084" s="193">
        <f t="shared" si="33"/>
        <v>67.9468242245199</v>
      </c>
      <c r="R1084" s="194" t="s">
        <v>2813</v>
      </c>
      <c r="S1084" s="193">
        <v>220.025</v>
      </c>
      <c r="T1084" s="194" t="s">
        <v>1594</v>
      </c>
    </row>
    <row r="1085" ht="24" hidden="1" spans="1:20">
      <c r="A1085" s="201"/>
      <c r="B1085" s="126">
        <f>MAX($B$6:B1084)+1</f>
        <v>813</v>
      </c>
      <c r="C1085" s="191"/>
      <c r="D1085" s="194" t="s">
        <v>186</v>
      </c>
      <c r="E1085" s="115" t="s">
        <v>193</v>
      </c>
      <c r="F1085" s="194" t="s">
        <v>116</v>
      </c>
      <c r="G1085" s="194" t="s">
        <v>120</v>
      </c>
      <c r="H1085" s="194" t="s">
        <v>2886</v>
      </c>
      <c r="I1085" s="194" t="s">
        <v>242</v>
      </c>
      <c r="J1085" s="194" t="s">
        <v>2887</v>
      </c>
      <c r="K1085" s="193">
        <v>0</v>
      </c>
      <c r="L1085" s="193">
        <v>0.588</v>
      </c>
      <c r="M1085" s="193">
        <v>0.588</v>
      </c>
      <c r="N1085" s="194" t="s">
        <v>245</v>
      </c>
      <c r="O1085" s="193">
        <v>47</v>
      </c>
      <c r="P1085" s="193">
        <v>40</v>
      </c>
      <c r="Q1085" s="193">
        <f t="shared" si="33"/>
        <v>68.0272108843537</v>
      </c>
      <c r="R1085" s="194" t="s">
        <v>2810</v>
      </c>
      <c r="S1085" s="193">
        <v>38.22</v>
      </c>
      <c r="T1085" s="194" t="s">
        <v>1594</v>
      </c>
    </row>
    <row r="1086" ht="24" hidden="1" spans="1:20">
      <c r="A1086" s="201"/>
      <c r="B1086" s="126">
        <f>MAX($B$6:B1085)+1</f>
        <v>814</v>
      </c>
      <c r="C1086" s="191"/>
      <c r="D1086" s="194" t="s">
        <v>186</v>
      </c>
      <c r="E1086" s="115" t="s">
        <v>193</v>
      </c>
      <c r="F1086" s="194" t="s">
        <v>116</v>
      </c>
      <c r="G1086" s="194" t="s">
        <v>120</v>
      </c>
      <c r="H1086" s="194" t="s">
        <v>2888</v>
      </c>
      <c r="I1086" s="194" t="s">
        <v>242</v>
      </c>
      <c r="J1086" s="194" t="s">
        <v>2889</v>
      </c>
      <c r="K1086" s="193">
        <v>0</v>
      </c>
      <c r="L1086" s="193">
        <v>1.527</v>
      </c>
      <c r="M1086" s="193">
        <v>1.527</v>
      </c>
      <c r="N1086" s="194" t="s">
        <v>245</v>
      </c>
      <c r="O1086" s="193">
        <v>122</v>
      </c>
      <c r="P1086" s="193">
        <v>104</v>
      </c>
      <c r="Q1086" s="193">
        <f t="shared" si="33"/>
        <v>68.1074001309758</v>
      </c>
      <c r="R1086" s="194" t="s">
        <v>2813</v>
      </c>
      <c r="S1086" s="193">
        <v>99.255</v>
      </c>
      <c r="T1086" s="194" t="s">
        <v>1594</v>
      </c>
    </row>
    <row r="1087" ht="24" hidden="1" spans="1:20">
      <c r="A1087" s="201"/>
      <c r="B1087" s="126">
        <f>MAX($B$6:B1086)+1</f>
        <v>815</v>
      </c>
      <c r="C1087" s="191"/>
      <c r="D1087" s="194" t="s">
        <v>186</v>
      </c>
      <c r="E1087" s="115" t="s">
        <v>193</v>
      </c>
      <c r="F1087" s="194" t="s">
        <v>116</v>
      </c>
      <c r="G1087" s="194" t="s">
        <v>120</v>
      </c>
      <c r="H1087" s="194" t="s">
        <v>2890</v>
      </c>
      <c r="I1087" s="194" t="s">
        <v>242</v>
      </c>
      <c r="J1087" s="194" t="s">
        <v>2891</v>
      </c>
      <c r="K1087" s="193">
        <v>0.15</v>
      </c>
      <c r="L1087" s="193">
        <v>1.961</v>
      </c>
      <c r="M1087" s="193">
        <v>1.811</v>
      </c>
      <c r="N1087" s="194" t="s">
        <v>245</v>
      </c>
      <c r="O1087" s="193">
        <v>145</v>
      </c>
      <c r="P1087" s="193">
        <v>123</v>
      </c>
      <c r="Q1087" s="193">
        <f t="shared" si="33"/>
        <v>67.9182771949199</v>
      </c>
      <c r="R1087" s="194" t="s">
        <v>2810</v>
      </c>
      <c r="S1087" s="193">
        <v>117.715</v>
      </c>
      <c r="T1087" s="194" t="s">
        <v>1594</v>
      </c>
    </row>
    <row r="1088" ht="24" hidden="1" spans="1:20">
      <c r="A1088" s="201"/>
      <c r="B1088" s="126">
        <f>MAX($B$6:B1087)+1</f>
        <v>816</v>
      </c>
      <c r="C1088" s="191"/>
      <c r="D1088" s="194" t="s">
        <v>186</v>
      </c>
      <c r="E1088" s="115" t="s">
        <v>193</v>
      </c>
      <c r="F1088" s="194" t="s">
        <v>116</v>
      </c>
      <c r="G1088" s="194" t="s">
        <v>120</v>
      </c>
      <c r="H1088" s="194" t="s">
        <v>2892</v>
      </c>
      <c r="I1088" s="194" t="s">
        <v>242</v>
      </c>
      <c r="J1088" s="194" t="s">
        <v>2893</v>
      </c>
      <c r="K1088" s="193">
        <v>0</v>
      </c>
      <c r="L1088" s="193">
        <v>2.826</v>
      </c>
      <c r="M1088" s="193">
        <v>2.826</v>
      </c>
      <c r="N1088" s="194" t="s">
        <v>245</v>
      </c>
      <c r="O1088" s="193">
        <v>226</v>
      </c>
      <c r="P1088" s="193">
        <v>192</v>
      </c>
      <c r="Q1088" s="193">
        <f t="shared" si="33"/>
        <v>67.9405520169851</v>
      </c>
      <c r="R1088" s="194" t="s">
        <v>2813</v>
      </c>
      <c r="S1088" s="193">
        <v>183.69</v>
      </c>
      <c r="T1088" s="194" t="s">
        <v>1594</v>
      </c>
    </row>
    <row r="1089" ht="24" hidden="1" spans="1:20">
      <c r="A1089" s="201"/>
      <c r="B1089" s="126">
        <f>MAX($B$6:B1088)+1</f>
        <v>817</v>
      </c>
      <c r="C1089" s="191"/>
      <c r="D1089" s="194" t="s">
        <v>186</v>
      </c>
      <c r="E1089" s="115" t="s">
        <v>193</v>
      </c>
      <c r="F1089" s="194" t="s">
        <v>116</v>
      </c>
      <c r="G1089" s="194" t="s">
        <v>120</v>
      </c>
      <c r="H1089" s="194" t="s">
        <v>2894</v>
      </c>
      <c r="I1089" s="194" t="s">
        <v>242</v>
      </c>
      <c r="J1089" s="194" t="s">
        <v>2895</v>
      </c>
      <c r="K1089" s="193">
        <v>0.572</v>
      </c>
      <c r="L1089" s="193">
        <v>0.931</v>
      </c>
      <c r="M1089" s="193">
        <v>0.359</v>
      </c>
      <c r="N1089" s="194" t="s">
        <v>245</v>
      </c>
      <c r="O1089" s="193">
        <v>29</v>
      </c>
      <c r="P1089" s="193">
        <v>24</v>
      </c>
      <c r="Q1089" s="193">
        <f t="shared" si="33"/>
        <v>66.8523676880223</v>
      </c>
      <c r="R1089" s="194" t="s">
        <v>2813</v>
      </c>
      <c r="S1089" s="193">
        <v>23.335</v>
      </c>
      <c r="T1089" s="194" t="s">
        <v>1594</v>
      </c>
    </row>
    <row r="1090" ht="24" hidden="1" spans="1:20">
      <c r="A1090" s="201"/>
      <c r="B1090" s="126">
        <f>MAX($B$6:B1089)+1</f>
        <v>818</v>
      </c>
      <c r="C1090" s="191"/>
      <c r="D1090" s="194" t="s">
        <v>186</v>
      </c>
      <c r="E1090" s="115" t="s">
        <v>193</v>
      </c>
      <c r="F1090" s="194" t="s">
        <v>116</v>
      </c>
      <c r="G1090" s="194" t="s">
        <v>120</v>
      </c>
      <c r="H1090" s="194" t="s">
        <v>2896</v>
      </c>
      <c r="I1090" s="194" t="s">
        <v>242</v>
      </c>
      <c r="J1090" s="194" t="s">
        <v>2897</v>
      </c>
      <c r="K1090" s="193">
        <v>0</v>
      </c>
      <c r="L1090" s="193">
        <v>3</v>
      </c>
      <c r="M1090" s="193">
        <v>3</v>
      </c>
      <c r="N1090" s="194" t="s">
        <v>245</v>
      </c>
      <c r="O1090" s="193">
        <v>240</v>
      </c>
      <c r="P1090" s="193">
        <v>204</v>
      </c>
      <c r="Q1090" s="193">
        <f t="shared" si="33"/>
        <v>68</v>
      </c>
      <c r="R1090" s="194" t="s">
        <v>2810</v>
      </c>
      <c r="S1090" s="193">
        <v>195</v>
      </c>
      <c r="T1090" s="194" t="s">
        <v>1594</v>
      </c>
    </row>
    <row r="1091" ht="24" hidden="1" spans="1:20">
      <c r="A1091" s="201"/>
      <c r="B1091" s="126">
        <f>MAX($B$6:B1090)+1</f>
        <v>819</v>
      </c>
      <c r="C1091" s="191"/>
      <c r="D1091" s="194" t="s">
        <v>186</v>
      </c>
      <c r="E1091" s="115" t="s">
        <v>193</v>
      </c>
      <c r="F1091" s="194" t="s">
        <v>116</v>
      </c>
      <c r="G1091" s="194" t="s">
        <v>120</v>
      </c>
      <c r="H1091" s="194" t="s">
        <v>2898</v>
      </c>
      <c r="I1091" s="194" t="s">
        <v>242</v>
      </c>
      <c r="J1091" s="194" t="s">
        <v>2899</v>
      </c>
      <c r="K1091" s="193">
        <v>0</v>
      </c>
      <c r="L1091" s="193">
        <v>1.343</v>
      </c>
      <c r="M1091" s="193">
        <v>1.343</v>
      </c>
      <c r="N1091" s="194" t="s">
        <v>245</v>
      </c>
      <c r="O1091" s="193">
        <v>107</v>
      </c>
      <c r="P1091" s="193">
        <v>91</v>
      </c>
      <c r="Q1091" s="193">
        <f t="shared" si="33"/>
        <v>67.758749069248</v>
      </c>
      <c r="R1091" s="194" t="s">
        <v>2813</v>
      </c>
      <c r="S1091" s="193">
        <v>87.295</v>
      </c>
      <c r="T1091" s="194" t="s">
        <v>1594</v>
      </c>
    </row>
    <row r="1092" ht="24" hidden="1" spans="1:20">
      <c r="A1092" s="201"/>
      <c r="B1092" s="126">
        <f>MAX($B$6:B1091)+1</f>
        <v>820</v>
      </c>
      <c r="C1092" s="191"/>
      <c r="D1092" s="194" t="s">
        <v>186</v>
      </c>
      <c r="E1092" s="115" t="s">
        <v>193</v>
      </c>
      <c r="F1092" s="194" t="s">
        <v>116</v>
      </c>
      <c r="G1092" s="194" t="s">
        <v>120</v>
      </c>
      <c r="H1092" s="194" t="s">
        <v>2900</v>
      </c>
      <c r="I1092" s="194" t="s">
        <v>242</v>
      </c>
      <c r="J1092" s="194" t="s">
        <v>2901</v>
      </c>
      <c r="K1092" s="193">
        <v>0</v>
      </c>
      <c r="L1092" s="193">
        <v>0.4</v>
      </c>
      <c r="M1092" s="193">
        <v>0.4</v>
      </c>
      <c r="N1092" s="194" t="s">
        <v>245</v>
      </c>
      <c r="O1092" s="193">
        <v>32</v>
      </c>
      <c r="P1092" s="193">
        <v>27</v>
      </c>
      <c r="Q1092" s="193">
        <f t="shared" si="33"/>
        <v>67.5</v>
      </c>
      <c r="R1092" s="194" t="s">
        <v>2810</v>
      </c>
      <c r="S1092" s="193">
        <v>26</v>
      </c>
      <c r="T1092" s="194" t="s">
        <v>1594</v>
      </c>
    </row>
    <row r="1093" ht="24" hidden="1" spans="1:20">
      <c r="A1093" s="201"/>
      <c r="B1093" s="126">
        <f>MAX($B$6:B1092)+1</f>
        <v>821</v>
      </c>
      <c r="C1093" s="191"/>
      <c r="D1093" s="194" t="s">
        <v>186</v>
      </c>
      <c r="E1093" s="115" t="s">
        <v>193</v>
      </c>
      <c r="F1093" s="194" t="s">
        <v>116</v>
      </c>
      <c r="G1093" s="194" t="s">
        <v>120</v>
      </c>
      <c r="H1093" s="194" t="s">
        <v>2902</v>
      </c>
      <c r="I1093" s="194" t="s">
        <v>242</v>
      </c>
      <c r="J1093" s="194" t="s">
        <v>2903</v>
      </c>
      <c r="K1093" s="193">
        <v>0</v>
      </c>
      <c r="L1093" s="193">
        <v>0.5</v>
      </c>
      <c r="M1093" s="193">
        <v>0.5</v>
      </c>
      <c r="N1093" s="194" t="s">
        <v>245</v>
      </c>
      <c r="O1093" s="193">
        <v>40</v>
      </c>
      <c r="P1093" s="193">
        <v>34</v>
      </c>
      <c r="Q1093" s="193">
        <f t="shared" si="33"/>
        <v>68</v>
      </c>
      <c r="R1093" s="194" t="s">
        <v>2810</v>
      </c>
      <c r="S1093" s="193">
        <v>32.5</v>
      </c>
      <c r="T1093" s="194" t="s">
        <v>1594</v>
      </c>
    </row>
    <row r="1094" ht="24" hidden="1" spans="1:20">
      <c r="A1094" s="201"/>
      <c r="B1094" s="126">
        <f>MAX($B$6:B1093)+1</f>
        <v>822</v>
      </c>
      <c r="C1094" s="191"/>
      <c r="D1094" s="194" t="s">
        <v>186</v>
      </c>
      <c r="E1094" s="115" t="s">
        <v>193</v>
      </c>
      <c r="F1094" s="194" t="s">
        <v>116</v>
      </c>
      <c r="G1094" s="194" t="s">
        <v>120</v>
      </c>
      <c r="H1094" s="194" t="s">
        <v>2904</v>
      </c>
      <c r="I1094" s="194" t="s">
        <v>242</v>
      </c>
      <c r="J1094" s="194" t="s">
        <v>2905</v>
      </c>
      <c r="K1094" s="193">
        <v>0</v>
      </c>
      <c r="L1094" s="193">
        <v>1.38</v>
      </c>
      <c r="M1094" s="193">
        <v>1.38</v>
      </c>
      <c r="N1094" s="194" t="s">
        <v>245</v>
      </c>
      <c r="O1094" s="193">
        <v>110</v>
      </c>
      <c r="P1094" s="193">
        <v>94</v>
      </c>
      <c r="Q1094" s="193">
        <f t="shared" si="33"/>
        <v>68.1159420289855</v>
      </c>
      <c r="R1094" s="194" t="s">
        <v>2813</v>
      </c>
      <c r="S1094" s="193">
        <v>89.7</v>
      </c>
      <c r="T1094" s="194" t="s">
        <v>1594</v>
      </c>
    </row>
    <row r="1095" ht="24" hidden="1" spans="1:20">
      <c r="A1095" s="201"/>
      <c r="B1095" s="126">
        <f>MAX($B$6:B1094)+1</f>
        <v>823</v>
      </c>
      <c r="C1095" s="191"/>
      <c r="D1095" s="194" t="s">
        <v>186</v>
      </c>
      <c r="E1095" s="115" t="s">
        <v>193</v>
      </c>
      <c r="F1095" s="194" t="s">
        <v>116</v>
      </c>
      <c r="G1095" s="194" t="s">
        <v>120</v>
      </c>
      <c r="H1095" s="194" t="s">
        <v>2906</v>
      </c>
      <c r="I1095" s="194" t="s">
        <v>242</v>
      </c>
      <c r="J1095" s="194" t="s">
        <v>2907</v>
      </c>
      <c r="K1095" s="193">
        <v>0</v>
      </c>
      <c r="L1095" s="193">
        <v>2.846</v>
      </c>
      <c r="M1095" s="193">
        <v>2.846</v>
      </c>
      <c r="N1095" s="194" t="s">
        <v>245</v>
      </c>
      <c r="O1095" s="193">
        <v>228</v>
      </c>
      <c r="P1095" s="193">
        <v>194</v>
      </c>
      <c r="Q1095" s="193">
        <f t="shared" si="33"/>
        <v>68.1658468025299</v>
      </c>
      <c r="R1095" s="194" t="s">
        <v>2813</v>
      </c>
      <c r="S1095" s="193">
        <v>184.99</v>
      </c>
      <c r="T1095" s="194" t="s">
        <v>1594</v>
      </c>
    </row>
    <row r="1096" ht="24" hidden="1" spans="1:20">
      <c r="A1096" s="201"/>
      <c r="B1096" s="126">
        <f>MAX($B$6:B1095)+1</f>
        <v>824</v>
      </c>
      <c r="C1096" s="191"/>
      <c r="D1096" s="194" t="s">
        <v>186</v>
      </c>
      <c r="E1096" s="115" t="s">
        <v>193</v>
      </c>
      <c r="F1096" s="194" t="s">
        <v>116</v>
      </c>
      <c r="G1096" s="194" t="s">
        <v>120</v>
      </c>
      <c r="H1096" s="194" t="s">
        <v>2908</v>
      </c>
      <c r="I1096" s="194" t="s">
        <v>242</v>
      </c>
      <c r="J1096" s="194" t="s">
        <v>2909</v>
      </c>
      <c r="K1096" s="193">
        <v>0</v>
      </c>
      <c r="L1096" s="193">
        <v>2.445</v>
      </c>
      <c r="M1096" s="193">
        <v>2.445</v>
      </c>
      <c r="N1096" s="194" t="s">
        <v>245</v>
      </c>
      <c r="O1096" s="193">
        <v>196</v>
      </c>
      <c r="P1096" s="193">
        <v>166</v>
      </c>
      <c r="Q1096" s="193">
        <f t="shared" si="33"/>
        <v>67.8936605316973</v>
      </c>
      <c r="R1096" s="194" t="s">
        <v>2810</v>
      </c>
      <c r="S1096" s="193">
        <v>158.925</v>
      </c>
      <c r="T1096" s="194" t="s">
        <v>1594</v>
      </c>
    </row>
    <row r="1097" ht="24" hidden="1" spans="1:20">
      <c r="A1097" s="201"/>
      <c r="B1097" s="126">
        <f>MAX($B$6:B1096)+1</f>
        <v>825</v>
      </c>
      <c r="C1097" s="191"/>
      <c r="D1097" s="194" t="s">
        <v>186</v>
      </c>
      <c r="E1097" s="115" t="s">
        <v>193</v>
      </c>
      <c r="F1097" s="194" t="s">
        <v>116</v>
      </c>
      <c r="G1097" s="194" t="s">
        <v>120</v>
      </c>
      <c r="H1097" s="194" t="s">
        <v>2910</v>
      </c>
      <c r="I1097" s="194" t="s">
        <v>242</v>
      </c>
      <c r="J1097" s="194" t="s">
        <v>2911</v>
      </c>
      <c r="K1097" s="193">
        <v>0</v>
      </c>
      <c r="L1097" s="193">
        <v>3.93</v>
      </c>
      <c r="M1097" s="193">
        <v>3.93</v>
      </c>
      <c r="N1097" s="194" t="s">
        <v>245</v>
      </c>
      <c r="O1097" s="193">
        <v>314</v>
      </c>
      <c r="P1097" s="193">
        <v>267</v>
      </c>
      <c r="Q1097" s="193">
        <f t="shared" si="33"/>
        <v>67.9389312977099</v>
      </c>
      <c r="R1097" s="194" t="s">
        <v>2813</v>
      </c>
      <c r="S1097" s="193">
        <v>255.45</v>
      </c>
      <c r="T1097" s="194" t="s">
        <v>1594</v>
      </c>
    </row>
    <row r="1098" ht="24" hidden="1" spans="1:20">
      <c r="A1098" s="201"/>
      <c r="B1098" s="126">
        <f>MAX($B$6:B1097)+1</f>
        <v>826</v>
      </c>
      <c r="C1098" s="191"/>
      <c r="D1098" s="194" t="s">
        <v>186</v>
      </c>
      <c r="E1098" s="115" t="s">
        <v>193</v>
      </c>
      <c r="F1098" s="194" t="s">
        <v>116</v>
      </c>
      <c r="G1098" s="194" t="s">
        <v>120</v>
      </c>
      <c r="H1098" s="194" t="s">
        <v>2912</v>
      </c>
      <c r="I1098" s="194" t="s">
        <v>242</v>
      </c>
      <c r="J1098" s="194" t="s">
        <v>2913</v>
      </c>
      <c r="K1098" s="193">
        <v>0</v>
      </c>
      <c r="L1098" s="193">
        <v>1.701</v>
      </c>
      <c r="M1098" s="193">
        <v>1.701</v>
      </c>
      <c r="N1098" s="194" t="s">
        <v>245</v>
      </c>
      <c r="O1098" s="193">
        <v>136</v>
      </c>
      <c r="P1098" s="193">
        <v>116</v>
      </c>
      <c r="Q1098" s="193">
        <f t="shared" si="33"/>
        <v>68.1951793062904</v>
      </c>
      <c r="R1098" s="194" t="s">
        <v>2813</v>
      </c>
      <c r="S1098" s="193">
        <v>110.565</v>
      </c>
      <c r="T1098" s="194" t="s">
        <v>1594</v>
      </c>
    </row>
    <row r="1099" ht="24" hidden="1" spans="1:20">
      <c r="A1099" s="201"/>
      <c r="B1099" s="126">
        <f>MAX($B$6:B1098)+1</f>
        <v>827</v>
      </c>
      <c r="C1099" s="191"/>
      <c r="D1099" s="194" t="s">
        <v>186</v>
      </c>
      <c r="E1099" s="115" t="s">
        <v>193</v>
      </c>
      <c r="F1099" s="194" t="s">
        <v>116</v>
      </c>
      <c r="G1099" s="194" t="s">
        <v>120</v>
      </c>
      <c r="H1099" s="194" t="s">
        <v>2914</v>
      </c>
      <c r="I1099" s="194" t="s">
        <v>242</v>
      </c>
      <c r="J1099" s="194" t="s">
        <v>2915</v>
      </c>
      <c r="K1099" s="193">
        <v>0</v>
      </c>
      <c r="L1099" s="193">
        <v>3.966</v>
      </c>
      <c r="M1099" s="193">
        <v>3.966</v>
      </c>
      <c r="N1099" s="194" t="s">
        <v>245</v>
      </c>
      <c r="O1099" s="193">
        <v>317.28</v>
      </c>
      <c r="P1099" s="193">
        <v>269.688</v>
      </c>
      <c r="Q1099" s="193">
        <f t="shared" si="33"/>
        <v>68</v>
      </c>
      <c r="R1099" s="194" t="s">
        <v>2813</v>
      </c>
      <c r="S1099" s="193">
        <v>257.79</v>
      </c>
      <c r="T1099" s="194" t="s">
        <v>1594</v>
      </c>
    </row>
    <row r="1100" ht="24" hidden="1" spans="1:20">
      <c r="A1100" s="201"/>
      <c r="B1100" s="126">
        <f>MAX($B$6:B1099)+1</f>
        <v>828</v>
      </c>
      <c r="C1100" s="191"/>
      <c r="D1100" s="194" t="s">
        <v>186</v>
      </c>
      <c r="E1100" s="115" t="s">
        <v>193</v>
      </c>
      <c r="F1100" s="194" t="s">
        <v>116</v>
      </c>
      <c r="G1100" s="194" t="s">
        <v>120</v>
      </c>
      <c r="H1100" s="194" t="s">
        <v>2916</v>
      </c>
      <c r="I1100" s="194" t="s">
        <v>242</v>
      </c>
      <c r="J1100" s="194" t="s">
        <v>2917</v>
      </c>
      <c r="K1100" s="193">
        <v>0</v>
      </c>
      <c r="L1100" s="193">
        <v>1.907</v>
      </c>
      <c r="M1100" s="193">
        <v>1.907</v>
      </c>
      <c r="N1100" s="194" t="s">
        <v>245</v>
      </c>
      <c r="O1100" s="193">
        <v>153</v>
      </c>
      <c r="P1100" s="193">
        <v>130</v>
      </c>
      <c r="Q1100" s="193">
        <f t="shared" si="33"/>
        <v>68.1699003670687</v>
      </c>
      <c r="R1100" s="194" t="s">
        <v>2810</v>
      </c>
      <c r="S1100" s="193">
        <v>123.955</v>
      </c>
      <c r="T1100" s="194" t="s">
        <v>1594</v>
      </c>
    </row>
    <row r="1101" ht="24" hidden="1" spans="1:20">
      <c r="A1101" s="201"/>
      <c r="B1101" s="126">
        <f>MAX($B$6:B1100)+1</f>
        <v>829</v>
      </c>
      <c r="C1101" s="191"/>
      <c r="D1101" s="194" t="s">
        <v>182</v>
      </c>
      <c r="E1101" s="115" t="s">
        <v>193</v>
      </c>
      <c r="F1101" s="194" t="s">
        <v>116</v>
      </c>
      <c r="G1101" s="194" t="s">
        <v>120</v>
      </c>
      <c r="H1101" s="194" t="s">
        <v>2918</v>
      </c>
      <c r="I1101" s="194" t="s">
        <v>242</v>
      </c>
      <c r="J1101" s="194" t="s">
        <v>2919</v>
      </c>
      <c r="K1101" s="193">
        <v>1.58</v>
      </c>
      <c r="L1101" s="193">
        <v>5.366</v>
      </c>
      <c r="M1101" s="193">
        <v>3.786</v>
      </c>
      <c r="N1101" s="194" t="s">
        <v>342</v>
      </c>
      <c r="O1101" s="193">
        <v>681.48</v>
      </c>
      <c r="P1101" s="193">
        <v>564.114</v>
      </c>
      <c r="Q1101" s="193">
        <f t="shared" si="33"/>
        <v>149</v>
      </c>
      <c r="R1101" s="194" t="s">
        <v>2828</v>
      </c>
      <c r="S1101" s="193">
        <v>495.966</v>
      </c>
      <c r="T1101" s="194" t="s">
        <v>1594</v>
      </c>
    </row>
    <row r="1102" ht="24" hidden="1" spans="1:20">
      <c r="A1102" s="201"/>
      <c r="B1102" s="126">
        <f>MAX($B$6:B1101)+1</f>
        <v>830</v>
      </c>
      <c r="C1102" s="191"/>
      <c r="D1102" s="194" t="s">
        <v>182</v>
      </c>
      <c r="E1102" s="115" t="s">
        <v>193</v>
      </c>
      <c r="F1102" s="194" t="s">
        <v>116</v>
      </c>
      <c r="G1102" s="194" t="s">
        <v>120</v>
      </c>
      <c r="H1102" s="194" t="s">
        <v>2920</v>
      </c>
      <c r="I1102" s="194" t="s">
        <v>242</v>
      </c>
      <c r="J1102" s="194" t="s">
        <v>2921</v>
      </c>
      <c r="K1102" s="193">
        <v>16.607</v>
      </c>
      <c r="L1102" s="193">
        <v>17.526</v>
      </c>
      <c r="M1102" s="193">
        <v>0.919</v>
      </c>
      <c r="N1102" s="194" t="s">
        <v>342</v>
      </c>
      <c r="O1102" s="193">
        <v>165.42</v>
      </c>
      <c r="P1102" s="193">
        <v>136.931</v>
      </c>
      <c r="Q1102" s="193">
        <f t="shared" si="33"/>
        <v>149</v>
      </c>
      <c r="R1102" s="194" t="s">
        <v>2828</v>
      </c>
      <c r="S1102" s="193">
        <v>120.389</v>
      </c>
      <c r="T1102" s="194" t="s">
        <v>1594</v>
      </c>
    </row>
    <row r="1103" ht="24" hidden="1" spans="1:20">
      <c r="A1103" s="201"/>
      <c r="B1103" s="126">
        <f>MAX($B$6:B1102)+1</f>
        <v>831</v>
      </c>
      <c r="C1103" s="191"/>
      <c r="D1103" s="194" t="s">
        <v>186</v>
      </c>
      <c r="E1103" s="115" t="s">
        <v>193</v>
      </c>
      <c r="F1103" s="194" t="s">
        <v>116</v>
      </c>
      <c r="G1103" s="194" t="s">
        <v>120</v>
      </c>
      <c r="H1103" s="194" t="s">
        <v>2922</v>
      </c>
      <c r="I1103" s="194" t="s">
        <v>242</v>
      </c>
      <c r="J1103" s="194" t="s">
        <v>2923</v>
      </c>
      <c r="K1103" s="193">
        <v>3.756</v>
      </c>
      <c r="L1103" s="193">
        <v>5.038</v>
      </c>
      <c r="M1103" s="193">
        <v>1.282</v>
      </c>
      <c r="N1103" s="194" t="s">
        <v>245</v>
      </c>
      <c r="O1103" s="193">
        <v>103</v>
      </c>
      <c r="P1103" s="193">
        <v>87</v>
      </c>
      <c r="Q1103" s="193">
        <f t="shared" si="33"/>
        <v>67.8627145085803</v>
      </c>
      <c r="R1103" s="194" t="s">
        <v>2810</v>
      </c>
      <c r="S1103" s="193">
        <v>83.33</v>
      </c>
      <c r="T1103" s="194" t="s">
        <v>1594</v>
      </c>
    </row>
    <row r="1104" ht="24" hidden="1" spans="1:20">
      <c r="A1104" s="201"/>
      <c r="B1104" s="126">
        <f>MAX($B$6:B1103)+1</f>
        <v>832</v>
      </c>
      <c r="C1104" s="191"/>
      <c r="D1104" s="194" t="s">
        <v>182</v>
      </c>
      <c r="E1104" s="115" t="s">
        <v>193</v>
      </c>
      <c r="F1104" s="194" t="s">
        <v>116</v>
      </c>
      <c r="G1104" s="194" t="s">
        <v>120</v>
      </c>
      <c r="H1104" s="194" t="s">
        <v>2924</v>
      </c>
      <c r="I1104" s="194" t="s">
        <v>242</v>
      </c>
      <c r="J1104" s="194" t="s">
        <v>2925</v>
      </c>
      <c r="K1104" s="193">
        <v>9.699</v>
      </c>
      <c r="L1104" s="193">
        <v>14.361</v>
      </c>
      <c r="M1104" s="193">
        <v>4.662</v>
      </c>
      <c r="N1104" s="194" t="s">
        <v>342</v>
      </c>
      <c r="O1104" s="193">
        <v>839.16</v>
      </c>
      <c r="P1104" s="193">
        <v>694.638</v>
      </c>
      <c r="Q1104" s="193">
        <f t="shared" si="33"/>
        <v>149</v>
      </c>
      <c r="R1104" s="194" t="s">
        <v>2828</v>
      </c>
      <c r="S1104" s="193">
        <v>610.722</v>
      </c>
      <c r="T1104" s="194" t="s">
        <v>1594</v>
      </c>
    </row>
    <row r="1105" ht="24" hidden="1" spans="1:20">
      <c r="A1105" s="201"/>
      <c r="B1105" s="126">
        <f>MAX($B$6:B1104)+1</f>
        <v>833</v>
      </c>
      <c r="C1105" s="191"/>
      <c r="D1105" s="194" t="s">
        <v>186</v>
      </c>
      <c r="E1105" s="115" t="s">
        <v>193</v>
      </c>
      <c r="F1105" s="194" t="s">
        <v>116</v>
      </c>
      <c r="G1105" s="194" t="s">
        <v>120</v>
      </c>
      <c r="H1105" s="194" t="s">
        <v>2926</v>
      </c>
      <c r="I1105" s="194" t="s">
        <v>242</v>
      </c>
      <c r="J1105" s="194" t="s">
        <v>2927</v>
      </c>
      <c r="K1105" s="193">
        <v>0</v>
      </c>
      <c r="L1105" s="193">
        <v>0.431</v>
      </c>
      <c r="M1105" s="193">
        <v>0.431</v>
      </c>
      <c r="N1105" s="194" t="s">
        <v>245</v>
      </c>
      <c r="O1105" s="193">
        <v>34</v>
      </c>
      <c r="P1105" s="193">
        <v>29</v>
      </c>
      <c r="Q1105" s="193">
        <f t="shared" si="33"/>
        <v>67.2853828306264</v>
      </c>
      <c r="R1105" s="194" t="s">
        <v>2810</v>
      </c>
      <c r="S1105" s="193">
        <v>28.015</v>
      </c>
      <c r="T1105" s="194" t="s">
        <v>1594</v>
      </c>
    </row>
    <row r="1106" ht="24" hidden="1" spans="1:20">
      <c r="A1106" s="201"/>
      <c r="B1106" s="126">
        <f>MAX($B$6:B1105)+1</f>
        <v>834</v>
      </c>
      <c r="C1106" s="191"/>
      <c r="D1106" s="194" t="s">
        <v>186</v>
      </c>
      <c r="E1106" s="115" t="s">
        <v>193</v>
      </c>
      <c r="F1106" s="194" t="s">
        <v>116</v>
      </c>
      <c r="G1106" s="194" t="s">
        <v>120</v>
      </c>
      <c r="H1106" s="194" t="s">
        <v>2928</v>
      </c>
      <c r="I1106" s="194" t="s">
        <v>242</v>
      </c>
      <c r="J1106" s="194" t="s">
        <v>2929</v>
      </c>
      <c r="K1106" s="193">
        <v>0</v>
      </c>
      <c r="L1106" s="193">
        <v>4.059</v>
      </c>
      <c r="M1106" s="193">
        <v>4.059</v>
      </c>
      <c r="N1106" s="194" t="s">
        <v>245</v>
      </c>
      <c r="O1106" s="193">
        <v>325</v>
      </c>
      <c r="P1106" s="193">
        <v>276</v>
      </c>
      <c r="Q1106" s="193">
        <f t="shared" si="33"/>
        <v>67.9970436067997</v>
      </c>
      <c r="R1106" s="194" t="s">
        <v>2810</v>
      </c>
      <c r="S1106" s="193">
        <v>263.835</v>
      </c>
      <c r="T1106" s="194" t="s">
        <v>1594</v>
      </c>
    </row>
    <row r="1107" ht="24" hidden="1" spans="1:20">
      <c r="A1107" s="201"/>
      <c r="B1107" s="126">
        <f>MAX($B$6:B1106)+1</f>
        <v>835</v>
      </c>
      <c r="C1107" s="191"/>
      <c r="D1107" s="194" t="s">
        <v>186</v>
      </c>
      <c r="E1107" s="115" t="s">
        <v>193</v>
      </c>
      <c r="F1107" s="194" t="s">
        <v>116</v>
      </c>
      <c r="G1107" s="194" t="s">
        <v>120</v>
      </c>
      <c r="H1107" s="194" t="s">
        <v>2930</v>
      </c>
      <c r="I1107" s="194" t="s">
        <v>242</v>
      </c>
      <c r="J1107" s="194" t="s">
        <v>2931</v>
      </c>
      <c r="K1107" s="193">
        <v>1.192</v>
      </c>
      <c r="L1107" s="193">
        <v>2.392</v>
      </c>
      <c r="M1107" s="193">
        <v>1.2</v>
      </c>
      <c r="N1107" s="194" t="s">
        <v>245</v>
      </c>
      <c r="O1107" s="193">
        <v>96</v>
      </c>
      <c r="P1107" s="193">
        <v>82</v>
      </c>
      <c r="Q1107" s="193">
        <f t="shared" si="33"/>
        <v>68.3333333333333</v>
      </c>
      <c r="R1107" s="194" t="s">
        <v>2810</v>
      </c>
      <c r="S1107" s="193">
        <v>78</v>
      </c>
      <c r="T1107" s="194" t="s">
        <v>1594</v>
      </c>
    </row>
    <row r="1108" ht="24" hidden="1" spans="1:20">
      <c r="A1108" s="201"/>
      <c r="B1108" s="126">
        <f>MAX($B$6:B1107)+1</f>
        <v>836</v>
      </c>
      <c r="C1108" s="191"/>
      <c r="D1108" s="194" t="s">
        <v>186</v>
      </c>
      <c r="E1108" s="115" t="s">
        <v>193</v>
      </c>
      <c r="F1108" s="194" t="s">
        <v>116</v>
      </c>
      <c r="G1108" s="194" t="s">
        <v>120</v>
      </c>
      <c r="H1108" s="194" t="s">
        <v>2932</v>
      </c>
      <c r="I1108" s="194" t="s">
        <v>242</v>
      </c>
      <c r="J1108" s="194" t="s">
        <v>2933</v>
      </c>
      <c r="K1108" s="193">
        <v>0.202</v>
      </c>
      <c r="L1108" s="193">
        <v>1.388</v>
      </c>
      <c r="M1108" s="193">
        <v>1.186</v>
      </c>
      <c r="N1108" s="194" t="s">
        <v>245</v>
      </c>
      <c r="O1108" s="193">
        <v>95</v>
      </c>
      <c r="P1108" s="193">
        <v>81</v>
      </c>
      <c r="Q1108" s="193">
        <f t="shared" si="33"/>
        <v>68.2967959527825</v>
      </c>
      <c r="R1108" s="194" t="s">
        <v>2810</v>
      </c>
      <c r="S1108" s="193">
        <v>77.09</v>
      </c>
      <c r="T1108" s="194" t="s">
        <v>1594</v>
      </c>
    </row>
    <row r="1109" ht="24" hidden="1" spans="1:20">
      <c r="A1109" s="201"/>
      <c r="B1109" s="126">
        <f>MAX($B$6:B1108)+1</f>
        <v>837</v>
      </c>
      <c r="C1109" s="191"/>
      <c r="D1109" s="194" t="s">
        <v>186</v>
      </c>
      <c r="E1109" s="115" t="s">
        <v>193</v>
      </c>
      <c r="F1109" s="194" t="s">
        <v>116</v>
      </c>
      <c r="G1109" s="194" t="s">
        <v>120</v>
      </c>
      <c r="H1109" s="194" t="s">
        <v>2934</v>
      </c>
      <c r="I1109" s="194" t="s">
        <v>242</v>
      </c>
      <c r="J1109" s="194" t="s">
        <v>2935</v>
      </c>
      <c r="K1109" s="193">
        <v>0</v>
      </c>
      <c r="L1109" s="193">
        <v>2.8</v>
      </c>
      <c r="M1109" s="193">
        <v>2.8</v>
      </c>
      <c r="N1109" s="194" t="s">
        <v>245</v>
      </c>
      <c r="O1109" s="193">
        <v>224</v>
      </c>
      <c r="P1109" s="193">
        <v>190.4</v>
      </c>
      <c r="Q1109" s="193">
        <f t="shared" si="33"/>
        <v>68</v>
      </c>
      <c r="R1109" s="194" t="s">
        <v>2813</v>
      </c>
      <c r="S1109" s="193">
        <v>182</v>
      </c>
      <c r="T1109" s="194" t="s">
        <v>1594</v>
      </c>
    </row>
    <row r="1110" ht="24" hidden="1" spans="1:20">
      <c r="A1110" s="201"/>
      <c r="B1110" s="126">
        <f>MAX($B$6:B1109)+1</f>
        <v>838</v>
      </c>
      <c r="C1110" s="191"/>
      <c r="D1110" s="194" t="s">
        <v>186</v>
      </c>
      <c r="E1110" s="115" t="s">
        <v>193</v>
      </c>
      <c r="F1110" s="194" t="s">
        <v>116</v>
      </c>
      <c r="G1110" s="194" t="s">
        <v>120</v>
      </c>
      <c r="H1110" s="194" t="s">
        <v>2936</v>
      </c>
      <c r="I1110" s="194" t="s">
        <v>242</v>
      </c>
      <c r="J1110" s="194" t="s">
        <v>2937</v>
      </c>
      <c r="K1110" s="193">
        <v>0</v>
      </c>
      <c r="L1110" s="193">
        <v>0.321</v>
      </c>
      <c r="M1110" s="193">
        <v>0.321</v>
      </c>
      <c r="N1110" s="194" t="s">
        <v>245</v>
      </c>
      <c r="O1110" s="193">
        <v>26</v>
      </c>
      <c r="P1110" s="193">
        <v>22</v>
      </c>
      <c r="Q1110" s="193">
        <f t="shared" si="33"/>
        <v>68.5358255451713</v>
      </c>
      <c r="R1110" s="194" t="s">
        <v>2813</v>
      </c>
      <c r="S1110" s="193">
        <v>20.865</v>
      </c>
      <c r="T1110" s="194" t="s">
        <v>1594</v>
      </c>
    </row>
    <row r="1111" ht="24" hidden="1" spans="1:20">
      <c r="A1111" s="201"/>
      <c r="B1111" s="126">
        <f>MAX($B$6:B1110)+1</f>
        <v>839</v>
      </c>
      <c r="C1111" s="191"/>
      <c r="D1111" s="194" t="s">
        <v>186</v>
      </c>
      <c r="E1111" s="115" t="s">
        <v>193</v>
      </c>
      <c r="F1111" s="194" t="s">
        <v>116</v>
      </c>
      <c r="G1111" s="194" t="s">
        <v>120</v>
      </c>
      <c r="H1111" s="194" t="s">
        <v>2938</v>
      </c>
      <c r="I1111" s="194" t="s">
        <v>242</v>
      </c>
      <c r="J1111" s="194" t="s">
        <v>2939</v>
      </c>
      <c r="K1111" s="193">
        <v>0</v>
      </c>
      <c r="L1111" s="193">
        <v>3.955</v>
      </c>
      <c r="M1111" s="193">
        <v>3.955</v>
      </c>
      <c r="N1111" s="194" t="s">
        <v>245</v>
      </c>
      <c r="O1111" s="193">
        <v>316</v>
      </c>
      <c r="P1111" s="193">
        <v>269</v>
      </c>
      <c r="Q1111" s="193">
        <f t="shared" si="33"/>
        <v>68.0151706700379</v>
      </c>
      <c r="R1111" s="194" t="s">
        <v>2810</v>
      </c>
      <c r="S1111" s="193">
        <v>257.075</v>
      </c>
      <c r="T1111" s="194" t="s">
        <v>1594</v>
      </c>
    </row>
    <row r="1112" ht="24" hidden="1" spans="1:20">
      <c r="A1112" s="201"/>
      <c r="B1112" s="126">
        <f>MAX($B$6:B1111)+1</f>
        <v>840</v>
      </c>
      <c r="C1112" s="191"/>
      <c r="D1112" s="194" t="s">
        <v>182</v>
      </c>
      <c r="E1112" s="115" t="s">
        <v>193</v>
      </c>
      <c r="F1112" s="194" t="s">
        <v>116</v>
      </c>
      <c r="G1112" s="194" t="s">
        <v>120</v>
      </c>
      <c r="H1112" s="194" t="s">
        <v>2940</v>
      </c>
      <c r="I1112" s="194" t="s">
        <v>242</v>
      </c>
      <c r="J1112" s="194" t="s">
        <v>2875</v>
      </c>
      <c r="K1112" s="193">
        <v>15.16</v>
      </c>
      <c r="L1112" s="193">
        <v>23.211</v>
      </c>
      <c r="M1112" s="193">
        <v>8.051</v>
      </c>
      <c r="N1112" s="194" t="s">
        <v>342</v>
      </c>
      <c r="O1112" s="193">
        <v>1449.18</v>
      </c>
      <c r="P1112" s="193">
        <v>1199.599</v>
      </c>
      <c r="Q1112" s="193">
        <f t="shared" si="33"/>
        <v>149</v>
      </c>
      <c r="R1112" s="194" t="s">
        <v>2828</v>
      </c>
      <c r="S1112" s="193">
        <v>1072.912</v>
      </c>
      <c r="T1112" s="194" t="s">
        <v>1594</v>
      </c>
    </row>
    <row r="1113" ht="24" hidden="1" spans="1:20">
      <c r="A1113" s="201"/>
      <c r="B1113" s="126">
        <f>MAX($B$6:B1112)+1</f>
        <v>841</v>
      </c>
      <c r="C1113" s="191"/>
      <c r="D1113" s="194" t="s">
        <v>186</v>
      </c>
      <c r="E1113" s="115" t="s">
        <v>193</v>
      </c>
      <c r="F1113" s="194" t="s">
        <v>116</v>
      </c>
      <c r="G1113" s="194" t="s">
        <v>120</v>
      </c>
      <c r="H1113" s="194" t="s">
        <v>2941</v>
      </c>
      <c r="I1113" s="194" t="s">
        <v>242</v>
      </c>
      <c r="J1113" s="194" t="s">
        <v>2942</v>
      </c>
      <c r="K1113" s="193">
        <v>0</v>
      </c>
      <c r="L1113" s="193">
        <v>3.174</v>
      </c>
      <c r="M1113" s="193">
        <v>3.174</v>
      </c>
      <c r="N1113" s="194" t="s">
        <v>245</v>
      </c>
      <c r="O1113" s="193">
        <v>930</v>
      </c>
      <c r="P1113" s="193">
        <v>794</v>
      </c>
      <c r="Q1113" s="193">
        <f t="shared" si="33"/>
        <v>250.157529930687</v>
      </c>
      <c r="R1113" s="194" t="s">
        <v>2943</v>
      </c>
      <c r="S1113" s="193">
        <v>290</v>
      </c>
      <c r="T1113" s="194" t="s">
        <v>1594</v>
      </c>
    </row>
    <row r="1114" hidden="1" spans="1:20">
      <c r="A1114" s="373"/>
      <c r="B1114" s="241">
        <f>MAX($B$6:B1113)+1</f>
        <v>842</v>
      </c>
      <c r="C1114" s="242"/>
      <c r="D1114" s="115" t="s">
        <v>4811</v>
      </c>
      <c r="E1114" s="115" t="s">
        <v>193</v>
      </c>
      <c r="F1114" s="194" t="s">
        <v>116</v>
      </c>
      <c r="G1114" s="194" t="s">
        <v>121</v>
      </c>
      <c r="H1114" s="115" t="s">
        <v>4812</v>
      </c>
      <c r="I1114" s="219"/>
      <c r="J1114" s="220" t="s">
        <v>4978</v>
      </c>
      <c r="K1114" s="221"/>
      <c r="L1114" s="221"/>
      <c r="M1114" s="221"/>
      <c r="N1114" s="221"/>
      <c r="O1114" s="221"/>
      <c r="P1114" s="221"/>
      <c r="Q1114" s="221"/>
      <c r="R1114" s="222"/>
      <c r="S1114" s="125">
        <v>1859</v>
      </c>
      <c r="T1114" s="223"/>
    </row>
    <row r="1115" ht="24" hidden="1" spans="1:20">
      <c r="A1115" s="201"/>
      <c r="B1115" s="126">
        <f>MAX($B$6:B1114)+1</f>
        <v>843</v>
      </c>
      <c r="C1115" s="191"/>
      <c r="D1115" s="194" t="s">
        <v>186</v>
      </c>
      <c r="E1115" s="115" t="s">
        <v>193</v>
      </c>
      <c r="F1115" s="194" t="s">
        <v>116</v>
      </c>
      <c r="G1115" s="194" t="s">
        <v>121</v>
      </c>
      <c r="H1115" s="194" t="s">
        <v>2944</v>
      </c>
      <c r="I1115" s="194" t="s">
        <v>242</v>
      </c>
      <c r="J1115" s="194" t="s">
        <v>2945</v>
      </c>
      <c r="K1115" s="193">
        <v>0</v>
      </c>
      <c r="L1115" s="193">
        <v>3.18</v>
      </c>
      <c r="M1115" s="193">
        <v>3.18</v>
      </c>
      <c r="N1115" s="194" t="s">
        <v>245</v>
      </c>
      <c r="O1115" s="193">
        <v>195.89</v>
      </c>
      <c r="P1115" s="193">
        <v>187.62</v>
      </c>
      <c r="Q1115" s="193">
        <f t="shared" ref="Q1115:Q1122" si="34">P1115/M1115</f>
        <v>59</v>
      </c>
      <c r="R1115" s="194" t="s">
        <v>2946</v>
      </c>
      <c r="S1115" s="193">
        <v>187.62</v>
      </c>
      <c r="T1115" s="194" t="s">
        <v>1594</v>
      </c>
    </row>
    <row r="1116" ht="24" hidden="1" spans="1:20">
      <c r="A1116" s="201"/>
      <c r="B1116" s="126">
        <f>MAX($B$6:B1115)+1</f>
        <v>844</v>
      </c>
      <c r="C1116" s="191"/>
      <c r="D1116" s="194" t="s">
        <v>186</v>
      </c>
      <c r="E1116" s="115" t="s">
        <v>193</v>
      </c>
      <c r="F1116" s="194" t="s">
        <v>116</v>
      </c>
      <c r="G1116" s="194" t="s">
        <v>121</v>
      </c>
      <c r="H1116" s="194" t="s">
        <v>2947</v>
      </c>
      <c r="I1116" s="194" t="s">
        <v>242</v>
      </c>
      <c r="J1116" s="194" t="s">
        <v>2948</v>
      </c>
      <c r="K1116" s="193">
        <v>0</v>
      </c>
      <c r="L1116" s="193">
        <v>1.416</v>
      </c>
      <c r="M1116" s="193">
        <v>1.416</v>
      </c>
      <c r="N1116" s="194" t="s">
        <v>245</v>
      </c>
      <c r="O1116" s="193">
        <v>74.76</v>
      </c>
      <c r="P1116" s="193">
        <v>70.69</v>
      </c>
      <c r="Q1116" s="193">
        <f t="shared" si="34"/>
        <v>49.9223163841808</v>
      </c>
      <c r="R1116" s="194" t="s">
        <v>2946</v>
      </c>
      <c r="S1116" s="193">
        <v>70.6</v>
      </c>
      <c r="T1116" s="194" t="s">
        <v>1594</v>
      </c>
    </row>
    <row r="1117" ht="24" hidden="1" spans="1:20">
      <c r="A1117" s="201"/>
      <c r="B1117" s="126">
        <f>MAX($B$6:B1116)+1</f>
        <v>845</v>
      </c>
      <c r="C1117" s="191"/>
      <c r="D1117" s="194" t="s">
        <v>186</v>
      </c>
      <c r="E1117" s="269" t="s">
        <v>193</v>
      </c>
      <c r="F1117" s="194" t="s">
        <v>116</v>
      </c>
      <c r="G1117" s="194" t="s">
        <v>121</v>
      </c>
      <c r="H1117" s="194" t="s">
        <v>2949</v>
      </c>
      <c r="I1117" s="194" t="s">
        <v>242</v>
      </c>
      <c r="J1117" s="194" t="s">
        <v>2950</v>
      </c>
      <c r="K1117" s="193">
        <v>0</v>
      </c>
      <c r="L1117" s="194">
        <v>6.56</v>
      </c>
      <c r="M1117" s="202">
        <v>6.56</v>
      </c>
      <c r="N1117" s="199" t="s">
        <v>245</v>
      </c>
      <c r="O1117" s="193">
        <v>459.2</v>
      </c>
      <c r="P1117" s="193">
        <v>426.4</v>
      </c>
      <c r="Q1117" s="193">
        <f t="shared" si="34"/>
        <v>65</v>
      </c>
      <c r="R1117" s="194" t="s">
        <v>2946</v>
      </c>
      <c r="S1117" s="193">
        <v>426.4</v>
      </c>
      <c r="T1117" s="194" t="s">
        <v>1594</v>
      </c>
    </row>
    <row r="1118" ht="24" hidden="1" spans="1:20">
      <c r="A1118" s="201"/>
      <c r="B1118" s="126">
        <f>MAX($B$6:B1117)+1</f>
        <v>846</v>
      </c>
      <c r="C1118" s="191"/>
      <c r="D1118" s="194" t="s">
        <v>186</v>
      </c>
      <c r="E1118" s="115" t="s">
        <v>193</v>
      </c>
      <c r="F1118" s="194" t="s">
        <v>116</v>
      </c>
      <c r="G1118" s="194" t="s">
        <v>121</v>
      </c>
      <c r="H1118" s="194" t="s">
        <v>2951</v>
      </c>
      <c r="I1118" s="194" t="s">
        <v>242</v>
      </c>
      <c r="J1118" s="194" t="s">
        <v>2952</v>
      </c>
      <c r="K1118" s="193">
        <v>0</v>
      </c>
      <c r="L1118" s="193">
        <v>1.18</v>
      </c>
      <c r="M1118" s="193">
        <v>1.18</v>
      </c>
      <c r="N1118" s="194" t="s">
        <v>245</v>
      </c>
      <c r="O1118" s="193">
        <v>72.69</v>
      </c>
      <c r="P1118" s="193">
        <v>69.62</v>
      </c>
      <c r="Q1118" s="193">
        <f t="shared" si="34"/>
        <v>59</v>
      </c>
      <c r="R1118" s="194" t="s">
        <v>2946</v>
      </c>
      <c r="S1118" s="193">
        <v>69.62</v>
      </c>
      <c r="T1118" s="194" t="s">
        <v>1594</v>
      </c>
    </row>
    <row r="1119" ht="24" hidden="1" spans="1:20">
      <c r="A1119" s="201"/>
      <c r="B1119" s="126">
        <f>MAX($B$6:B1118)+1</f>
        <v>847</v>
      </c>
      <c r="C1119" s="191"/>
      <c r="D1119" s="194" t="s">
        <v>186</v>
      </c>
      <c r="E1119" s="269" t="s">
        <v>193</v>
      </c>
      <c r="F1119" s="194" t="s">
        <v>116</v>
      </c>
      <c r="G1119" s="194" t="s">
        <v>121</v>
      </c>
      <c r="H1119" s="194" t="s">
        <v>2953</v>
      </c>
      <c r="I1119" s="194" t="s">
        <v>242</v>
      </c>
      <c r="J1119" s="194" t="s">
        <v>2954</v>
      </c>
      <c r="K1119" s="193">
        <v>0</v>
      </c>
      <c r="L1119" s="194">
        <v>1.075</v>
      </c>
      <c r="M1119" s="374">
        <v>1.075</v>
      </c>
      <c r="N1119" s="194" t="s">
        <v>245</v>
      </c>
      <c r="O1119" s="193">
        <v>66.22</v>
      </c>
      <c r="P1119" s="193">
        <v>63.43</v>
      </c>
      <c r="Q1119" s="193">
        <f t="shared" si="34"/>
        <v>59.0046511627907</v>
      </c>
      <c r="R1119" s="194" t="s">
        <v>2946</v>
      </c>
      <c r="S1119" s="193">
        <v>63.43</v>
      </c>
      <c r="T1119" s="194" t="s">
        <v>1594</v>
      </c>
    </row>
    <row r="1120" ht="24" hidden="1" spans="1:20">
      <c r="A1120" s="201"/>
      <c r="B1120" s="126">
        <f>MAX($B$6:B1119)+1</f>
        <v>848</v>
      </c>
      <c r="C1120" s="191"/>
      <c r="D1120" s="194" t="s">
        <v>182</v>
      </c>
      <c r="E1120" s="269" t="s">
        <v>193</v>
      </c>
      <c r="F1120" s="194" t="s">
        <v>116</v>
      </c>
      <c r="G1120" s="194" t="s">
        <v>121</v>
      </c>
      <c r="H1120" s="194" t="s">
        <v>2955</v>
      </c>
      <c r="I1120" s="194" t="s">
        <v>242</v>
      </c>
      <c r="J1120" s="194" t="s">
        <v>2956</v>
      </c>
      <c r="K1120" s="193">
        <v>15.509</v>
      </c>
      <c r="L1120" s="193">
        <v>20.817</v>
      </c>
      <c r="M1120" s="193">
        <v>11.346</v>
      </c>
      <c r="N1120" s="194" t="s">
        <v>342</v>
      </c>
      <c r="O1120" s="193">
        <v>848.68</v>
      </c>
      <c r="P1120" s="193">
        <v>669.42</v>
      </c>
      <c r="Q1120" s="193">
        <f t="shared" si="34"/>
        <v>59.0005288207298</v>
      </c>
      <c r="R1120" s="194" t="s">
        <v>2946</v>
      </c>
      <c r="S1120" s="193">
        <v>669.42</v>
      </c>
      <c r="T1120" s="194" t="s">
        <v>1594</v>
      </c>
    </row>
    <row r="1121" ht="24" hidden="1" spans="1:20">
      <c r="A1121" s="201"/>
      <c r="B1121" s="126">
        <f>MAX($B$6:B1120)+1</f>
        <v>849</v>
      </c>
      <c r="C1121" s="191"/>
      <c r="D1121" s="194" t="s">
        <v>186</v>
      </c>
      <c r="E1121" s="115" t="s">
        <v>193</v>
      </c>
      <c r="F1121" s="194" t="s">
        <v>116</v>
      </c>
      <c r="G1121" s="194" t="s">
        <v>121</v>
      </c>
      <c r="H1121" s="194" t="s">
        <v>2957</v>
      </c>
      <c r="I1121" s="194" t="s">
        <v>242</v>
      </c>
      <c r="J1121" s="194" t="s">
        <v>2958</v>
      </c>
      <c r="K1121" s="193">
        <v>0</v>
      </c>
      <c r="L1121" s="193">
        <v>2.525</v>
      </c>
      <c r="M1121" s="193">
        <v>2.525</v>
      </c>
      <c r="N1121" s="194" t="s">
        <v>245</v>
      </c>
      <c r="O1121" s="193">
        <v>133.32</v>
      </c>
      <c r="P1121" s="193">
        <v>126.06</v>
      </c>
      <c r="Q1121" s="193">
        <f t="shared" si="34"/>
        <v>49.9247524752475</v>
      </c>
      <c r="R1121" s="194" t="s">
        <v>2946</v>
      </c>
      <c r="S1121" s="193">
        <v>126.06</v>
      </c>
      <c r="T1121" s="194" t="s">
        <v>1594</v>
      </c>
    </row>
    <row r="1122" ht="24" hidden="1" spans="1:20">
      <c r="A1122" s="201"/>
      <c r="B1122" s="126">
        <f>MAX($B$6:B1121)+1</f>
        <v>850</v>
      </c>
      <c r="C1122" s="191"/>
      <c r="D1122" s="194" t="s">
        <v>186</v>
      </c>
      <c r="E1122" s="115" t="s">
        <v>193</v>
      </c>
      <c r="F1122" s="194" t="s">
        <v>116</v>
      </c>
      <c r="G1122" s="194" t="s">
        <v>121</v>
      </c>
      <c r="H1122" s="194" t="s">
        <v>2959</v>
      </c>
      <c r="I1122" s="194" t="s">
        <v>242</v>
      </c>
      <c r="J1122" s="194" t="s">
        <v>2960</v>
      </c>
      <c r="K1122" s="193">
        <v>0</v>
      </c>
      <c r="L1122" s="193">
        <v>2.15</v>
      </c>
      <c r="M1122" s="193">
        <v>2.15</v>
      </c>
      <c r="N1122" s="194" t="s">
        <v>245</v>
      </c>
      <c r="O1122" s="193">
        <v>132.44</v>
      </c>
      <c r="P1122" s="193">
        <v>126.85</v>
      </c>
      <c r="Q1122" s="193">
        <f t="shared" si="34"/>
        <v>59</v>
      </c>
      <c r="R1122" s="194" t="s">
        <v>2946</v>
      </c>
      <c r="S1122" s="193">
        <v>126.85</v>
      </c>
      <c r="T1122" s="194" t="s">
        <v>1594</v>
      </c>
    </row>
    <row r="1123" hidden="1" spans="1:20">
      <c r="A1123" s="239"/>
      <c r="B1123" s="126">
        <f>MAX($B$6:B1122)+1</f>
        <v>851</v>
      </c>
      <c r="C1123" s="191"/>
      <c r="D1123" s="125" t="s">
        <v>4811</v>
      </c>
      <c r="E1123" s="125" t="s">
        <v>193</v>
      </c>
      <c r="F1123" s="115" t="s">
        <v>123</v>
      </c>
      <c r="G1123" s="115" t="s">
        <v>124</v>
      </c>
      <c r="H1123" s="115" t="s">
        <v>4812</v>
      </c>
      <c r="I1123" s="125"/>
      <c r="J1123" s="220" t="s">
        <v>4979</v>
      </c>
      <c r="K1123" s="221"/>
      <c r="L1123" s="221"/>
      <c r="M1123" s="221"/>
      <c r="N1123" s="221"/>
      <c r="O1123" s="221"/>
      <c r="P1123" s="221"/>
      <c r="Q1123" s="221"/>
      <c r="R1123" s="222"/>
      <c r="S1123" s="115">
        <v>56</v>
      </c>
      <c r="T1123" s="115"/>
    </row>
    <row r="1124" hidden="1" spans="1:20">
      <c r="A1124" s="239"/>
      <c r="B1124" s="126">
        <f>MAX($B$6:B1123)+1</f>
        <v>852</v>
      </c>
      <c r="C1124" s="191"/>
      <c r="D1124" s="125" t="s">
        <v>4811</v>
      </c>
      <c r="E1124" s="125" t="s">
        <v>193</v>
      </c>
      <c r="F1124" s="115" t="s">
        <v>123</v>
      </c>
      <c r="G1124" s="115" t="s">
        <v>125</v>
      </c>
      <c r="H1124" s="115" t="s">
        <v>4812</v>
      </c>
      <c r="I1124" s="125"/>
      <c r="J1124" s="220" t="s">
        <v>4980</v>
      </c>
      <c r="K1124" s="221"/>
      <c r="L1124" s="221"/>
      <c r="M1124" s="221"/>
      <c r="N1124" s="221"/>
      <c r="O1124" s="221"/>
      <c r="P1124" s="221"/>
      <c r="Q1124" s="221"/>
      <c r="R1124" s="222"/>
      <c r="S1124" s="115">
        <v>250</v>
      </c>
      <c r="T1124" s="115"/>
    </row>
    <row r="1125" hidden="1" spans="1:20">
      <c r="A1125" s="239"/>
      <c r="B1125" s="126">
        <f>MAX($B$6:B1124)+1</f>
        <v>853</v>
      </c>
      <c r="C1125" s="191"/>
      <c r="D1125" s="125" t="s">
        <v>4811</v>
      </c>
      <c r="E1125" s="125" t="s">
        <v>193</v>
      </c>
      <c r="F1125" s="115" t="s">
        <v>123</v>
      </c>
      <c r="G1125" s="115" t="s">
        <v>130</v>
      </c>
      <c r="H1125" s="115" t="s">
        <v>4812</v>
      </c>
      <c r="I1125" s="125"/>
      <c r="J1125" s="220" t="s">
        <v>4981</v>
      </c>
      <c r="K1125" s="221"/>
      <c r="L1125" s="221"/>
      <c r="M1125" s="221"/>
      <c r="N1125" s="221"/>
      <c r="O1125" s="221"/>
      <c r="P1125" s="221"/>
      <c r="Q1125" s="221"/>
      <c r="R1125" s="222"/>
      <c r="S1125" s="115">
        <v>968</v>
      </c>
      <c r="T1125" s="115"/>
    </row>
    <row r="1126" hidden="1" spans="1:20">
      <c r="A1126" s="239"/>
      <c r="B1126" s="126">
        <f>MAX($B$6:B1125)+1</f>
        <v>854</v>
      </c>
      <c r="C1126" s="191"/>
      <c r="D1126" s="125" t="s">
        <v>392</v>
      </c>
      <c r="E1126" s="125" t="s">
        <v>193</v>
      </c>
      <c r="F1126" s="115" t="s">
        <v>123</v>
      </c>
      <c r="G1126" s="115" t="s">
        <v>126</v>
      </c>
      <c r="H1126" s="115" t="s">
        <v>4824</v>
      </c>
      <c r="I1126" s="125"/>
      <c r="J1126" s="220" t="s">
        <v>2961</v>
      </c>
      <c r="K1126" s="221"/>
      <c r="L1126" s="221"/>
      <c r="M1126" s="221"/>
      <c r="N1126" s="221"/>
      <c r="O1126" s="221"/>
      <c r="P1126" s="221"/>
      <c r="Q1126" s="221"/>
      <c r="R1126" s="222"/>
      <c r="S1126" s="115">
        <v>38</v>
      </c>
      <c r="T1126" s="115"/>
    </row>
    <row r="1127" hidden="1" spans="1:20">
      <c r="A1127" s="239"/>
      <c r="B1127" s="126">
        <f>MAX($B$6:B1126)+1</f>
        <v>855</v>
      </c>
      <c r="C1127" s="191"/>
      <c r="D1127" s="125" t="s">
        <v>4811</v>
      </c>
      <c r="E1127" s="125" t="s">
        <v>193</v>
      </c>
      <c r="F1127" s="115" t="s">
        <v>123</v>
      </c>
      <c r="G1127" s="115" t="s">
        <v>126</v>
      </c>
      <c r="H1127" s="115" t="s">
        <v>4812</v>
      </c>
      <c r="I1127" s="125"/>
      <c r="J1127" s="220" t="s">
        <v>4982</v>
      </c>
      <c r="K1127" s="221"/>
      <c r="L1127" s="221"/>
      <c r="M1127" s="221"/>
      <c r="N1127" s="221"/>
      <c r="O1127" s="221"/>
      <c r="P1127" s="221"/>
      <c r="Q1127" s="221"/>
      <c r="R1127" s="222"/>
      <c r="S1127" s="115">
        <v>831</v>
      </c>
      <c r="T1127" s="115"/>
    </row>
    <row r="1128" ht="24" hidden="1" spans="1:20">
      <c r="A1128" s="201"/>
      <c r="B1128" s="126">
        <f>MAX($B$6:B1127)+1</f>
        <v>856</v>
      </c>
      <c r="C1128" s="191"/>
      <c r="D1128" s="194" t="s">
        <v>186</v>
      </c>
      <c r="E1128" s="194" t="s">
        <v>193</v>
      </c>
      <c r="F1128" s="194" t="s">
        <v>123</v>
      </c>
      <c r="G1128" s="194" t="s">
        <v>126</v>
      </c>
      <c r="H1128" s="194" t="s">
        <v>2962</v>
      </c>
      <c r="I1128" s="194" t="s">
        <v>336</v>
      </c>
      <c r="J1128" s="194" t="s">
        <v>2963</v>
      </c>
      <c r="K1128" s="193">
        <v>0</v>
      </c>
      <c r="L1128" s="193">
        <v>2.147</v>
      </c>
      <c r="M1128" s="193">
        <v>2.147</v>
      </c>
      <c r="N1128" s="194" t="s">
        <v>245</v>
      </c>
      <c r="O1128" s="193">
        <v>102.69</v>
      </c>
      <c r="P1128" s="193">
        <v>85.9</v>
      </c>
      <c r="Q1128" s="193">
        <f t="shared" ref="Q1128:Q1137" si="35">P1128/M1128</f>
        <v>40.0093153237075</v>
      </c>
      <c r="R1128" s="194" t="s">
        <v>2964</v>
      </c>
      <c r="S1128" s="193">
        <v>85</v>
      </c>
      <c r="T1128" s="194"/>
    </row>
    <row r="1129" ht="24" hidden="1" spans="1:20">
      <c r="A1129" s="201"/>
      <c r="B1129" s="126">
        <f>MAX($B$6:B1128)+1</f>
        <v>857</v>
      </c>
      <c r="C1129" s="191"/>
      <c r="D1129" s="194" t="s">
        <v>186</v>
      </c>
      <c r="E1129" s="194" t="s">
        <v>193</v>
      </c>
      <c r="F1129" s="194" t="s">
        <v>123</v>
      </c>
      <c r="G1129" s="194" t="s">
        <v>126</v>
      </c>
      <c r="H1129" s="194" t="s">
        <v>2965</v>
      </c>
      <c r="I1129" s="194" t="s">
        <v>336</v>
      </c>
      <c r="J1129" s="194" t="s">
        <v>2966</v>
      </c>
      <c r="K1129" s="193">
        <v>0.132</v>
      </c>
      <c r="L1129" s="193">
        <v>0.823</v>
      </c>
      <c r="M1129" s="193">
        <v>0.691</v>
      </c>
      <c r="N1129" s="194" t="s">
        <v>245</v>
      </c>
      <c r="O1129" s="193">
        <v>72.29</v>
      </c>
      <c r="P1129" s="193">
        <v>60.62</v>
      </c>
      <c r="Q1129" s="193">
        <f t="shared" si="35"/>
        <v>87.7279305354559</v>
      </c>
      <c r="R1129" s="194" t="s">
        <v>2967</v>
      </c>
      <c r="S1129" s="193">
        <v>50</v>
      </c>
      <c r="T1129" s="194"/>
    </row>
    <row r="1130" ht="24" hidden="1" spans="1:20">
      <c r="A1130" s="201"/>
      <c r="B1130" s="126">
        <f>MAX($B$6:B1129)+1</f>
        <v>858</v>
      </c>
      <c r="C1130" s="191"/>
      <c r="D1130" s="194" t="s">
        <v>186</v>
      </c>
      <c r="E1130" s="194" t="s">
        <v>193</v>
      </c>
      <c r="F1130" s="194" t="s">
        <v>123</v>
      </c>
      <c r="G1130" s="194" t="s">
        <v>126</v>
      </c>
      <c r="H1130" s="194" t="s">
        <v>2968</v>
      </c>
      <c r="I1130" s="194" t="s">
        <v>336</v>
      </c>
      <c r="J1130" s="194" t="s">
        <v>2969</v>
      </c>
      <c r="K1130" s="193">
        <v>0</v>
      </c>
      <c r="L1130" s="193">
        <v>5.743</v>
      </c>
      <c r="M1130" s="193">
        <v>5.743</v>
      </c>
      <c r="N1130" s="194" t="s">
        <v>245</v>
      </c>
      <c r="O1130" s="193">
        <v>424.33</v>
      </c>
      <c r="P1130" s="193">
        <v>363.67</v>
      </c>
      <c r="Q1130" s="193">
        <f t="shared" si="35"/>
        <v>63.3240466655058</v>
      </c>
      <c r="R1130" s="194" t="s">
        <v>2970</v>
      </c>
      <c r="S1130" s="193">
        <v>363</v>
      </c>
      <c r="T1130" s="194"/>
    </row>
    <row r="1131" ht="24" hidden="1" spans="1:20">
      <c r="A1131" s="201"/>
      <c r="B1131" s="126">
        <f>MAX($B$6:B1130)+1</f>
        <v>859</v>
      </c>
      <c r="C1131" s="191"/>
      <c r="D1131" s="194" t="s">
        <v>186</v>
      </c>
      <c r="E1131" s="194" t="s">
        <v>193</v>
      </c>
      <c r="F1131" s="194" t="s">
        <v>123</v>
      </c>
      <c r="G1131" s="194" t="s">
        <v>126</v>
      </c>
      <c r="H1131" s="194" t="s">
        <v>2971</v>
      </c>
      <c r="I1131" s="194" t="s">
        <v>336</v>
      </c>
      <c r="J1131" s="194" t="s">
        <v>2972</v>
      </c>
      <c r="K1131" s="193">
        <v>2.987</v>
      </c>
      <c r="L1131" s="193">
        <v>5.938</v>
      </c>
      <c r="M1131" s="193">
        <v>2.951</v>
      </c>
      <c r="N1131" s="194" t="s">
        <v>245</v>
      </c>
      <c r="O1131" s="193">
        <v>177.06</v>
      </c>
      <c r="P1131" s="193">
        <v>147.55</v>
      </c>
      <c r="Q1131" s="193">
        <f t="shared" si="35"/>
        <v>50</v>
      </c>
      <c r="R1131" s="194" t="s">
        <v>2973</v>
      </c>
      <c r="S1131" s="193">
        <v>147</v>
      </c>
      <c r="T1131" s="194"/>
    </row>
    <row r="1132" ht="24" hidden="1" spans="1:20">
      <c r="A1132" s="201"/>
      <c r="B1132" s="126">
        <f>MAX($B$6:B1131)+1</f>
        <v>860</v>
      </c>
      <c r="C1132" s="191"/>
      <c r="D1132" s="194" t="s">
        <v>184</v>
      </c>
      <c r="E1132" s="194" t="s">
        <v>193</v>
      </c>
      <c r="F1132" s="194" t="s">
        <v>123</v>
      </c>
      <c r="G1132" s="194" t="s">
        <v>126</v>
      </c>
      <c r="H1132" s="194" t="s">
        <v>2974</v>
      </c>
      <c r="I1132" s="194" t="s">
        <v>702</v>
      </c>
      <c r="J1132" s="194" t="s">
        <v>2975</v>
      </c>
      <c r="K1132" s="193">
        <v>0</v>
      </c>
      <c r="L1132" s="193">
        <v>1.308</v>
      </c>
      <c r="M1132" s="193">
        <v>1.308</v>
      </c>
      <c r="N1132" s="194" t="s">
        <v>245</v>
      </c>
      <c r="O1132" s="193">
        <v>62.27</v>
      </c>
      <c r="P1132" s="193">
        <v>51.83</v>
      </c>
      <c r="Q1132" s="193">
        <f t="shared" si="35"/>
        <v>39.6253822629969</v>
      </c>
      <c r="R1132" s="194" t="s">
        <v>2976</v>
      </c>
      <c r="S1132" s="193">
        <v>51</v>
      </c>
      <c r="T1132" s="194"/>
    </row>
    <row r="1133" ht="24" hidden="1" spans="1:20">
      <c r="A1133" s="201"/>
      <c r="B1133" s="126">
        <f>MAX($B$6:B1132)+1</f>
        <v>861</v>
      </c>
      <c r="C1133" s="191"/>
      <c r="D1133" s="194" t="s">
        <v>187</v>
      </c>
      <c r="E1133" s="194" t="s">
        <v>193</v>
      </c>
      <c r="F1133" s="194" t="s">
        <v>123</v>
      </c>
      <c r="G1133" s="194" t="s">
        <v>126</v>
      </c>
      <c r="H1133" s="194" t="s">
        <v>2977</v>
      </c>
      <c r="I1133" s="194" t="s">
        <v>187</v>
      </c>
      <c r="J1133" s="194" t="s">
        <v>2978</v>
      </c>
      <c r="K1133" s="193">
        <v>21.881</v>
      </c>
      <c r="L1133" s="193">
        <v>24.728</v>
      </c>
      <c r="M1133" s="193">
        <v>2.847</v>
      </c>
      <c r="N1133" s="194" t="s">
        <v>342</v>
      </c>
      <c r="O1133" s="193">
        <v>174.8</v>
      </c>
      <c r="P1133" s="193">
        <v>146.66</v>
      </c>
      <c r="Q1133" s="193">
        <f t="shared" si="35"/>
        <v>51.5138742536003</v>
      </c>
      <c r="R1133" s="194" t="s">
        <v>2979</v>
      </c>
      <c r="S1133" s="193">
        <v>146</v>
      </c>
      <c r="T1133" s="194"/>
    </row>
    <row r="1134" ht="24" hidden="1" spans="1:20">
      <c r="A1134" s="201"/>
      <c r="B1134" s="126">
        <f>MAX($B$6:B1133)+1</f>
        <v>862</v>
      </c>
      <c r="C1134" s="191"/>
      <c r="D1134" s="194" t="s">
        <v>186</v>
      </c>
      <c r="E1134" s="194" t="s">
        <v>193</v>
      </c>
      <c r="F1134" s="194" t="s">
        <v>123</v>
      </c>
      <c r="G1134" s="194" t="s">
        <v>126</v>
      </c>
      <c r="H1134" s="194" t="s">
        <v>2980</v>
      </c>
      <c r="I1134" s="194" t="s">
        <v>336</v>
      </c>
      <c r="J1134" s="194" t="s">
        <v>2981</v>
      </c>
      <c r="K1134" s="193">
        <v>0</v>
      </c>
      <c r="L1134" s="193">
        <v>4.724</v>
      </c>
      <c r="M1134" s="193">
        <v>4.724</v>
      </c>
      <c r="N1134" s="194" t="s">
        <v>245</v>
      </c>
      <c r="O1134" s="193">
        <v>292.13</v>
      </c>
      <c r="P1134" s="193">
        <v>246.93</v>
      </c>
      <c r="Q1134" s="193">
        <f t="shared" si="35"/>
        <v>52.2713801862828</v>
      </c>
      <c r="R1134" s="194" t="s">
        <v>2982</v>
      </c>
      <c r="S1134" s="193">
        <v>246</v>
      </c>
      <c r="T1134" s="194"/>
    </row>
    <row r="1135" ht="24" hidden="1" spans="1:20">
      <c r="A1135" s="201"/>
      <c r="B1135" s="126">
        <f>MAX($B$6:B1134)+1</f>
        <v>863</v>
      </c>
      <c r="C1135" s="191"/>
      <c r="D1135" s="194" t="s">
        <v>184</v>
      </c>
      <c r="E1135" s="194" t="s">
        <v>193</v>
      </c>
      <c r="F1135" s="194" t="s">
        <v>123</v>
      </c>
      <c r="G1135" s="194" t="s">
        <v>126</v>
      </c>
      <c r="H1135" s="194" t="s">
        <v>2983</v>
      </c>
      <c r="I1135" s="194" t="s">
        <v>702</v>
      </c>
      <c r="J1135" s="194" t="s">
        <v>2972</v>
      </c>
      <c r="K1135" s="193">
        <v>0.57</v>
      </c>
      <c r="L1135" s="193">
        <v>2.987</v>
      </c>
      <c r="M1135" s="193">
        <v>2.417</v>
      </c>
      <c r="N1135" s="194" t="s">
        <v>245</v>
      </c>
      <c r="O1135" s="193">
        <v>145.02</v>
      </c>
      <c r="P1135" s="193">
        <v>120.85</v>
      </c>
      <c r="Q1135" s="193">
        <f t="shared" si="35"/>
        <v>50</v>
      </c>
      <c r="R1135" s="194" t="s">
        <v>2984</v>
      </c>
      <c r="S1135" s="193">
        <v>120</v>
      </c>
      <c r="T1135" s="194"/>
    </row>
    <row r="1136" ht="24" hidden="1" spans="1:20">
      <c r="A1136" s="201"/>
      <c r="B1136" s="126">
        <f>MAX($B$6:B1135)+1</f>
        <v>864</v>
      </c>
      <c r="C1136" s="191"/>
      <c r="D1136" s="194" t="s">
        <v>186</v>
      </c>
      <c r="E1136" s="194" t="s">
        <v>193</v>
      </c>
      <c r="F1136" s="194" t="s">
        <v>123</v>
      </c>
      <c r="G1136" s="194" t="s">
        <v>126</v>
      </c>
      <c r="H1136" s="194" t="s">
        <v>2985</v>
      </c>
      <c r="I1136" s="194" t="s">
        <v>336</v>
      </c>
      <c r="J1136" s="194" t="s">
        <v>2986</v>
      </c>
      <c r="K1136" s="193">
        <v>2.398</v>
      </c>
      <c r="L1136" s="193">
        <v>8.862</v>
      </c>
      <c r="M1136" s="193">
        <v>6.464</v>
      </c>
      <c r="N1136" s="194" t="s">
        <v>245</v>
      </c>
      <c r="O1136" s="193">
        <v>615.51</v>
      </c>
      <c r="P1136" s="193">
        <v>505.36</v>
      </c>
      <c r="Q1136" s="193">
        <f t="shared" si="35"/>
        <v>78.1806930693069</v>
      </c>
      <c r="R1136" s="194" t="s">
        <v>2987</v>
      </c>
      <c r="S1136" s="193">
        <v>485</v>
      </c>
      <c r="T1136" s="194"/>
    </row>
    <row r="1137" ht="24" hidden="1" spans="1:20">
      <c r="A1137" s="201"/>
      <c r="B1137" s="126">
        <f>MAX($B$6:B1136)+1</f>
        <v>865</v>
      </c>
      <c r="C1137" s="191"/>
      <c r="D1137" s="194" t="s">
        <v>182</v>
      </c>
      <c r="E1137" s="194" t="s">
        <v>193</v>
      </c>
      <c r="F1137" s="194" t="s">
        <v>123</v>
      </c>
      <c r="G1137" s="194" t="s">
        <v>126</v>
      </c>
      <c r="H1137" s="194" t="s">
        <v>2988</v>
      </c>
      <c r="I1137" s="194" t="s">
        <v>182</v>
      </c>
      <c r="J1137" s="194" t="s">
        <v>2989</v>
      </c>
      <c r="K1137" s="193">
        <v>0</v>
      </c>
      <c r="L1137" s="193">
        <v>1.363</v>
      </c>
      <c r="M1137" s="193">
        <v>1.363</v>
      </c>
      <c r="N1137" s="194" t="s">
        <v>342</v>
      </c>
      <c r="O1137" s="193">
        <v>81.49</v>
      </c>
      <c r="P1137" s="193">
        <v>69.26</v>
      </c>
      <c r="Q1137" s="193">
        <f t="shared" si="35"/>
        <v>50.8143800440205</v>
      </c>
      <c r="R1137" s="194" t="s">
        <v>2990</v>
      </c>
      <c r="S1137" s="193">
        <v>69</v>
      </c>
      <c r="T1137" s="194"/>
    </row>
    <row r="1138" hidden="1" spans="1:20">
      <c r="A1138" s="239"/>
      <c r="B1138" s="126">
        <f>MAX($B$6:B1137)+1</f>
        <v>866</v>
      </c>
      <c r="C1138" s="191"/>
      <c r="D1138" s="125" t="s">
        <v>392</v>
      </c>
      <c r="E1138" s="125" t="s">
        <v>193</v>
      </c>
      <c r="F1138" s="115" t="s">
        <v>123</v>
      </c>
      <c r="G1138" s="115" t="s">
        <v>128</v>
      </c>
      <c r="H1138" s="115" t="s">
        <v>4824</v>
      </c>
      <c r="I1138" s="125"/>
      <c r="J1138" s="220" t="s">
        <v>2991</v>
      </c>
      <c r="K1138" s="227"/>
      <c r="L1138" s="227"/>
      <c r="M1138" s="227"/>
      <c r="N1138" s="227"/>
      <c r="O1138" s="227"/>
      <c r="P1138" s="227"/>
      <c r="Q1138" s="227"/>
      <c r="R1138" s="228"/>
      <c r="S1138" s="115">
        <v>94</v>
      </c>
      <c r="T1138" s="115"/>
    </row>
    <row r="1139" hidden="1" spans="1:20">
      <c r="A1139" s="239"/>
      <c r="B1139" s="126">
        <f>MAX($B$6:B1138)+1</f>
        <v>867</v>
      </c>
      <c r="C1139" s="191"/>
      <c r="D1139" s="125" t="s">
        <v>4811</v>
      </c>
      <c r="E1139" s="125" t="s">
        <v>193</v>
      </c>
      <c r="F1139" s="115" t="s">
        <v>123</v>
      </c>
      <c r="G1139" s="115" t="s">
        <v>128</v>
      </c>
      <c r="H1139" s="115" t="s">
        <v>4812</v>
      </c>
      <c r="I1139" s="125"/>
      <c r="J1139" s="220" t="s">
        <v>4983</v>
      </c>
      <c r="K1139" s="221"/>
      <c r="L1139" s="221"/>
      <c r="M1139" s="221"/>
      <c r="N1139" s="221"/>
      <c r="O1139" s="221"/>
      <c r="P1139" s="221"/>
      <c r="Q1139" s="221"/>
      <c r="R1139" s="222"/>
      <c r="S1139" s="115">
        <v>903</v>
      </c>
      <c r="T1139" s="115"/>
    </row>
    <row r="1140" ht="24" hidden="1" spans="1:20">
      <c r="A1140" s="201"/>
      <c r="B1140" s="126">
        <f>MAX($B$6:B1139)+1</f>
        <v>868</v>
      </c>
      <c r="C1140" s="191"/>
      <c r="D1140" s="194" t="s">
        <v>182</v>
      </c>
      <c r="E1140" s="194" t="s">
        <v>193</v>
      </c>
      <c r="F1140" s="194" t="s">
        <v>123</v>
      </c>
      <c r="G1140" s="194" t="s">
        <v>128</v>
      </c>
      <c r="H1140" s="194" t="s">
        <v>2992</v>
      </c>
      <c r="I1140" s="194" t="s">
        <v>182</v>
      </c>
      <c r="J1140" s="194" t="s">
        <v>2993</v>
      </c>
      <c r="K1140" s="193">
        <v>42.435</v>
      </c>
      <c r="L1140" s="193">
        <v>50.155</v>
      </c>
      <c r="M1140" s="193">
        <v>7.72</v>
      </c>
      <c r="N1140" s="194" t="s">
        <v>342</v>
      </c>
      <c r="O1140" s="193">
        <v>1125.93</v>
      </c>
      <c r="P1140" s="193">
        <v>900.74</v>
      </c>
      <c r="Q1140" s="193">
        <f t="shared" ref="Q1140:Q1145" si="36">P1140/M1140</f>
        <v>116.676165803109</v>
      </c>
      <c r="R1140" s="194" t="s">
        <v>2994</v>
      </c>
      <c r="S1140" s="193">
        <v>980</v>
      </c>
      <c r="T1140" s="194"/>
    </row>
    <row r="1141" ht="24" hidden="1" spans="1:20">
      <c r="A1141" s="201"/>
      <c r="B1141" s="126">
        <f>MAX($B$6:B1140)+1</f>
        <v>869</v>
      </c>
      <c r="C1141" s="191"/>
      <c r="D1141" s="194" t="s">
        <v>182</v>
      </c>
      <c r="E1141" s="194" t="s">
        <v>193</v>
      </c>
      <c r="F1141" s="194" t="s">
        <v>123</v>
      </c>
      <c r="G1141" s="194" t="s">
        <v>128</v>
      </c>
      <c r="H1141" s="194" t="s">
        <v>2995</v>
      </c>
      <c r="I1141" s="194" t="s">
        <v>775</v>
      </c>
      <c r="J1141" s="194" t="s">
        <v>2996</v>
      </c>
      <c r="K1141" s="193">
        <v>19.921</v>
      </c>
      <c r="L1141" s="193">
        <v>26.333</v>
      </c>
      <c r="M1141" s="193">
        <v>6.412</v>
      </c>
      <c r="N1141" s="194" t="s">
        <v>342</v>
      </c>
      <c r="O1141" s="193">
        <v>961.8</v>
      </c>
      <c r="P1141" s="193">
        <v>817.53</v>
      </c>
      <c r="Q1141" s="193">
        <f t="shared" si="36"/>
        <v>127.5</v>
      </c>
      <c r="R1141" s="194" t="s">
        <v>2997</v>
      </c>
      <c r="S1141" s="193">
        <v>772</v>
      </c>
      <c r="T1141" s="194"/>
    </row>
    <row r="1142" ht="24" hidden="1" spans="1:20">
      <c r="A1142" s="201"/>
      <c r="B1142" s="126">
        <f>MAX($B$6:B1141)+1</f>
        <v>870</v>
      </c>
      <c r="C1142" s="191"/>
      <c r="D1142" s="194" t="s">
        <v>186</v>
      </c>
      <c r="E1142" s="194" t="s">
        <v>193</v>
      </c>
      <c r="F1142" s="194" t="s">
        <v>123</v>
      </c>
      <c r="G1142" s="194" t="s">
        <v>128</v>
      </c>
      <c r="H1142" s="194" t="s">
        <v>2998</v>
      </c>
      <c r="I1142" s="194" t="s">
        <v>186</v>
      </c>
      <c r="J1142" s="194" t="s">
        <v>2999</v>
      </c>
      <c r="K1142" s="193">
        <v>0</v>
      </c>
      <c r="L1142" s="193">
        <v>3.022</v>
      </c>
      <c r="M1142" s="193">
        <v>3.022</v>
      </c>
      <c r="N1142" s="194" t="s">
        <v>245</v>
      </c>
      <c r="O1142" s="193">
        <v>204.12</v>
      </c>
      <c r="P1142" s="193">
        <v>168.99</v>
      </c>
      <c r="Q1142" s="193">
        <f t="shared" si="36"/>
        <v>55.9199205823958</v>
      </c>
      <c r="R1142" s="194" t="s">
        <v>3000</v>
      </c>
      <c r="S1142" s="193">
        <v>173</v>
      </c>
      <c r="T1142" s="194"/>
    </row>
    <row r="1143" ht="36" hidden="1" spans="1:20">
      <c r="A1143" s="201"/>
      <c r="B1143" s="126">
        <f>MAX($B$6:B1142)+1</f>
        <v>871</v>
      </c>
      <c r="C1143" s="191"/>
      <c r="D1143" s="194" t="s">
        <v>182</v>
      </c>
      <c r="E1143" s="194" t="s">
        <v>193</v>
      </c>
      <c r="F1143" s="194" t="s">
        <v>123</v>
      </c>
      <c r="G1143" s="194" t="s">
        <v>128</v>
      </c>
      <c r="H1143" s="194" t="s">
        <v>3001</v>
      </c>
      <c r="I1143" s="194" t="s">
        <v>182</v>
      </c>
      <c r="J1143" s="194" t="s">
        <v>2996</v>
      </c>
      <c r="K1143" s="193">
        <v>4.428</v>
      </c>
      <c r="L1143" s="193">
        <v>10.283</v>
      </c>
      <c r="M1143" s="193">
        <v>5.855</v>
      </c>
      <c r="N1143" s="194" t="s">
        <v>342</v>
      </c>
      <c r="O1143" s="193">
        <v>907.53</v>
      </c>
      <c r="P1143" s="193">
        <v>816.77</v>
      </c>
      <c r="Q1143" s="193">
        <f t="shared" si="36"/>
        <v>139.499573014517</v>
      </c>
      <c r="R1143" s="194" t="s">
        <v>3002</v>
      </c>
      <c r="S1143" s="193">
        <v>743</v>
      </c>
      <c r="T1143" s="194"/>
    </row>
    <row r="1144" ht="24" hidden="1" spans="1:20">
      <c r="A1144" s="201"/>
      <c r="B1144" s="126">
        <f>MAX($B$6:B1143)+1</f>
        <v>872</v>
      </c>
      <c r="C1144" s="191"/>
      <c r="D1144" s="194" t="s">
        <v>182</v>
      </c>
      <c r="E1144" s="194" t="s">
        <v>193</v>
      </c>
      <c r="F1144" s="194" t="s">
        <v>123</v>
      </c>
      <c r="G1144" s="194" t="s">
        <v>128</v>
      </c>
      <c r="H1144" s="194" t="s">
        <v>3003</v>
      </c>
      <c r="I1144" s="194" t="s">
        <v>182</v>
      </c>
      <c r="J1144" s="194" t="s">
        <v>2993</v>
      </c>
      <c r="K1144" s="193">
        <v>28.924</v>
      </c>
      <c r="L1144" s="193">
        <v>31.962</v>
      </c>
      <c r="M1144" s="193">
        <v>3.038</v>
      </c>
      <c r="N1144" s="194" t="s">
        <v>342</v>
      </c>
      <c r="O1144" s="193">
        <v>507.21</v>
      </c>
      <c r="P1144" s="193">
        <v>431.13</v>
      </c>
      <c r="Q1144" s="193">
        <f t="shared" si="36"/>
        <v>141.912442396313</v>
      </c>
      <c r="R1144" s="194" t="s">
        <v>3004</v>
      </c>
      <c r="S1144" s="193">
        <v>385</v>
      </c>
      <c r="T1144" s="194"/>
    </row>
    <row r="1145" hidden="1" spans="1:20">
      <c r="A1145" s="201"/>
      <c r="B1145" s="126">
        <f>MAX($B$6:B1144)+1</f>
        <v>873</v>
      </c>
      <c r="C1145" s="191"/>
      <c r="D1145" s="194" t="s">
        <v>186</v>
      </c>
      <c r="E1145" s="194" t="s">
        <v>193</v>
      </c>
      <c r="F1145" s="194" t="s">
        <v>123</v>
      </c>
      <c r="G1145" s="194" t="s">
        <v>128</v>
      </c>
      <c r="H1145" s="194" t="s">
        <v>3005</v>
      </c>
      <c r="I1145" s="194" t="s">
        <v>186</v>
      </c>
      <c r="J1145" s="194" t="s">
        <v>3006</v>
      </c>
      <c r="K1145" s="193">
        <v>0</v>
      </c>
      <c r="L1145" s="193">
        <v>2.066</v>
      </c>
      <c r="M1145" s="202">
        <v>4.925</v>
      </c>
      <c r="N1145" s="199" t="s">
        <v>245</v>
      </c>
      <c r="O1145" s="193">
        <v>344.54</v>
      </c>
      <c r="P1145" s="193">
        <v>275.22</v>
      </c>
      <c r="Q1145" s="193">
        <f t="shared" si="36"/>
        <v>55.8822335025381</v>
      </c>
      <c r="R1145" s="194" t="s">
        <v>3007</v>
      </c>
      <c r="S1145" s="193">
        <v>320</v>
      </c>
      <c r="T1145" s="194"/>
    </row>
    <row r="1146" hidden="1" spans="1:20">
      <c r="A1146" s="201"/>
      <c r="B1146" s="126"/>
      <c r="C1146" s="191"/>
      <c r="D1146" s="194"/>
      <c r="E1146" s="194"/>
      <c r="F1146" s="194"/>
      <c r="G1146" s="194"/>
      <c r="H1146" s="194"/>
      <c r="I1146" s="194"/>
      <c r="J1146" s="194" t="s">
        <v>3008</v>
      </c>
      <c r="K1146" s="193">
        <v>0</v>
      </c>
      <c r="L1146" s="193">
        <v>2.859</v>
      </c>
      <c r="M1146" s="203"/>
      <c r="N1146" s="200"/>
      <c r="O1146" s="194"/>
      <c r="P1146" s="194"/>
      <c r="Q1146" s="194"/>
      <c r="R1146" s="194"/>
      <c r="S1146" s="194"/>
      <c r="T1146" s="194"/>
    </row>
    <row r="1147" ht="24" hidden="1" spans="1:20">
      <c r="A1147" s="201"/>
      <c r="B1147" s="126">
        <f>MAX($B$6:B1146)+1</f>
        <v>874</v>
      </c>
      <c r="C1147" s="191"/>
      <c r="D1147" s="194" t="s">
        <v>182</v>
      </c>
      <c r="E1147" s="194" t="s">
        <v>193</v>
      </c>
      <c r="F1147" s="194" t="s">
        <v>123</v>
      </c>
      <c r="G1147" s="194" t="s">
        <v>128</v>
      </c>
      <c r="H1147" s="194" t="s">
        <v>3009</v>
      </c>
      <c r="I1147" s="194" t="s">
        <v>775</v>
      </c>
      <c r="J1147" s="194" t="s">
        <v>2996</v>
      </c>
      <c r="K1147" s="193">
        <v>36.471</v>
      </c>
      <c r="L1147" s="193">
        <v>40.83</v>
      </c>
      <c r="M1147" s="193">
        <v>4.359</v>
      </c>
      <c r="N1147" s="194" t="s">
        <v>342</v>
      </c>
      <c r="O1147" s="193">
        <v>632.06</v>
      </c>
      <c r="P1147" s="193">
        <v>537.25</v>
      </c>
      <c r="Q1147" s="193">
        <f>P1147/M1147</f>
        <v>123.25074558385</v>
      </c>
      <c r="R1147" s="194" t="s">
        <v>3010</v>
      </c>
      <c r="S1147" s="193">
        <v>553</v>
      </c>
      <c r="T1147" s="194"/>
    </row>
    <row r="1148" ht="24" hidden="1" spans="1:20">
      <c r="A1148" s="201"/>
      <c r="B1148" s="126">
        <f>MAX($B$6:B1147)+1</f>
        <v>875</v>
      </c>
      <c r="C1148" s="191"/>
      <c r="D1148" s="194" t="s">
        <v>182</v>
      </c>
      <c r="E1148" s="194" t="s">
        <v>193</v>
      </c>
      <c r="F1148" s="194" t="s">
        <v>123</v>
      </c>
      <c r="G1148" s="194" t="s">
        <v>128</v>
      </c>
      <c r="H1148" s="194" t="s">
        <v>3011</v>
      </c>
      <c r="I1148" s="194" t="s">
        <v>182</v>
      </c>
      <c r="J1148" s="194" t="s">
        <v>3012</v>
      </c>
      <c r="K1148" s="193">
        <v>9.287</v>
      </c>
      <c r="L1148" s="193">
        <v>14.515</v>
      </c>
      <c r="M1148" s="193">
        <v>5.228</v>
      </c>
      <c r="N1148" s="194" t="s">
        <v>342</v>
      </c>
      <c r="O1148" s="193">
        <v>758.06</v>
      </c>
      <c r="P1148" s="193">
        <v>606.45</v>
      </c>
      <c r="Q1148" s="193">
        <f>P1148/M1148</f>
        <v>116.000382555471</v>
      </c>
      <c r="R1148" s="194" t="s">
        <v>3013</v>
      </c>
      <c r="S1148" s="193">
        <v>663</v>
      </c>
      <c r="T1148" s="194"/>
    </row>
    <row r="1149" hidden="1" spans="1:20">
      <c r="A1149" s="239"/>
      <c r="B1149" s="126">
        <f>MAX($B$6:B1148)+1</f>
        <v>876</v>
      </c>
      <c r="C1149" s="191"/>
      <c r="D1149" s="125" t="s">
        <v>392</v>
      </c>
      <c r="E1149" s="125" t="s">
        <v>193</v>
      </c>
      <c r="F1149" s="115" t="s">
        <v>123</v>
      </c>
      <c r="G1149" s="115" t="s">
        <v>131</v>
      </c>
      <c r="H1149" s="115" t="s">
        <v>4824</v>
      </c>
      <c r="I1149" s="125"/>
      <c r="J1149" s="220" t="s">
        <v>3014</v>
      </c>
      <c r="K1149" s="221"/>
      <c r="L1149" s="221"/>
      <c r="M1149" s="221"/>
      <c r="N1149" s="221"/>
      <c r="O1149" s="221"/>
      <c r="P1149" s="221"/>
      <c r="Q1149" s="221"/>
      <c r="R1149" s="222"/>
      <c r="S1149" s="115">
        <v>86</v>
      </c>
      <c r="T1149" s="115"/>
    </row>
    <row r="1150" hidden="1" spans="1:20">
      <c r="A1150" s="239"/>
      <c r="B1150" s="126">
        <f>MAX($B$6:B1149)+1</f>
        <v>877</v>
      </c>
      <c r="C1150" s="191"/>
      <c r="D1150" s="125" t="s">
        <v>4811</v>
      </c>
      <c r="E1150" s="125" t="s">
        <v>193</v>
      </c>
      <c r="F1150" s="115" t="s">
        <v>123</v>
      </c>
      <c r="G1150" s="115" t="s">
        <v>131</v>
      </c>
      <c r="H1150" s="115" t="s">
        <v>4812</v>
      </c>
      <c r="I1150" s="125"/>
      <c r="J1150" s="220" t="s">
        <v>4984</v>
      </c>
      <c r="K1150" s="221"/>
      <c r="L1150" s="221"/>
      <c r="M1150" s="221"/>
      <c r="N1150" s="221"/>
      <c r="O1150" s="221"/>
      <c r="P1150" s="221"/>
      <c r="Q1150" s="221"/>
      <c r="R1150" s="222"/>
      <c r="S1150" s="115">
        <v>1152</v>
      </c>
      <c r="T1150" s="115"/>
    </row>
    <row r="1151" ht="24" hidden="1" spans="1:20">
      <c r="A1151" s="201"/>
      <c r="B1151" s="126">
        <f>MAX($B$6:B1150)+1</f>
        <v>878</v>
      </c>
      <c r="C1151" s="191"/>
      <c r="D1151" s="194" t="s">
        <v>186</v>
      </c>
      <c r="E1151" s="194" t="s">
        <v>193</v>
      </c>
      <c r="F1151" s="194" t="s">
        <v>123</v>
      </c>
      <c r="G1151" s="194" t="s">
        <v>131</v>
      </c>
      <c r="H1151" s="194" t="s">
        <v>3015</v>
      </c>
      <c r="I1151" s="194" t="s">
        <v>186</v>
      </c>
      <c r="J1151" s="194" t="s">
        <v>3016</v>
      </c>
      <c r="K1151" s="193">
        <v>0</v>
      </c>
      <c r="L1151" s="193">
        <v>1.816</v>
      </c>
      <c r="M1151" s="193">
        <v>1.816</v>
      </c>
      <c r="N1151" s="194" t="s">
        <v>245</v>
      </c>
      <c r="O1151" s="193">
        <v>145.28</v>
      </c>
      <c r="P1151" s="193">
        <v>118.04</v>
      </c>
      <c r="Q1151" s="193">
        <f t="shared" ref="Q1151:Q1165" si="37">P1151/M1151</f>
        <v>65</v>
      </c>
      <c r="R1151" s="194" t="s">
        <v>3017</v>
      </c>
      <c r="S1151" s="193">
        <v>40</v>
      </c>
      <c r="T1151" s="194"/>
    </row>
    <row r="1152" ht="36" hidden="1" spans="1:20">
      <c r="A1152" s="201"/>
      <c r="B1152" s="126">
        <f>MAX($B$6:B1151)+1</f>
        <v>879</v>
      </c>
      <c r="C1152" s="191"/>
      <c r="D1152" s="194" t="s">
        <v>185</v>
      </c>
      <c r="E1152" s="194" t="s">
        <v>193</v>
      </c>
      <c r="F1152" s="194" t="s">
        <v>123</v>
      </c>
      <c r="G1152" s="194" t="s">
        <v>131</v>
      </c>
      <c r="H1152" s="194" t="s">
        <v>3018</v>
      </c>
      <c r="I1152" s="194" t="s">
        <v>1811</v>
      </c>
      <c r="J1152" s="194" t="s">
        <v>3019</v>
      </c>
      <c r="K1152" s="193">
        <v>0</v>
      </c>
      <c r="L1152" s="193">
        <v>7.579</v>
      </c>
      <c r="M1152" s="193">
        <v>7.579</v>
      </c>
      <c r="N1152" s="194" t="s">
        <v>245</v>
      </c>
      <c r="O1152" s="193">
        <v>606.32</v>
      </c>
      <c r="P1152" s="193">
        <v>492.635</v>
      </c>
      <c r="Q1152" s="193">
        <f t="shared" si="37"/>
        <v>65</v>
      </c>
      <c r="R1152" s="194" t="s">
        <v>3017</v>
      </c>
      <c r="S1152" s="193">
        <v>450</v>
      </c>
      <c r="T1152" s="194"/>
    </row>
    <row r="1153" ht="24" hidden="1" spans="1:20">
      <c r="A1153" s="201"/>
      <c r="B1153" s="126">
        <f>MAX($B$6:B1152)+1</f>
        <v>880</v>
      </c>
      <c r="C1153" s="191"/>
      <c r="D1153" s="194" t="s">
        <v>184</v>
      </c>
      <c r="E1153" s="194" t="s">
        <v>193</v>
      </c>
      <c r="F1153" s="194" t="s">
        <v>123</v>
      </c>
      <c r="G1153" s="194" t="s">
        <v>131</v>
      </c>
      <c r="H1153" s="194" t="s">
        <v>3020</v>
      </c>
      <c r="I1153" s="194" t="s">
        <v>702</v>
      </c>
      <c r="J1153" s="194" t="s">
        <v>3021</v>
      </c>
      <c r="K1153" s="193">
        <v>0</v>
      </c>
      <c r="L1153" s="193">
        <v>3.642</v>
      </c>
      <c r="M1153" s="193">
        <v>3.642</v>
      </c>
      <c r="N1153" s="194" t="s">
        <v>245</v>
      </c>
      <c r="O1153" s="193">
        <v>291.36</v>
      </c>
      <c r="P1153" s="193">
        <v>236.73</v>
      </c>
      <c r="Q1153" s="193">
        <f t="shared" si="37"/>
        <v>65</v>
      </c>
      <c r="R1153" s="194" t="s">
        <v>3017</v>
      </c>
      <c r="S1153" s="193">
        <v>150</v>
      </c>
      <c r="T1153" s="194"/>
    </row>
    <row r="1154" ht="36" hidden="1" spans="1:20">
      <c r="A1154" s="201"/>
      <c r="B1154" s="126">
        <f>MAX($B$6:B1153)+1</f>
        <v>881</v>
      </c>
      <c r="C1154" s="191"/>
      <c r="D1154" s="194" t="s">
        <v>185</v>
      </c>
      <c r="E1154" s="194" t="s">
        <v>193</v>
      </c>
      <c r="F1154" s="194" t="s">
        <v>123</v>
      </c>
      <c r="G1154" s="194" t="s">
        <v>131</v>
      </c>
      <c r="H1154" s="194" t="s">
        <v>3022</v>
      </c>
      <c r="I1154" s="194" t="s">
        <v>1811</v>
      </c>
      <c r="J1154" s="194" t="s">
        <v>3023</v>
      </c>
      <c r="K1154" s="193">
        <v>0</v>
      </c>
      <c r="L1154" s="193">
        <v>5.288</v>
      </c>
      <c r="M1154" s="193">
        <v>5.288</v>
      </c>
      <c r="N1154" s="194" t="s">
        <v>245</v>
      </c>
      <c r="O1154" s="193">
        <v>423.04</v>
      </c>
      <c r="P1154" s="193">
        <v>343.72</v>
      </c>
      <c r="Q1154" s="193">
        <f t="shared" si="37"/>
        <v>65</v>
      </c>
      <c r="R1154" s="194" t="s">
        <v>3017</v>
      </c>
      <c r="S1154" s="193">
        <v>280</v>
      </c>
      <c r="T1154" s="194"/>
    </row>
    <row r="1155" ht="24" hidden="1" spans="1:20">
      <c r="A1155" s="201"/>
      <c r="B1155" s="126">
        <f>MAX($B$6:B1154)+1</f>
        <v>882</v>
      </c>
      <c r="C1155" s="191"/>
      <c r="D1155" s="194" t="s">
        <v>186</v>
      </c>
      <c r="E1155" s="194" t="s">
        <v>193</v>
      </c>
      <c r="F1155" s="194" t="s">
        <v>123</v>
      </c>
      <c r="G1155" s="194" t="s">
        <v>131</v>
      </c>
      <c r="H1155" s="194" t="s">
        <v>3024</v>
      </c>
      <c r="I1155" s="194" t="s">
        <v>186</v>
      </c>
      <c r="J1155" s="194" t="s">
        <v>3025</v>
      </c>
      <c r="K1155" s="193">
        <v>0</v>
      </c>
      <c r="L1155" s="193">
        <v>1.13</v>
      </c>
      <c r="M1155" s="193">
        <v>1.13</v>
      </c>
      <c r="N1155" s="194" t="s">
        <v>245</v>
      </c>
      <c r="O1155" s="193">
        <v>90.4</v>
      </c>
      <c r="P1155" s="193">
        <v>73.45</v>
      </c>
      <c r="Q1155" s="193">
        <f t="shared" si="37"/>
        <v>65</v>
      </c>
      <c r="R1155" s="194" t="s">
        <v>3017</v>
      </c>
      <c r="S1155" s="193">
        <v>30</v>
      </c>
      <c r="T1155" s="194"/>
    </row>
    <row r="1156" ht="24" hidden="1" spans="1:20">
      <c r="A1156" s="201"/>
      <c r="B1156" s="126">
        <f>MAX($B$6:B1155)+1</f>
        <v>883</v>
      </c>
      <c r="C1156" s="191"/>
      <c r="D1156" s="194" t="s">
        <v>184</v>
      </c>
      <c r="E1156" s="194" t="s">
        <v>193</v>
      </c>
      <c r="F1156" s="194" t="s">
        <v>123</v>
      </c>
      <c r="G1156" s="194" t="s">
        <v>131</v>
      </c>
      <c r="H1156" s="194" t="s">
        <v>3026</v>
      </c>
      <c r="I1156" s="194" t="s">
        <v>702</v>
      </c>
      <c r="J1156" s="194" t="s">
        <v>3027</v>
      </c>
      <c r="K1156" s="193">
        <v>0</v>
      </c>
      <c r="L1156" s="193">
        <v>3.458</v>
      </c>
      <c r="M1156" s="193">
        <v>3.458</v>
      </c>
      <c r="N1156" s="194" t="s">
        <v>245</v>
      </c>
      <c r="O1156" s="193">
        <v>276.64</v>
      </c>
      <c r="P1156" s="193">
        <v>224.77</v>
      </c>
      <c r="Q1156" s="193">
        <f t="shared" si="37"/>
        <v>65</v>
      </c>
      <c r="R1156" s="194" t="s">
        <v>3017</v>
      </c>
      <c r="S1156" s="193">
        <v>180</v>
      </c>
      <c r="T1156" s="194"/>
    </row>
    <row r="1157" ht="24" hidden="1" spans="1:20">
      <c r="A1157" s="201"/>
      <c r="B1157" s="126">
        <f>MAX($B$6:B1156)+1</f>
        <v>884</v>
      </c>
      <c r="C1157" s="191"/>
      <c r="D1157" s="194" t="s">
        <v>182</v>
      </c>
      <c r="E1157" s="194" t="s">
        <v>193</v>
      </c>
      <c r="F1157" s="194" t="s">
        <v>123</v>
      </c>
      <c r="G1157" s="194" t="s">
        <v>131</v>
      </c>
      <c r="H1157" s="194" t="s">
        <v>3028</v>
      </c>
      <c r="I1157" s="194" t="s">
        <v>182</v>
      </c>
      <c r="J1157" s="194" t="s">
        <v>3029</v>
      </c>
      <c r="K1157" s="193">
        <v>7.765</v>
      </c>
      <c r="L1157" s="193">
        <v>13.1</v>
      </c>
      <c r="M1157" s="193">
        <v>5.335</v>
      </c>
      <c r="N1157" s="194" t="s">
        <v>342</v>
      </c>
      <c r="O1157" s="193">
        <v>960.3</v>
      </c>
      <c r="P1157" s="193">
        <v>880.275</v>
      </c>
      <c r="Q1157" s="193">
        <f t="shared" si="37"/>
        <v>165</v>
      </c>
      <c r="R1157" s="194" t="s">
        <v>3017</v>
      </c>
      <c r="S1157" s="193">
        <v>800</v>
      </c>
      <c r="T1157" s="194"/>
    </row>
    <row r="1158" ht="24" hidden="1" spans="1:20">
      <c r="A1158" s="201"/>
      <c r="B1158" s="126">
        <f>MAX($B$6:B1157)+1</f>
        <v>885</v>
      </c>
      <c r="C1158" s="191"/>
      <c r="D1158" s="194" t="s">
        <v>182</v>
      </c>
      <c r="E1158" s="194" t="s">
        <v>193</v>
      </c>
      <c r="F1158" s="194" t="s">
        <v>123</v>
      </c>
      <c r="G1158" s="194" t="s">
        <v>131</v>
      </c>
      <c r="H1158" s="194" t="s">
        <v>3030</v>
      </c>
      <c r="I1158" s="194" t="s">
        <v>182</v>
      </c>
      <c r="J1158" s="194" t="s">
        <v>3031</v>
      </c>
      <c r="K1158" s="193">
        <v>63.148</v>
      </c>
      <c r="L1158" s="193">
        <v>70.869</v>
      </c>
      <c r="M1158" s="193">
        <v>7.721</v>
      </c>
      <c r="N1158" s="194" t="s">
        <v>342</v>
      </c>
      <c r="O1158" s="193">
        <v>1389.78</v>
      </c>
      <c r="P1158" s="193">
        <v>1273.965</v>
      </c>
      <c r="Q1158" s="193">
        <f t="shared" si="37"/>
        <v>165</v>
      </c>
      <c r="R1158" s="194" t="s">
        <v>3017</v>
      </c>
      <c r="S1158" s="193">
        <v>1078</v>
      </c>
      <c r="T1158" s="194"/>
    </row>
    <row r="1159" ht="24" hidden="1" spans="1:20">
      <c r="A1159" s="201"/>
      <c r="B1159" s="126">
        <f>MAX($B$6:B1158)+1</f>
        <v>886</v>
      </c>
      <c r="C1159" s="191"/>
      <c r="D1159" s="194" t="s">
        <v>187</v>
      </c>
      <c r="E1159" s="194" t="s">
        <v>193</v>
      </c>
      <c r="F1159" s="194" t="s">
        <v>123</v>
      </c>
      <c r="G1159" s="194" t="s">
        <v>131</v>
      </c>
      <c r="H1159" s="194" t="s">
        <v>3032</v>
      </c>
      <c r="I1159" s="194" t="s">
        <v>187</v>
      </c>
      <c r="J1159" s="194" t="s">
        <v>3033</v>
      </c>
      <c r="K1159" s="193">
        <v>25.479</v>
      </c>
      <c r="L1159" s="193">
        <v>38.827</v>
      </c>
      <c r="M1159" s="193">
        <v>13.348</v>
      </c>
      <c r="N1159" s="194" t="s">
        <v>342</v>
      </c>
      <c r="O1159" s="193">
        <v>1069.04</v>
      </c>
      <c r="P1159" s="193">
        <v>868.595</v>
      </c>
      <c r="Q1159" s="193">
        <f t="shared" si="37"/>
        <v>65.073044650884</v>
      </c>
      <c r="R1159" s="194" t="s">
        <v>3017</v>
      </c>
      <c r="S1159" s="193">
        <v>860</v>
      </c>
      <c r="T1159" s="194"/>
    </row>
    <row r="1160" ht="24" hidden="1" spans="1:20">
      <c r="A1160" s="201"/>
      <c r="B1160" s="126">
        <f>MAX($B$6:B1159)+1</f>
        <v>887</v>
      </c>
      <c r="C1160" s="191"/>
      <c r="D1160" s="194" t="s">
        <v>184</v>
      </c>
      <c r="E1160" s="194" t="s">
        <v>193</v>
      </c>
      <c r="F1160" s="194" t="s">
        <v>123</v>
      </c>
      <c r="G1160" s="194" t="s">
        <v>131</v>
      </c>
      <c r="H1160" s="194" t="s">
        <v>3034</v>
      </c>
      <c r="I1160" s="194" t="s">
        <v>702</v>
      </c>
      <c r="J1160" s="194" t="s">
        <v>3035</v>
      </c>
      <c r="K1160" s="193">
        <v>0</v>
      </c>
      <c r="L1160" s="193">
        <v>3.35</v>
      </c>
      <c r="M1160" s="193">
        <v>3.35</v>
      </c>
      <c r="N1160" s="194" t="s">
        <v>245</v>
      </c>
      <c r="O1160" s="193">
        <v>268</v>
      </c>
      <c r="P1160" s="193">
        <v>217.75</v>
      </c>
      <c r="Q1160" s="193">
        <f t="shared" si="37"/>
        <v>65</v>
      </c>
      <c r="R1160" s="194" t="s">
        <v>3017</v>
      </c>
      <c r="S1160" s="193">
        <v>180</v>
      </c>
      <c r="T1160" s="194"/>
    </row>
    <row r="1161" ht="24" hidden="1" spans="1:20">
      <c r="A1161" s="201"/>
      <c r="B1161" s="126">
        <f>MAX($B$6:B1160)+1</f>
        <v>888</v>
      </c>
      <c r="C1161" s="191"/>
      <c r="D1161" s="194" t="s">
        <v>182</v>
      </c>
      <c r="E1161" s="194" t="s">
        <v>193</v>
      </c>
      <c r="F1161" s="194" t="s">
        <v>123</v>
      </c>
      <c r="G1161" s="194" t="s">
        <v>130</v>
      </c>
      <c r="H1161" s="194" t="s">
        <v>3036</v>
      </c>
      <c r="I1161" s="194" t="s">
        <v>182</v>
      </c>
      <c r="J1161" s="194" t="s">
        <v>3037</v>
      </c>
      <c r="K1161" s="193">
        <v>9.094</v>
      </c>
      <c r="L1161" s="193">
        <v>10.613</v>
      </c>
      <c r="M1161" s="193">
        <v>1.519</v>
      </c>
      <c r="N1161" s="194" t="s">
        <v>342</v>
      </c>
      <c r="O1161" s="193">
        <v>220.756</v>
      </c>
      <c r="P1161" s="193">
        <v>176.605</v>
      </c>
      <c r="Q1161" s="193">
        <f t="shared" si="37"/>
        <v>116.263989466754</v>
      </c>
      <c r="R1161" s="194" t="s">
        <v>3038</v>
      </c>
      <c r="S1161" s="193">
        <v>176.605</v>
      </c>
      <c r="T1161" s="194"/>
    </row>
    <row r="1162" ht="24" hidden="1" spans="1:20">
      <c r="A1162" s="201"/>
      <c r="B1162" s="126">
        <f>MAX($B$6:B1161)+1</f>
        <v>889</v>
      </c>
      <c r="C1162" s="191"/>
      <c r="D1162" s="194" t="s">
        <v>182</v>
      </c>
      <c r="E1162" s="194" t="s">
        <v>193</v>
      </c>
      <c r="F1162" s="194" t="s">
        <v>123</v>
      </c>
      <c r="G1162" s="194" t="s">
        <v>130</v>
      </c>
      <c r="H1162" s="194" t="s">
        <v>3039</v>
      </c>
      <c r="I1162" s="194" t="s">
        <v>182</v>
      </c>
      <c r="J1162" s="194" t="s">
        <v>3037</v>
      </c>
      <c r="K1162" s="193">
        <v>0</v>
      </c>
      <c r="L1162" s="193">
        <v>6.886</v>
      </c>
      <c r="M1162" s="193">
        <v>6.886</v>
      </c>
      <c r="N1162" s="194" t="s">
        <v>342</v>
      </c>
      <c r="O1162" s="193">
        <v>1000.742</v>
      </c>
      <c r="P1162" s="193">
        <v>800.594</v>
      </c>
      <c r="Q1162" s="193">
        <f t="shared" si="37"/>
        <v>116.26401394133</v>
      </c>
      <c r="R1162" s="194" t="s">
        <v>3038</v>
      </c>
      <c r="S1162" s="193">
        <v>800.594</v>
      </c>
      <c r="T1162" s="194"/>
    </row>
    <row r="1163" ht="24" hidden="1" spans="1:20">
      <c r="A1163" s="201"/>
      <c r="B1163" s="126">
        <f>MAX($B$6:B1162)+1</f>
        <v>890</v>
      </c>
      <c r="C1163" s="191"/>
      <c r="D1163" s="194" t="s">
        <v>186</v>
      </c>
      <c r="E1163" s="194" t="s">
        <v>193</v>
      </c>
      <c r="F1163" s="194" t="s">
        <v>123</v>
      </c>
      <c r="G1163" s="194" t="s">
        <v>130</v>
      </c>
      <c r="H1163" s="194" t="s">
        <v>3040</v>
      </c>
      <c r="I1163" s="194" t="s">
        <v>186</v>
      </c>
      <c r="J1163" s="194" t="s">
        <v>3041</v>
      </c>
      <c r="K1163" s="193">
        <v>0</v>
      </c>
      <c r="L1163" s="193">
        <v>9.406</v>
      </c>
      <c r="M1163" s="193">
        <v>9.406</v>
      </c>
      <c r="N1163" s="194" t="s">
        <v>245</v>
      </c>
      <c r="O1163" s="193">
        <v>761.886</v>
      </c>
      <c r="P1163" s="193">
        <v>611.39</v>
      </c>
      <c r="Q1163" s="193">
        <f t="shared" si="37"/>
        <v>65</v>
      </c>
      <c r="R1163" s="194" t="s">
        <v>3042</v>
      </c>
      <c r="S1163" s="193">
        <v>611.39</v>
      </c>
      <c r="T1163" s="194"/>
    </row>
    <row r="1164" ht="24" hidden="1" spans="1:20">
      <c r="A1164" s="201"/>
      <c r="B1164" s="126">
        <f>MAX($B$6:B1163)+1</f>
        <v>891</v>
      </c>
      <c r="C1164" s="191"/>
      <c r="D1164" s="194" t="s">
        <v>186</v>
      </c>
      <c r="E1164" s="194" t="s">
        <v>193</v>
      </c>
      <c r="F1164" s="194" t="s">
        <v>123</v>
      </c>
      <c r="G1164" s="194" t="s">
        <v>130</v>
      </c>
      <c r="H1164" s="194" t="s">
        <v>3043</v>
      </c>
      <c r="I1164" s="194" t="s">
        <v>186</v>
      </c>
      <c r="J1164" s="194" t="s">
        <v>3044</v>
      </c>
      <c r="K1164" s="193">
        <v>0</v>
      </c>
      <c r="L1164" s="193">
        <v>1</v>
      </c>
      <c r="M1164" s="193">
        <v>1</v>
      </c>
      <c r="N1164" s="194" t="s">
        <v>245</v>
      </c>
      <c r="O1164" s="193">
        <v>81.179</v>
      </c>
      <c r="P1164" s="193">
        <v>64.835</v>
      </c>
      <c r="Q1164" s="193">
        <f t="shared" si="37"/>
        <v>64.835</v>
      </c>
      <c r="R1164" s="194" t="s">
        <v>3042</v>
      </c>
      <c r="S1164" s="193">
        <v>64.835</v>
      </c>
      <c r="T1164" s="194"/>
    </row>
    <row r="1165" hidden="1" spans="1:20">
      <c r="A1165" s="201"/>
      <c r="B1165" s="126">
        <f>MAX($B$6:B1164)+1</f>
        <v>892</v>
      </c>
      <c r="C1165" s="191"/>
      <c r="D1165" s="194" t="s">
        <v>186</v>
      </c>
      <c r="E1165" s="194" t="s">
        <v>193</v>
      </c>
      <c r="F1165" s="194" t="s">
        <v>123</v>
      </c>
      <c r="G1165" s="194" t="s">
        <v>130</v>
      </c>
      <c r="H1165" s="194" t="s">
        <v>3045</v>
      </c>
      <c r="I1165" s="194" t="s">
        <v>186</v>
      </c>
      <c r="J1165" s="194" t="s">
        <v>3046</v>
      </c>
      <c r="K1165" s="193">
        <v>6.572</v>
      </c>
      <c r="L1165" s="193">
        <v>9.378</v>
      </c>
      <c r="M1165" s="202">
        <v>4.739</v>
      </c>
      <c r="N1165" s="194" t="s">
        <v>245</v>
      </c>
      <c r="O1165" s="193">
        <v>383.94</v>
      </c>
      <c r="P1165" s="193">
        <v>308.1</v>
      </c>
      <c r="Q1165" s="193">
        <f t="shared" si="37"/>
        <v>65.0137159738342</v>
      </c>
      <c r="R1165" s="194" t="s">
        <v>3042</v>
      </c>
      <c r="S1165" s="193">
        <v>308.1</v>
      </c>
      <c r="T1165" s="194"/>
    </row>
    <row r="1166" hidden="1" spans="1:20">
      <c r="A1166" s="201"/>
      <c r="B1166" s="126"/>
      <c r="C1166" s="191"/>
      <c r="D1166" s="194"/>
      <c r="E1166" s="194"/>
      <c r="F1166" s="194"/>
      <c r="G1166" s="194"/>
      <c r="H1166" s="194"/>
      <c r="I1166" s="194"/>
      <c r="J1166" s="194" t="s">
        <v>3046</v>
      </c>
      <c r="K1166" s="193">
        <v>9.379</v>
      </c>
      <c r="L1166" s="193">
        <v>11.312</v>
      </c>
      <c r="M1166" s="203"/>
      <c r="N1166" s="194" t="s">
        <v>245</v>
      </c>
      <c r="O1166" s="194"/>
      <c r="P1166" s="194"/>
      <c r="Q1166" s="194"/>
      <c r="R1166" s="194"/>
      <c r="S1166" s="194"/>
      <c r="T1166" s="194"/>
    </row>
    <row r="1167" ht="24" hidden="1" spans="1:20">
      <c r="A1167" s="201"/>
      <c r="B1167" s="126">
        <f>MAX($B$6:B1166)+1</f>
        <v>893</v>
      </c>
      <c r="C1167" s="191"/>
      <c r="D1167" s="194" t="s">
        <v>186</v>
      </c>
      <c r="E1167" s="194" t="s">
        <v>193</v>
      </c>
      <c r="F1167" s="194" t="s">
        <v>123</v>
      </c>
      <c r="G1167" s="194" t="s">
        <v>130</v>
      </c>
      <c r="H1167" s="194" t="s">
        <v>3047</v>
      </c>
      <c r="I1167" s="194" t="s">
        <v>186</v>
      </c>
      <c r="J1167" s="194" t="s">
        <v>3048</v>
      </c>
      <c r="K1167" s="193">
        <v>0</v>
      </c>
      <c r="L1167" s="193">
        <v>3.608</v>
      </c>
      <c r="M1167" s="193">
        <v>3.608</v>
      </c>
      <c r="N1167" s="194" t="s">
        <v>245</v>
      </c>
      <c r="O1167" s="193">
        <v>292.248</v>
      </c>
      <c r="P1167" s="193">
        <v>234.52</v>
      </c>
      <c r="Q1167" s="193">
        <f t="shared" ref="Q1167:Q1182" si="38">P1167/M1167</f>
        <v>65</v>
      </c>
      <c r="R1167" s="194" t="s">
        <v>3042</v>
      </c>
      <c r="S1167" s="193">
        <v>234.52</v>
      </c>
      <c r="T1167" s="194"/>
    </row>
    <row r="1168" ht="24" hidden="1" spans="1:20">
      <c r="A1168" s="201"/>
      <c r="B1168" s="126">
        <f>MAX($B$6:B1167)+1</f>
        <v>894</v>
      </c>
      <c r="C1168" s="191"/>
      <c r="D1168" s="194" t="s">
        <v>182</v>
      </c>
      <c r="E1168" s="194" t="s">
        <v>193</v>
      </c>
      <c r="F1168" s="194" t="s">
        <v>123</v>
      </c>
      <c r="G1168" s="194" t="s">
        <v>130</v>
      </c>
      <c r="H1168" s="194" t="s">
        <v>3049</v>
      </c>
      <c r="I1168" s="194" t="s">
        <v>182</v>
      </c>
      <c r="J1168" s="194" t="s">
        <v>3050</v>
      </c>
      <c r="K1168" s="193">
        <v>0</v>
      </c>
      <c r="L1168" s="193">
        <v>8.826</v>
      </c>
      <c r="M1168" s="193">
        <v>8.826</v>
      </c>
      <c r="N1168" s="194" t="s">
        <v>342</v>
      </c>
      <c r="O1168" s="193">
        <v>1411.52</v>
      </c>
      <c r="P1168" s="193">
        <v>1128.216</v>
      </c>
      <c r="Q1168" s="193">
        <f t="shared" si="38"/>
        <v>127.828687967369</v>
      </c>
      <c r="R1168" s="194" t="s">
        <v>3051</v>
      </c>
      <c r="S1168" s="193">
        <v>1128.216</v>
      </c>
      <c r="T1168" s="194"/>
    </row>
    <row r="1169" ht="24" hidden="1" spans="1:20">
      <c r="A1169" s="201"/>
      <c r="B1169" s="126">
        <f>MAX($B$6:B1168)+1</f>
        <v>895</v>
      </c>
      <c r="C1169" s="191"/>
      <c r="D1169" s="194" t="s">
        <v>182</v>
      </c>
      <c r="E1169" s="194" t="s">
        <v>193</v>
      </c>
      <c r="F1169" s="194" t="s">
        <v>123</v>
      </c>
      <c r="G1169" s="194" t="s">
        <v>130</v>
      </c>
      <c r="H1169" s="194" t="s">
        <v>3052</v>
      </c>
      <c r="I1169" s="194" t="s">
        <v>182</v>
      </c>
      <c r="J1169" s="194" t="s">
        <v>3053</v>
      </c>
      <c r="K1169" s="193">
        <v>5.236</v>
      </c>
      <c r="L1169" s="193">
        <v>6.39</v>
      </c>
      <c r="M1169" s="193">
        <v>1.154</v>
      </c>
      <c r="N1169" s="194" t="s">
        <v>342</v>
      </c>
      <c r="O1169" s="193">
        <v>184.64</v>
      </c>
      <c r="P1169" s="193">
        <v>146.712</v>
      </c>
      <c r="Q1169" s="193">
        <f t="shared" si="38"/>
        <v>127.133448873484</v>
      </c>
      <c r="R1169" s="194" t="s">
        <v>3051</v>
      </c>
      <c r="S1169" s="193">
        <v>146.712</v>
      </c>
      <c r="T1169" s="194"/>
    </row>
    <row r="1170" ht="24" hidden="1" spans="1:20">
      <c r="A1170" s="201"/>
      <c r="B1170" s="126">
        <f>MAX($B$6:B1169)+1</f>
        <v>896</v>
      </c>
      <c r="C1170" s="191"/>
      <c r="D1170" s="194" t="s">
        <v>186</v>
      </c>
      <c r="E1170" s="194" t="s">
        <v>193</v>
      </c>
      <c r="F1170" s="194" t="s">
        <v>123</v>
      </c>
      <c r="G1170" s="194" t="s">
        <v>130</v>
      </c>
      <c r="H1170" s="194" t="s">
        <v>3054</v>
      </c>
      <c r="I1170" s="194" t="s">
        <v>186</v>
      </c>
      <c r="J1170" s="194" t="s">
        <v>3055</v>
      </c>
      <c r="K1170" s="193">
        <v>0</v>
      </c>
      <c r="L1170" s="193">
        <v>1.6</v>
      </c>
      <c r="M1170" s="193">
        <v>1.6</v>
      </c>
      <c r="N1170" s="194" t="s">
        <v>245</v>
      </c>
      <c r="O1170" s="193">
        <v>129.6</v>
      </c>
      <c r="P1170" s="193">
        <v>104</v>
      </c>
      <c r="Q1170" s="193">
        <f t="shared" si="38"/>
        <v>65</v>
      </c>
      <c r="R1170" s="194" t="s">
        <v>3042</v>
      </c>
      <c r="S1170" s="193">
        <v>104</v>
      </c>
      <c r="T1170" s="194"/>
    </row>
    <row r="1171" ht="24" hidden="1" spans="1:20">
      <c r="A1171" s="201"/>
      <c r="B1171" s="126">
        <f>MAX($B$6:B1170)+1</f>
        <v>897</v>
      </c>
      <c r="C1171" s="191"/>
      <c r="D1171" s="194" t="s">
        <v>182</v>
      </c>
      <c r="E1171" s="194" t="s">
        <v>193</v>
      </c>
      <c r="F1171" s="194" t="s">
        <v>123</v>
      </c>
      <c r="G1171" s="194" t="s">
        <v>130</v>
      </c>
      <c r="H1171" s="194" t="s">
        <v>3056</v>
      </c>
      <c r="I1171" s="194" t="s">
        <v>182</v>
      </c>
      <c r="J1171" s="194" t="s">
        <v>3057</v>
      </c>
      <c r="K1171" s="193">
        <v>59.861</v>
      </c>
      <c r="L1171" s="193">
        <v>63.921</v>
      </c>
      <c r="M1171" s="193">
        <v>4.06</v>
      </c>
      <c r="N1171" s="194" t="s">
        <v>342</v>
      </c>
      <c r="O1171" s="193">
        <v>649.6</v>
      </c>
      <c r="P1171" s="193">
        <v>518.68</v>
      </c>
      <c r="Q1171" s="193">
        <f t="shared" si="38"/>
        <v>127.753694581281</v>
      </c>
      <c r="R1171" s="194" t="s">
        <v>3051</v>
      </c>
      <c r="S1171" s="193">
        <v>518.68</v>
      </c>
      <c r="T1171" s="194"/>
    </row>
    <row r="1172" ht="24" hidden="1" spans="1:20">
      <c r="A1172" s="201"/>
      <c r="B1172" s="126">
        <f>MAX($B$6:B1171)+1</f>
        <v>898</v>
      </c>
      <c r="C1172" s="191"/>
      <c r="D1172" s="194" t="s">
        <v>186</v>
      </c>
      <c r="E1172" s="194" t="s">
        <v>193</v>
      </c>
      <c r="F1172" s="194" t="s">
        <v>123</v>
      </c>
      <c r="G1172" s="194" t="s">
        <v>130</v>
      </c>
      <c r="H1172" s="194" t="s">
        <v>3058</v>
      </c>
      <c r="I1172" s="194" t="s">
        <v>186</v>
      </c>
      <c r="J1172" s="194" t="s">
        <v>3059</v>
      </c>
      <c r="K1172" s="193">
        <v>0</v>
      </c>
      <c r="L1172" s="193">
        <v>0.3</v>
      </c>
      <c r="M1172" s="193">
        <v>0.3</v>
      </c>
      <c r="N1172" s="194" t="s">
        <v>245</v>
      </c>
      <c r="O1172" s="193">
        <v>24.3</v>
      </c>
      <c r="P1172" s="193">
        <v>19.5</v>
      </c>
      <c r="Q1172" s="193">
        <f t="shared" si="38"/>
        <v>65</v>
      </c>
      <c r="R1172" s="194" t="s">
        <v>3042</v>
      </c>
      <c r="S1172" s="193">
        <v>19.5</v>
      </c>
      <c r="T1172" s="194"/>
    </row>
    <row r="1173" ht="24" hidden="1" spans="1:20">
      <c r="A1173" s="201"/>
      <c r="B1173" s="126">
        <f>MAX($B$6:B1172)+1</f>
        <v>899</v>
      </c>
      <c r="C1173" s="191"/>
      <c r="D1173" s="194" t="s">
        <v>186</v>
      </c>
      <c r="E1173" s="194" t="s">
        <v>193</v>
      </c>
      <c r="F1173" s="194" t="s">
        <v>123</v>
      </c>
      <c r="G1173" s="194" t="s">
        <v>130</v>
      </c>
      <c r="H1173" s="194" t="s">
        <v>3060</v>
      </c>
      <c r="I1173" s="194" t="s">
        <v>186</v>
      </c>
      <c r="J1173" s="194" t="s">
        <v>3061</v>
      </c>
      <c r="K1173" s="193">
        <v>0</v>
      </c>
      <c r="L1173" s="193">
        <v>1.4</v>
      </c>
      <c r="M1173" s="193">
        <v>1.4</v>
      </c>
      <c r="N1173" s="194" t="s">
        <v>245</v>
      </c>
      <c r="O1173" s="193">
        <v>113.4</v>
      </c>
      <c r="P1173" s="193">
        <v>91</v>
      </c>
      <c r="Q1173" s="193">
        <f t="shared" si="38"/>
        <v>65</v>
      </c>
      <c r="R1173" s="194" t="s">
        <v>3042</v>
      </c>
      <c r="S1173" s="193">
        <v>91</v>
      </c>
      <c r="T1173" s="194"/>
    </row>
    <row r="1174" ht="24" hidden="1" spans="1:20">
      <c r="A1174" s="201"/>
      <c r="B1174" s="126">
        <f>MAX($B$6:B1173)+1</f>
        <v>900</v>
      </c>
      <c r="C1174" s="191"/>
      <c r="D1174" s="194" t="s">
        <v>186</v>
      </c>
      <c r="E1174" s="194" t="s">
        <v>193</v>
      </c>
      <c r="F1174" s="194" t="s">
        <v>123</v>
      </c>
      <c r="G1174" s="194" t="s">
        <v>130</v>
      </c>
      <c r="H1174" s="194" t="s">
        <v>3062</v>
      </c>
      <c r="I1174" s="194" t="s">
        <v>186</v>
      </c>
      <c r="J1174" s="194" t="s">
        <v>3063</v>
      </c>
      <c r="K1174" s="193">
        <v>1.8</v>
      </c>
      <c r="L1174" s="193">
        <v>2.101</v>
      </c>
      <c r="M1174" s="193">
        <v>0.301</v>
      </c>
      <c r="N1174" s="194" t="s">
        <v>245</v>
      </c>
      <c r="O1174" s="193">
        <v>24.381</v>
      </c>
      <c r="P1174" s="193">
        <v>19.565</v>
      </c>
      <c r="Q1174" s="193">
        <f t="shared" si="38"/>
        <v>65</v>
      </c>
      <c r="R1174" s="194" t="s">
        <v>3042</v>
      </c>
      <c r="S1174" s="193">
        <v>19.565</v>
      </c>
      <c r="T1174" s="194"/>
    </row>
    <row r="1175" ht="24" hidden="1" spans="1:20">
      <c r="A1175" s="201"/>
      <c r="B1175" s="126">
        <f>MAX($B$6:B1174)+1</f>
        <v>901</v>
      </c>
      <c r="C1175" s="191"/>
      <c r="D1175" s="194" t="s">
        <v>186</v>
      </c>
      <c r="E1175" s="194" t="s">
        <v>193</v>
      </c>
      <c r="F1175" s="194" t="s">
        <v>123</v>
      </c>
      <c r="G1175" s="194" t="s">
        <v>130</v>
      </c>
      <c r="H1175" s="194" t="s">
        <v>3064</v>
      </c>
      <c r="I1175" s="194" t="s">
        <v>186</v>
      </c>
      <c r="J1175" s="194" t="s">
        <v>3065</v>
      </c>
      <c r="K1175" s="193">
        <v>6.571</v>
      </c>
      <c r="L1175" s="193">
        <v>15.604</v>
      </c>
      <c r="M1175" s="193">
        <v>9.033</v>
      </c>
      <c r="N1175" s="194" t="s">
        <v>245</v>
      </c>
      <c r="O1175" s="193">
        <v>731.673</v>
      </c>
      <c r="P1175" s="193">
        <v>587.145</v>
      </c>
      <c r="Q1175" s="193">
        <f t="shared" si="38"/>
        <v>65</v>
      </c>
      <c r="R1175" s="194" t="s">
        <v>3042</v>
      </c>
      <c r="S1175" s="193">
        <v>587.145</v>
      </c>
      <c r="T1175" s="194"/>
    </row>
    <row r="1176" ht="24" hidden="1" spans="1:20">
      <c r="A1176" s="201"/>
      <c r="B1176" s="126">
        <f>MAX($B$6:B1175)+1</f>
        <v>902</v>
      </c>
      <c r="C1176" s="191"/>
      <c r="D1176" s="194" t="s">
        <v>186</v>
      </c>
      <c r="E1176" s="194" t="s">
        <v>193</v>
      </c>
      <c r="F1176" s="194" t="s">
        <v>123</v>
      </c>
      <c r="G1176" s="194" t="s">
        <v>130</v>
      </c>
      <c r="H1176" s="194" t="s">
        <v>3066</v>
      </c>
      <c r="I1176" s="194" t="s">
        <v>186</v>
      </c>
      <c r="J1176" s="194" t="s">
        <v>3067</v>
      </c>
      <c r="K1176" s="193">
        <v>0</v>
      </c>
      <c r="L1176" s="193">
        <v>1.021</v>
      </c>
      <c r="M1176" s="193">
        <v>1.021</v>
      </c>
      <c r="N1176" s="194" t="s">
        <v>245</v>
      </c>
      <c r="O1176" s="193">
        <v>82.701</v>
      </c>
      <c r="P1176" s="193">
        <v>66.365</v>
      </c>
      <c r="Q1176" s="193">
        <f t="shared" si="38"/>
        <v>65</v>
      </c>
      <c r="R1176" s="194" t="s">
        <v>3042</v>
      </c>
      <c r="S1176" s="193">
        <v>66.365</v>
      </c>
      <c r="T1176" s="194"/>
    </row>
    <row r="1177" ht="24" hidden="1" spans="1:20">
      <c r="A1177" s="201"/>
      <c r="B1177" s="126">
        <f>MAX($B$6:B1176)+1</f>
        <v>903</v>
      </c>
      <c r="C1177" s="191"/>
      <c r="D1177" s="194" t="s">
        <v>186</v>
      </c>
      <c r="E1177" s="194" t="s">
        <v>193</v>
      </c>
      <c r="F1177" s="194" t="s">
        <v>123</v>
      </c>
      <c r="G1177" s="194" t="s">
        <v>130</v>
      </c>
      <c r="H1177" s="194" t="s">
        <v>3068</v>
      </c>
      <c r="I1177" s="194" t="s">
        <v>186</v>
      </c>
      <c r="J1177" s="194" t="s">
        <v>3069</v>
      </c>
      <c r="K1177" s="193">
        <v>0</v>
      </c>
      <c r="L1177" s="193">
        <v>4.638</v>
      </c>
      <c r="M1177" s="193">
        <v>4.638</v>
      </c>
      <c r="N1177" s="194" t="s">
        <v>245</v>
      </c>
      <c r="O1177" s="193">
        <v>375.678</v>
      </c>
      <c r="P1177" s="193">
        <v>301.47</v>
      </c>
      <c r="Q1177" s="193">
        <f t="shared" si="38"/>
        <v>65</v>
      </c>
      <c r="R1177" s="194" t="s">
        <v>3042</v>
      </c>
      <c r="S1177" s="193">
        <v>301.47</v>
      </c>
      <c r="T1177" s="194"/>
    </row>
    <row r="1178" ht="24" hidden="1" spans="1:20">
      <c r="A1178" s="201"/>
      <c r="B1178" s="126">
        <f>MAX($B$6:B1177)+1</f>
        <v>904</v>
      </c>
      <c r="C1178" s="191"/>
      <c r="D1178" s="194" t="s">
        <v>182</v>
      </c>
      <c r="E1178" s="194" t="s">
        <v>193</v>
      </c>
      <c r="F1178" s="194" t="s">
        <v>123</v>
      </c>
      <c r="G1178" s="194" t="s">
        <v>130</v>
      </c>
      <c r="H1178" s="194" t="s">
        <v>3070</v>
      </c>
      <c r="I1178" s="194" t="s">
        <v>182</v>
      </c>
      <c r="J1178" s="194" t="s">
        <v>3071</v>
      </c>
      <c r="K1178" s="193">
        <v>88.122</v>
      </c>
      <c r="L1178" s="193">
        <v>93.69</v>
      </c>
      <c r="M1178" s="193">
        <v>5.568</v>
      </c>
      <c r="N1178" s="194" t="s">
        <v>342</v>
      </c>
      <c r="O1178" s="193">
        <v>890.88</v>
      </c>
      <c r="P1178" s="193">
        <v>711.704</v>
      </c>
      <c r="Q1178" s="193">
        <f t="shared" si="38"/>
        <v>127.820402298851</v>
      </c>
      <c r="R1178" s="194" t="s">
        <v>3051</v>
      </c>
      <c r="S1178" s="193">
        <v>711.704</v>
      </c>
      <c r="T1178" s="194"/>
    </row>
    <row r="1179" ht="24" hidden="1" spans="1:20">
      <c r="A1179" s="201"/>
      <c r="B1179" s="126">
        <f>MAX($B$6:B1178)+1</f>
        <v>905</v>
      </c>
      <c r="C1179" s="191"/>
      <c r="D1179" s="194" t="s">
        <v>182</v>
      </c>
      <c r="E1179" s="194" t="s">
        <v>193</v>
      </c>
      <c r="F1179" s="194" t="s">
        <v>123</v>
      </c>
      <c r="G1179" s="194" t="s">
        <v>130</v>
      </c>
      <c r="H1179" s="194" t="s">
        <v>3072</v>
      </c>
      <c r="I1179" s="194" t="s">
        <v>182</v>
      </c>
      <c r="J1179" s="194" t="s">
        <v>3037</v>
      </c>
      <c r="K1179" s="193">
        <v>15.076</v>
      </c>
      <c r="L1179" s="193">
        <v>24.083</v>
      </c>
      <c r="M1179" s="193">
        <v>9.007</v>
      </c>
      <c r="N1179" s="194" t="s">
        <v>342</v>
      </c>
      <c r="O1179" s="193">
        <v>1308.987</v>
      </c>
      <c r="P1179" s="193">
        <v>1049.19</v>
      </c>
      <c r="Q1179" s="193">
        <f t="shared" si="38"/>
        <v>116.486066392806</v>
      </c>
      <c r="R1179" s="194" t="s">
        <v>3038</v>
      </c>
      <c r="S1179" s="193">
        <v>1048.697</v>
      </c>
      <c r="T1179" s="194"/>
    </row>
    <row r="1180" ht="24" hidden="1" spans="1:20">
      <c r="A1180" s="201"/>
      <c r="B1180" s="126">
        <f>MAX($B$6:B1179)+1</f>
        <v>906</v>
      </c>
      <c r="C1180" s="191"/>
      <c r="D1180" s="194" t="s">
        <v>182</v>
      </c>
      <c r="E1180" s="194" t="s">
        <v>193</v>
      </c>
      <c r="F1180" s="194" t="s">
        <v>123</v>
      </c>
      <c r="G1180" s="194" t="s">
        <v>130</v>
      </c>
      <c r="H1180" s="194" t="s">
        <v>3073</v>
      </c>
      <c r="I1180" s="194" t="s">
        <v>182</v>
      </c>
      <c r="J1180" s="194" t="s">
        <v>3057</v>
      </c>
      <c r="K1180" s="193">
        <v>85.907</v>
      </c>
      <c r="L1180" s="193">
        <v>92.595</v>
      </c>
      <c r="M1180" s="193">
        <v>6.688</v>
      </c>
      <c r="N1180" s="194" t="s">
        <v>342</v>
      </c>
      <c r="O1180" s="193">
        <v>1070.08</v>
      </c>
      <c r="P1180" s="193">
        <v>855.064</v>
      </c>
      <c r="Q1180" s="193">
        <f t="shared" si="38"/>
        <v>127.8504784689</v>
      </c>
      <c r="R1180" s="194" t="s">
        <v>3051</v>
      </c>
      <c r="S1180" s="193">
        <v>855.064</v>
      </c>
      <c r="T1180" s="194"/>
    </row>
    <row r="1181" ht="36" hidden="1" spans="1:20">
      <c r="A1181" s="201"/>
      <c r="B1181" s="126">
        <f>MAX($B$6:B1180)+1</f>
        <v>907</v>
      </c>
      <c r="C1181" s="191"/>
      <c r="D1181" s="194" t="s">
        <v>182</v>
      </c>
      <c r="E1181" s="194" t="s">
        <v>193</v>
      </c>
      <c r="F1181" s="194" t="s">
        <v>123</v>
      </c>
      <c r="G1181" s="194" t="s">
        <v>130</v>
      </c>
      <c r="H1181" s="194" t="s">
        <v>3074</v>
      </c>
      <c r="I1181" s="194" t="s">
        <v>182</v>
      </c>
      <c r="J1181" s="194" t="s">
        <v>3071</v>
      </c>
      <c r="K1181" s="193">
        <v>66.937</v>
      </c>
      <c r="L1181" s="193">
        <v>74.138</v>
      </c>
      <c r="M1181" s="193">
        <v>7.201</v>
      </c>
      <c r="N1181" s="194" t="s">
        <v>342</v>
      </c>
      <c r="O1181" s="193">
        <v>1152.16</v>
      </c>
      <c r="P1181" s="193">
        <v>920.728</v>
      </c>
      <c r="Q1181" s="193">
        <f t="shared" si="38"/>
        <v>127.861130398556</v>
      </c>
      <c r="R1181" s="194" t="s">
        <v>3051</v>
      </c>
      <c r="S1181" s="193">
        <v>920.728</v>
      </c>
      <c r="T1181" s="194"/>
    </row>
    <row r="1182" ht="24" hidden="1" spans="1:20">
      <c r="A1182" s="201"/>
      <c r="B1182" s="126">
        <f>MAX($B$6:B1181)+1</f>
        <v>908</v>
      </c>
      <c r="C1182" s="191"/>
      <c r="D1182" s="194" t="s">
        <v>186</v>
      </c>
      <c r="E1182" s="194" t="s">
        <v>193</v>
      </c>
      <c r="F1182" s="194" t="s">
        <v>123</v>
      </c>
      <c r="G1182" s="194" t="s">
        <v>130</v>
      </c>
      <c r="H1182" s="194" t="s">
        <v>3075</v>
      </c>
      <c r="I1182" s="194" t="s">
        <v>186</v>
      </c>
      <c r="J1182" s="194" t="s">
        <v>3076</v>
      </c>
      <c r="K1182" s="193">
        <v>0</v>
      </c>
      <c r="L1182" s="193">
        <v>0.494</v>
      </c>
      <c r="M1182" s="193">
        <v>0.494</v>
      </c>
      <c r="N1182" s="194" t="s">
        <v>245</v>
      </c>
      <c r="O1182" s="193">
        <v>40.014</v>
      </c>
      <c r="P1182" s="193">
        <v>32.11</v>
      </c>
      <c r="Q1182" s="193">
        <f t="shared" si="38"/>
        <v>65</v>
      </c>
      <c r="R1182" s="194" t="s">
        <v>3042</v>
      </c>
      <c r="S1182" s="193">
        <v>32.11</v>
      </c>
      <c r="T1182" s="194"/>
    </row>
    <row r="1183" hidden="1" spans="1:20">
      <c r="A1183" s="239"/>
      <c r="B1183" s="126">
        <f>MAX($B$6:B1182)+1</f>
        <v>909</v>
      </c>
      <c r="C1183" s="191"/>
      <c r="D1183" s="125" t="s">
        <v>392</v>
      </c>
      <c r="E1183" s="125" t="s">
        <v>193</v>
      </c>
      <c r="F1183" s="115" t="s">
        <v>123</v>
      </c>
      <c r="G1183" s="115" t="s">
        <v>129</v>
      </c>
      <c r="H1183" s="115" t="s">
        <v>4824</v>
      </c>
      <c r="I1183" s="125"/>
      <c r="J1183" s="220" t="s">
        <v>3077</v>
      </c>
      <c r="K1183" s="221"/>
      <c r="L1183" s="221"/>
      <c r="M1183" s="221"/>
      <c r="N1183" s="221"/>
      <c r="O1183" s="221"/>
      <c r="P1183" s="221"/>
      <c r="Q1183" s="221"/>
      <c r="R1183" s="222"/>
      <c r="S1183" s="115">
        <v>73</v>
      </c>
      <c r="T1183" s="115"/>
    </row>
    <row r="1184" hidden="1" spans="1:20">
      <c r="A1184" s="239"/>
      <c r="B1184" s="126">
        <f>MAX($B$6:B1183)+1</f>
        <v>910</v>
      </c>
      <c r="C1184" s="191"/>
      <c r="D1184" s="125" t="s">
        <v>4811</v>
      </c>
      <c r="E1184" s="125" t="s">
        <v>193</v>
      </c>
      <c r="F1184" s="115" t="s">
        <v>123</v>
      </c>
      <c r="G1184" s="115" t="s">
        <v>129</v>
      </c>
      <c r="H1184" s="115" t="s">
        <v>4812</v>
      </c>
      <c r="I1184" s="125"/>
      <c r="J1184" s="220" t="s">
        <v>4985</v>
      </c>
      <c r="K1184" s="221"/>
      <c r="L1184" s="221"/>
      <c r="M1184" s="221"/>
      <c r="N1184" s="221"/>
      <c r="O1184" s="221"/>
      <c r="P1184" s="221"/>
      <c r="Q1184" s="221"/>
      <c r="R1184" s="222"/>
      <c r="S1184" s="115">
        <v>776</v>
      </c>
      <c r="T1184" s="115"/>
    </row>
    <row r="1185" ht="36" hidden="1" spans="1:20">
      <c r="A1185" s="201"/>
      <c r="B1185" s="126">
        <f>MAX($B$6:B1184)+1</f>
        <v>911</v>
      </c>
      <c r="C1185" s="191"/>
      <c r="D1185" s="194" t="s">
        <v>185</v>
      </c>
      <c r="E1185" s="194" t="s">
        <v>193</v>
      </c>
      <c r="F1185" s="194" t="s">
        <v>123</v>
      </c>
      <c r="G1185" s="194" t="s">
        <v>129</v>
      </c>
      <c r="H1185" s="194" t="s">
        <v>3078</v>
      </c>
      <c r="I1185" s="194" t="s">
        <v>1811</v>
      </c>
      <c r="J1185" s="194" t="s">
        <v>3079</v>
      </c>
      <c r="K1185" s="193">
        <v>0</v>
      </c>
      <c r="L1185" s="193">
        <v>5.177</v>
      </c>
      <c r="M1185" s="193">
        <v>5.177</v>
      </c>
      <c r="N1185" s="194" t="s">
        <v>245</v>
      </c>
      <c r="O1185" s="193">
        <v>544.63</v>
      </c>
      <c r="P1185" s="193">
        <v>487.66</v>
      </c>
      <c r="Q1185" s="193">
        <f t="shared" ref="Q1185:Q1191" si="39">P1185/M1185</f>
        <v>94.1974116283562</v>
      </c>
      <c r="R1185" s="194" t="s">
        <v>3080</v>
      </c>
      <c r="S1185" s="193">
        <v>470</v>
      </c>
      <c r="T1185" s="194"/>
    </row>
    <row r="1186" ht="36" hidden="1" spans="1:20">
      <c r="A1186" s="201"/>
      <c r="B1186" s="126">
        <f>MAX($B$6:B1185)+1</f>
        <v>912</v>
      </c>
      <c r="C1186" s="191"/>
      <c r="D1186" s="194" t="s">
        <v>185</v>
      </c>
      <c r="E1186" s="194" t="s">
        <v>193</v>
      </c>
      <c r="F1186" s="194" t="s">
        <v>123</v>
      </c>
      <c r="G1186" s="194" t="s">
        <v>129</v>
      </c>
      <c r="H1186" s="194" t="s">
        <v>3081</v>
      </c>
      <c r="I1186" s="194" t="s">
        <v>1811</v>
      </c>
      <c r="J1186" s="194" t="s">
        <v>3082</v>
      </c>
      <c r="K1186" s="193">
        <v>0</v>
      </c>
      <c r="L1186" s="193">
        <v>6.945</v>
      </c>
      <c r="M1186" s="193">
        <v>6.945</v>
      </c>
      <c r="N1186" s="194" t="s">
        <v>245</v>
      </c>
      <c r="O1186" s="193">
        <v>426.44</v>
      </c>
      <c r="P1186" s="193">
        <v>379.55</v>
      </c>
      <c r="Q1186" s="193">
        <f t="shared" si="39"/>
        <v>54.6508279337653</v>
      </c>
      <c r="R1186" s="194" t="s">
        <v>3083</v>
      </c>
      <c r="S1186" s="193">
        <v>365</v>
      </c>
      <c r="T1186" s="194"/>
    </row>
    <row r="1187" ht="24" hidden="1" spans="1:20">
      <c r="A1187" s="201"/>
      <c r="B1187" s="126">
        <f>MAX($B$6:B1186)+1</f>
        <v>913</v>
      </c>
      <c r="C1187" s="191"/>
      <c r="D1187" s="194" t="s">
        <v>182</v>
      </c>
      <c r="E1187" s="194" t="s">
        <v>193</v>
      </c>
      <c r="F1187" s="194" t="s">
        <v>123</v>
      </c>
      <c r="G1187" s="194" t="s">
        <v>129</v>
      </c>
      <c r="H1187" s="194" t="s">
        <v>3084</v>
      </c>
      <c r="I1187" s="194" t="s">
        <v>775</v>
      </c>
      <c r="J1187" s="194" t="s">
        <v>3085</v>
      </c>
      <c r="K1187" s="193">
        <v>0</v>
      </c>
      <c r="L1187" s="193">
        <v>15.495</v>
      </c>
      <c r="M1187" s="193">
        <v>15.495</v>
      </c>
      <c r="N1187" s="194" t="s">
        <v>342</v>
      </c>
      <c r="O1187" s="193">
        <v>2197.683</v>
      </c>
      <c r="P1187" s="193">
        <v>1769.954</v>
      </c>
      <c r="Q1187" s="193">
        <f t="shared" si="39"/>
        <v>114.227428202646</v>
      </c>
      <c r="R1187" s="194" t="s">
        <v>3086</v>
      </c>
      <c r="S1187" s="193">
        <v>1750</v>
      </c>
      <c r="T1187" s="194"/>
    </row>
    <row r="1188" ht="24" hidden="1" spans="1:20">
      <c r="A1188" s="201"/>
      <c r="B1188" s="126">
        <f>MAX($B$6:B1187)+1</f>
        <v>914</v>
      </c>
      <c r="C1188" s="191"/>
      <c r="D1188" s="194" t="s">
        <v>182</v>
      </c>
      <c r="E1188" s="194" t="s">
        <v>193</v>
      </c>
      <c r="F1188" s="194" t="s">
        <v>123</v>
      </c>
      <c r="G1188" s="194" t="s">
        <v>129</v>
      </c>
      <c r="H1188" s="194" t="s">
        <v>3088</v>
      </c>
      <c r="I1188" s="194" t="s">
        <v>3087</v>
      </c>
      <c r="J1188" s="194" t="s">
        <v>3089</v>
      </c>
      <c r="K1188" s="193">
        <v>7.159</v>
      </c>
      <c r="L1188" s="193">
        <v>11.465</v>
      </c>
      <c r="M1188" s="193">
        <v>4.306</v>
      </c>
      <c r="N1188" s="194" t="s">
        <v>342</v>
      </c>
      <c r="O1188" s="193">
        <v>672.139</v>
      </c>
      <c r="P1188" s="193">
        <v>613.871</v>
      </c>
      <c r="Q1188" s="193">
        <f t="shared" si="39"/>
        <v>142.561774268463</v>
      </c>
      <c r="R1188" s="194" t="s">
        <v>3090</v>
      </c>
      <c r="S1188" s="193">
        <v>607</v>
      </c>
      <c r="T1188" s="194"/>
    </row>
    <row r="1189" ht="36" hidden="1" spans="1:20">
      <c r="A1189" s="201"/>
      <c r="B1189" s="126">
        <f>MAX($B$6:B1188)+1</f>
        <v>915</v>
      </c>
      <c r="C1189" s="191"/>
      <c r="D1189" s="194" t="s">
        <v>185</v>
      </c>
      <c r="E1189" s="194" t="s">
        <v>193</v>
      </c>
      <c r="F1189" s="194" t="s">
        <v>123</v>
      </c>
      <c r="G1189" s="194" t="s">
        <v>129</v>
      </c>
      <c r="H1189" s="194" t="s">
        <v>3091</v>
      </c>
      <c r="I1189" s="194" t="s">
        <v>1811</v>
      </c>
      <c r="J1189" s="194" t="s">
        <v>3092</v>
      </c>
      <c r="K1189" s="193">
        <v>0</v>
      </c>
      <c r="L1189" s="193">
        <v>0.86</v>
      </c>
      <c r="M1189" s="193">
        <v>0.86</v>
      </c>
      <c r="N1189" s="194" t="s">
        <v>245</v>
      </c>
      <c r="O1189" s="193">
        <v>67.534</v>
      </c>
      <c r="P1189" s="193">
        <v>61.428</v>
      </c>
      <c r="Q1189" s="193">
        <f t="shared" si="39"/>
        <v>71.4279069767442</v>
      </c>
      <c r="R1189" s="194" t="s">
        <v>3093</v>
      </c>
      <c r="S1189" s="193">
        <v>60</v>
      </c>
      <c r="T1189" s="194"/>
    </row>
    <row r="1190" ht="24" hidden="1" spans="1:20">
      <c r="A1190" s="201"/>
      <c r="B1190" s="126">
        <f>MAX($B$6:B1189)+1</f>
        <v>916</v>
      </c>
      <c r="C1190" s="191"/>
      <c r="D1190" s="194" t="s">
        <v>186</v>
      </c>
      <c r="E1190" s="194" t="s">
        <v>193</v>
      </c>
      <c r="F1190" s="194" t="s">
        <v>123</v>
      </c>
      <c r="G1190" s="194" t="s">
        <v>129</v>
      </c>
      <c r="H1190" s="194" t="s">
        <v>3094</v>
      </c>
      <c r="I1190" s="194" t="s">
        <v>186</v>
      </c>
      <c r="J1190" s="194" t="s">
        <v>3095</v>
      </c>
      <c r="K1190" s="193">
        <v>2.884</v>
      </c>
      <c r="L1190" s="193">
        <v>5.209</v>
      </c>
      <c r="M1190" s="193">
        <v>2.325</v>
      </c>
      <c r="N1190" s="194" t="s">
        <v>245</v>
      </c>
      <c r="O1190" s="193">
        <v>159.98</v>
      </c>
      <c r="P1190" s="193">
        <v>140.39</v>
      </c>
      <c r="Q1190" s="193">
        <f t="shared" si="39"/>
        <v>60.3827956989247</v>
      </c>
      <c r="R1190" s="194" t="s">
        <v>3096</v>
      </c>
      <c r="S1190" s="193">
        <v>135</v>
      </c>
      <c r="T1190" s="194"/>
    </row>
    <row r="1191" ht="24" hidden="1" spans="1:20">
      <c r="A1191" s="201"/>
      <c r="B1191" s="126">
        <f>MAX($B$6:B1190)+1</f>
        <v>917</v>
      </c>
      <c r="C1191" s="191"/>
      <c r="D1191" s="194" t="s">
        <v>186</v>
      </c>
      <c r="E1191" s="194" t="s">
        <v>193</v>
      </c>
      <c r="F1191" s="194" t="s">
        <v>123</v>
      </c>
      <c r="G1191" s="194" t="s">
        <v>129</v>
      </c>
      <c r="H1191" s="194" t="s">
        <v>3097</v>
      </c>
      <c r="I1191" s="194" t="s">
        <v>186</v>
      </c>
      <c r="J1191" s="194" t="s">
        <v>3098</v>
      </c>
      <c r="K1191" s="193">
        <v>0</v>
      </c>
      <c r="L1191" s="193">
        <v>2.515</v>
      </c>
      <c r="M1191" s="193">
        <v>2.515</v>
      </c>
      <c r="N1191" s="194" t="s">
        <v>245</v>
      </c>
      <c r="O1191" s="193">
        <v>233.19</v>
      </c>
      <c r="P1191" s="193">
        <v>206.68</v>
      </c>
      <c r="Q1191" s="193">
        <f t="shared" si="39"/>
        <v>82.1789264413519</v>
      </c>
      <c r="R1191" s="194" t="s">
        <v>3099</v>
      </c>
      <c r="S1191" s="193">
        <v>200</v>
      </c>
      <c r="T1191" s="194"/>
    </row>
    <row r="1192" hidden="1" spans="1:20">
      <c r="A1192" s="239"/>
      <c r="B1192" s="126">
        <f>MAX($B$6:B1191)+1</f>
        <v>918</v>
      </c>
      <c r="C1192" s="191"/>
      <c r="D1192" s="125" t="s">
        <v>392</v>
      </c>
      <c r="E1192" s="125" t="s">
        <v>193</v>
      </c>
      <c r="F1192" s="115" t="s">
        <v>123</v>
      </c>
      <c r="G1192" s="115" t="s">
        <v>127</v>
      </c>
      <c r="H1192" s="115" t="s">
        <v>4824</v>
      </c>
      <c r="I1192" s="125"/>
      <c r="J1192" s="220" t="s">
        <v>3100</v>
      </c>
      <c r="K1192" s="221"/>
      <c r="L1192" s="221"/>
      <c r="M1192" s="221"/>
      <c r="N1192" s="221"/>
      <c r="O1192" s="221"/>
      <c r="P1192" s="221"/>
      <c r="Q1192" s="221"/>
      <c r="R1192" s="222"/>
      <c r="S1192" s="115">
        <v>71</v>
      </c>
      <c r="T1192" s="115"/>
    </row>
    <row r="1193" hidden="1" spans="1:20">
      <c r="A1193" s="239"/>
      <c r="B1193" s="126">
        <f>MAX($B$6:B1192)+1</f>
        <v>919</v>
      </c>
      <c r="C1193" s="191"/>
      <c r="D1193" s="125" t="s">
        <v>4811</v>
      </c>
      <c r="E1193" s="125" t="s">
        <v>193</v>
      </c>
      <c r="F1193" s="115" t="s">
        <v>123</v>
      </c>
      <c r="G1193" s="115" t="s">
        <v>127</v>
      </c>
      <c r="H1193" s="115" t="s">
        <v>4812</v>
      </c>
      <c r="I1193" s="125"/>
      <c r="J1193" s="220" t="s">
        <v>4986</v>
      </c>
      <c r="K1193" s="221"/>
      <c r="L1193" s="221"/>
      <c r="M1193" s="221"/>
      <c r="N1193" s="221"/>
      <c r="O1193" s="221"/>
      <c r="P1193" s="221"/>
      <c r="Q1193" s="221"/>
      <c r="R1193" s="222"/>
      <c r="S1193" s="115">
        <v>593</v>
      </c>
      <c r="T1193" s="115"/>
    </row>
    <row r="1194" ht="24" hidden="1" spans="1:20">
      <c r="A1194" s="201"/>
      <c r="B1194" s="126">
        <f>MAX($B$6:B1193)+1</f>
        <v>920</v>
      </c>
      <c r="C1194" s="191"/>
      <c r="D1194" s="194" t="s">
        <v>182</v>
      </c>
      <c r="E1194" s="194" t="s">
        <v>193</v>
      </c>
      <c r="F1194" s="194" t="s">
        <v>123</v>
      </c>
      <c r="G1194" s="194" t="s">
        <v>127</v>
      </c>
      <c r="H1194" s="194" t="s">
        <v>3101</v>
      </c>
      <c r="I1194" s="194" t="s">
        <v>186</v>
      </c>
      <c r="J1194" s="194" t="s">
        <v>3102</v>
      </c>
      <c r="K1194" s="194">
        <v>13.24</v>
      </c>
      <c r="L1194" s="194">
        <v>17.61</v>
      </c>
      <c r="M1194" s="194">
        <v>4.37</v>
      </c>
      <c r="N1194" s="194" t="s">
        <v>342</v>
      </c>
      <c r="O1194" s="194">
        <v>716.04</v>
      </c>
      <c r="P1194" s="194">
        <v>533.492</v>
      </c>
      <c r="Q1194" s="194">
        <f>P1194/M1194</f>
        <v>122.080549199085</v>
      </c>
      <c r="R1194" s="194" t="s">
        <v>3103</v>
      </c>
      <c r="S1194" s="193">
        <v>400</v>
      </c>
      <c r="T1194" s="194"/>
    </row>
    <row r="1195" ht="24" hidden="1" spans="1:20">
      <c r="A1195" s="201"/>
      <c r="B1195" s="126">
        <f>MAX($B$6:B1194)+1</f>
        <v>921</v>
      </c>
      <c r="C1195" s="191"/>
      <c r="D1195" s="194" t="s">
        <v>182</v>
      </c>
      <c r="E1195" s="194" t="s">
        <v>193</v>
      </c>
      <c r="F1195" s="194" t="s">
        <v>123</v>
      </c>
      <c r="G1195" s="194" t="s">
        <v>127</v>
      </c>
      <c r="H1195" s="194" t="s">
        <v>3104</v>
      </c>
      <c r="I1195" s="194" t="s">
        <v>182</v>
      </c>
      <c r="J1195" s="194" t="s">
        <v>3105</v>
      </c>
      <c r="K1195" s="194">
        <v>22.492</v>
      </c>
      <c r="L1195" s="194">
        <v>30.627</v>
      </c>
      <c r="M1195" s="194">
        <v>8.135</v>
      </c>
      <c r="N1195" s="194" t="s">
        <v>342</v>
      </c>
      <c r="O1195" s="194">
        <v>1333.467</v>
      </c>
      <c r="P1195" s="194">
        <v>1106.192</v>
      </c>
      <c r="Q1195" s="194">
        <f>P1195/M1195</f>
        <v>135.979348494161</v>
      </c>
      <c r="R1195" s="194" t="s">
        <v>3106</v>
      </c>
      <c r="S1195" s="193">
        <v>1098</v>
      </c>
      <c r="T1195" s="194"/>
    </row>
    <row r="1196" ht="24" hidden="1" spans="1:20">
      <c r="A1196" s="201"/>
      <c r="B1196" s="126">
        <f>MAX($B$6:B1195)+1</f>
        <v>922</v>
      </c>
      <c r="C1196" s="191"/>
      <c r="D1196" s="194" t="s">
        <v>182</v>
      </c>
      <c r="E1196" s="194" t="s">
        <v>193</v>
      </c>
      <c r="F1196" s="194" t="s">
        <v>123</v>
      </c>
      <c r="G1196" s="194" t="s">
        <v>127</v>
      </c>
      <c r="H1196" s="194" t="s">
        <v>3107</v>
      </c>
      <c r="I1196" s="194" t="s">
        <v>182</v>
      </c>
      <c r="J1196" s="194" t="s">
        <v>3105</v>
      </c>
      <c r="K1196" s="194">
        <v>14.61</v>
      </c>
      <c r="L1196" s="194">
        <v>22.455</v>
      </c>
      <c r="M1196" s="194">
        <v>7.845</v>
      </c>
      <c r="N1196" s="194" t="s">
        <v>342</v>
      </c>
      <c r="O1196" s="194">
        <v>1454.472</v>
      </c>
      <c r="P1196" s="194">
        <v>1037.544</v>
      </c>
      <c r="Q1196" s="194">
        <f>P1196/M1196</f>
        <v>132.255449330784</v>
      </c>
      <c r="R1196" s="194" t="s">
        <v>3108</v>
      </c>
      <c r="S1196" s="193">
        <v>1000</v>
      </c>
      <c r="T1196" s="194"/>
    </row>
    <row r="1197" ht="24" hidden="1" spans="1:20">
      <c r="A1197" s="201"/>
      <c r="B1197" s="126">
        <f>MAX($B$6:B1196)+1</f>
        <v>923</v>
      </c>
      <c r="C1197" s="191"/>
      <c r="D1197" s="194" t="s">
        <v>182</v>
      </c>
      <c r="E1197" s="194" t="s">
        <v>193</v>
      </c>
      <c r="F1197" s="194" t="s">
        <v>123</v>
      </c>
      <c r="G1197" s="194" t="s">
        <v>127</v>
      </c>
      <c r="H1197" s="194" t="s">
        <v>3109</v>
      </c>
      <c r="I1197" s="194" t="s">
        <v>182</v>
      </c>
      <c r="J1197" s="194" t="s">
        <v>3105</v>
      </c>
      <c r="K1197" s="194">
        <v>0</v>
      </c>
      <c r="L1197" s="194">
        <v>3.774</v>
      </c>
      <c r="M1197" s="194">
        <v>3.774</v>
      </c>
      <c r="N1197" s="194" t="s">
        <v>342</v>
      </c>
      <c r="O1197" s="194">
        <v>1243.148</v>
      </c>
      <c r="P1197" s="194">
        <v>863.395</v>
      </c>
      <c r="Q1197" s="194">
        <f>P1197/M1197</f>
        <v>228.774509803922</v>
      </c>
      <c r="R1197" s="194" t="s">
        <v>3110</v>
      </c>
      <c r="S1197" s="193">
        <v>800</v>
      </c>
      <c r="T1197" s="194"/>
    </row>
    <row r="1198" ht="14.25" spans="1:20">
      <c r="A1198" s="375"/>
      <c r="B1198" s="126">
        <f>MAX($B$6:B1197)+1</f>
        <v>924</v>
      </c>
      <c r="C1198" s="191"/>
      <c r="D1198" s="125" t="s">
        <v>4811</v>
      </c>
      <c r="E1198" s="125" t="s">
        <v>193</v>
      </c>
      <c r="F1198" s="125" t="s">
        <v>133</v>
      </c>
      <c r="G1198" s="125" t="s">
        <v>136</v>
      </c>
      <c r="H1198" s="115" t="s">
        <v>4812</v>
      </c>
      <c r="I1198" s="225"/>
      <c r="J1198" s="223" t="s">
        <v>4987</v>
      </c>
      <c r="K1198" s="225"/>
      <c r="L1198" s="225"/>
      <c r="M1198" s="376"/>
      <c r="N1198" s="225"/>
      <c r="O1198" s="225"/>
      <c r="P1198" s="225"/>
      <c r="Q1198" s="377"/>
      <c r="R1198" s="225"/>
      <c r="S1198" s="125">
        <v>2181</v>
      </c>
      <c r="T1198" s="223"/>
    </row>
    <row r="1199" ht="14.25" spans="1:20">
      <c r="A1199" s="378"/>
      <c r="B1199" s="241">
        <f>MAX($B$6:B1198)+1</f>
        <v>925</v>
      </c>
      <c r="C1199" s="242"/>
      <c r="D1199" s="115" t="s">
        <v>392</v>
      </c>
      <c r="E1199" s="115" t="s">
        <v>193</v>
      </c>
      <c r="F1199" s="125" t="s">
        <v>133</v>
      </c>
      <c r="G1199" s="125" t="s">
        <v>136</v>
      </c>
      <c r="H1199" s="115" t="s">
        <v>4824</v>
      </c>
      <c r="I1199" s="223"/>
      <c r="J1199" s="223" t="s">
        <v>3111</v>
      </c>
      <c r="K1199" s="223"/>
      <c r="L1199" s="223"/>
      <c r="M1199" s="379"/>
      <c r="N1199" s="223"/>
      <c r="O1199" s="223"/>
      <c r="P1199" s="223"/>
      <c r="Q1199" s="380"/>
      <c r="R1199" s="223"/>
      <c r="S1199" s="125">
        <v>60</v>
      </c>
      <c r="T1199" s="223"/>
    </row>
    <row r="1200" ht="36" spans="1:20">
      <c r="A1200" s="381"/>
      <c r="B1200" s="382">
        <f>MAX($B$6:B1199)+1</f>
        <v>926</v>
      </c>
      <c r="C1200" s="383"/>
      <c r="D1200" s="384" t="s">
        <v>185</v>
      </c>
      <c r="E1200" s="384" t="s">
        <v>193</v>
      </c>
      <c r="F1200" s="125" t="s">
        <v>133</v>
      </c>
      <c r="G1200" s="125" t="s">
        <v>136</v>
      </c>
      <c r="H1200" s="125" t="s">
        <v>3112</v>
      </c>
      <c r="I1200" s="384" t="s">
        <v>623</v>
      </c>
      <c r="J1200" s="115" t="s">
        <v>3113</v>
      </c>
      <c r="K1200" s="115">
        <v>0</v>
      </c>
      <c r="L1200" s="115">
        <v>1.042</v>
      </c>
      <c r="M1200" s="195">
        <v>1.042</v>
      </c>
      <c r="N1200" s="115" t="s">
        <v>245</v>
      </c>
      <c r="O1200" s="115">
        <v>67.9805</v>
      </c>
      <c r="P1200" s="115">
        <v>59.0135</v>
      </c>
      <c r="Q1200" s="385">
        <f t="shared" ref="Q1200:Q1220" si="40">P1200/M1200</f>
        <v>56.6348368522073</v>
      </c>
      <c r="R1200" s="115" t="s">
        <v>3114</v>
      </c>
      <c r="S1200" s="125">
        <v>50</v>
      </c>
      <c r="T1200" s="223"/>
    </row>
    <row r="1201" ht="36" spans="1:20">
      <c r="A1201" s="381"/>
      <c r="B1201" s="382">
        <f>MAX($B$6:B1200)+1</f>
        <v>927</v>
      </c>
      <c r="C1201" s="383"/>
      <c r="D1201" s="384" t="s">
        <v>185</v>
      </c>
      <c r="E1201" s="384" t="s">
        <v>193</v>
      </c>
      <c r="F1201" s="125" t="s">
        <v>133</v>
      </c>
      <c r="G1201" s="125" t="s">
        <v>136</v>
      </c>
      <c r="H1201" s="125" t="s">
        <v>3115</v>
      </c>
      <c r="I1201" s="384" t="s">
        <v>623</v>
      </c>
      <c r="J1201" s="115" t="s">
        <v>3116</v>
      </c>
      <c r="K1201" s="115">
        <v>1.366</v>
      </c>
      <c r="L1201" s="115">
        <v>1.937</v>
      </c>
      <c r="M1201" s="195">
        <v>0.571</v>
      </c>
      <c r="N1201" s="115" t="s">
        <v>245</v>
      </c>
      <c r="O1201" s="115">
        <v>38.6071</v>
      </c>
      <c r="P1201" s="115">
        <v>33.5542</v>
      </c>
      <c r="Q1201" s="385">
        <f t="shared" si="40"/>
        <v>58.7639229422067</v>
      </c>
      <c r="R1201" s="115" t="s">
        <v>3114</v>
      </c>
      <c r="S1201" s="125">
        <v>29</v>
      </c>
      <c r="T1201" s="223"/>
    </row>
    <row r="1202" ht="36" spans="1:20">
      <c r="A1202" s="381"/>
      <c r="B1202" s="382">
        <f>MAX($B$6:B1201)+1</f>
        <v>928</v>
      </c>
      <c r="C1202" s="383"/>
      <c r="D1202" s="384" t="s">
        <v>185</v>
      </c>
      <c r="E1202" s="384" t="s">
        <v>193</v>
      </c>
      <c r="F1202" s="125" t="s">
        <v>133</v>
      </c>
      <c r="G1202" s="125" t="s">
        <v>136</v>
      </c>
      <c r="H1202" s="125" t="s">
        <v>3117</v>
      </c>
      <c r="I1202" s="384" t="s">
        <v>623</v>
      </c>
      <c r="J1202" s="115" t="s">
        <v>3118</v>
      </c>
      <c r="K1202" s="115">
        <v>0</v>
      </c>
      <c r="L1202" s="115">
        <v>0.153</v>
      </c>
      <c r="M1202" s="195">
        <v>0.153</v>
      </c>
      <c r="N1202" s="115" t="s">
        <v>245</v>
      </c>
      <c r="O1202" s="115">
        <v>17.9707</v>
      </c>
      <c r="P1202" s="115">
        <v>15.6441</v>
      </c>
      <c r="Q1202" s="385">
        <f t="shared" si="40"/>
        <v>102.249019607843</v>
      </c>
      <c r="R1202" s="115" t="s">
        <v>3114</v>
      </c>
      <c r="S1202" s="125">
        <v>13</v>
      </c>
      <c r="T1202" s="223"/>
    </row>
    <row r="1203" ht="36" spans="1:20">
      <c r="A1203" s="381"/>
      <c r="B1203" s="382">
        <f>MAX($B$6:B1202)+1</f>
        <v>929</v>
      </c>
      <c r="C1203" s="383"/>
      <c r="D1203" s="384" t="s">
        <v>185</v>
      </c>
      <c r="E1203" s="384" t="s">
        <v>193</v>
      </c>
      <c r="F1203" s="125" t="s">
        <v>133</v>
      </c>
      <c r="G1203" s="125" t="s">
        <v>136</v>
      </c>
      <c r="H1203" s="125" t="s">
        <v>3119</v>
      </c>
      <c r="I1203" s="384" t="s">
        <v>623</v>
      </c>
      <c r="J1203" s="115" t="s">
        <v>3120</v>
      </c>
      <c r="K1203" s="115">
        <v>0</v>
      </c>
      <c r="L1203" s="115">
        <v>1.779</v>
      </c>
      <c r="M1203" s="195">
        <v>1.779</v>
      </c>
      <c r="N1203" s="115" t="s">
        <v>245</v>
      </c>
      <c r="O1203" s="115">
        <v>129.0489</v>
      </c>
      <c r="P1203" s="115">
        <v>112.3249</v>
      </c>
      <c r="Q1203" s="385">
        <f t="shared" si="40"/>
        <v>63.1393479482856</v>
      </c>
      <c r="R1203" s="115" t="s">
        <v>3121</v>
      </c>
      <c r="S1203" s="125">
        <v>97</v>
      </c>
      <c r="T1203" s="223"/>
    </row>
    <row r="1204" ht="36" spans="1:20">
      <c r="A1204" s="381"/>
      <c r="B1204" s="382">
        <f>MAX($B$6:B1203)+1</f>
        <v>930</v>
      </c>
      <c r="C1204" s="383"/>
      <c r="D1204" s="384" t="s">
        <v>185</v>
      </c>
      <c r="E1204" s="384" t="s">
        <v>193</v>
      </c>
      <c r="F1204" s="125" t="s">
        <v>133</v>
      </c>
      <c r="G1204" s="125" t="s">
        <v>136</v>
      </c>
      <c r="H1204" s="125" t="s">
        <v>3122</v>
      </c>
      <c r="I1204" s="384" t="s">
        <v>623</v>
      </c>
      <c r="J1204" s="115" t="s">
        <v>3123</v>
      </c>
      <c r="K1204" s="115">
        <v>0</v>
      </c>
      <c r="L1204" s="115">
        <v>1.77</v>
      </c>
      <c r="M1204" s="195">
        <v>1.77</v>
      </c>
      <c r="N1204" s="115" t="s">
        <v>245</v>
      </c>
      <c r="O1204" s="115">
        <v>132.2268</v>
      </c>
      <c r="P1204" s="115">
        <v>115.0266</v>
      </c>
      <c r="Q1204" s="385">
        <f t="shared" si="40"/>
        <v>64.986779661017</v>
      </c>
      <c r="R1204" s="115" t="s">
        <v>3121</v>
      </c>
      <c r="S1204" s="125">
        <v>100</v>
      </c>
      <c r="T1204" s="223"/>
    </row>
    <row r="1205" ht="36" spans="1:20">
      <c r="A1205" s="381"/>
      <c r="B1205" s="382">
        <f>MAX($B$6:B1204)+1</f>
        <v>931</v>
      </c>
      <c r="C1205" s="383"/>
      <c r="D1205" s="384" t="s">
        <v>185</v>
      </c>
      <c r="E1205" s="384" t="s">
        <v>193</v>
      </c>
      <c r="F1205" s="125" t="s">
        <v>133</v>
      </c>
      <c r="G1205" s="125" t="s">
        <v>136</v>
      </c>
      <c r="H1205" s="125" t="s">
        <v>3124</v>
      </c>
      <c r="I1205" s="384" t="s">
        <v>623</v>
      </c>
      <c r="J1205" s="115" t="s">
        <v>3125</v>
      </c>
      <c r="K1205" s="115">
        <v>0</v>
      </c>
      <c r="L1205" s="115">
        <v>2.694</v>
      </c>
      <c r="M1205" s="195">
        <v>2.694</v>
      </c>
      <c r="N1205" s="115" t="s">
        <v>245</v>
      </c>
      <c r="O1205" s="115">
        <v>158.0489</v>
      </c>
      <c r="P1205" s="115">
        <v>137.5584</v>
      </c>
      <c r="Q1205" s="385">
        <f t="shared" si="40"/>
        <v>51.0610244988864</v>
      </c>
      <c r="R1205" s="115" t="s">
        <v>3121</v>
      </c>
      <c r="S1205" s="125">
        <v>121</v>
      </c>
      <c r="T1205" s="223"/>
    </row>
    <row r="1206" ht="36" spans="1:20">
      <c r="A1206" s="381"/>
      <c r="B1206" s="382">
        <f>MAX($B$6:B1205)+1</f>
        <v>932</v>
      </c>
      <c r="C1206" s="383"/>
      <c r="D1206" s="384" t="s">
        <v>185</v>
      </c>
      <c r="E1206" s="384" t="s">
        <v>193</v>
      </c>
      <c r="F1206" s="125" t="s">
        <v>133</v>
      </c>
      <c r="G1206" s="125" t="s">
        <v>136</v>
      </c>
      <c r="H1206" s="125" t="s">
        <v>3126</v>
      </c>
      <c r="I1206" s="384" t="s">
        <v>623</v>
      </c>
      <c r="J1206" s="115" t="s">
        <v>3127</v>
      </c>
      <c r="K1206" s="115">
        <v>0</v>
      </c>
      <c r="L1206" s="115">
        <v>0.502</v>
      </c>
      <c r="M1206" s="195">
        <v>0.502</v>
      </c>
      <c r="N1206" s="115" t="s">
        <v>245</v>
      </c>
      <c r="O1206" s="115">
        <v>27.7562</v>
      </c>
      <c r="P1206" s="115">
        <v>24.0311</v>
      </c>
      <c r="Q1206" s="385">
        <f t="shared" si="40"/>
        <v>47.8707171314741</v>
      </c>
      <c r="R1206" s="115" t="s">
        <v>3114</v>
      </c>
      <c r="S1206" s="125">
        <v>21</v>
      </c>
      <c r="T1206" s="223"/>
    </row>
    <row r="1207" ht="24" spans="1:20">
      <c r="A1207" s="386"/>
      <c r="B1207" s="126">
        <f>MAX($B$6:B1206)+1</f>
        <v>933</v>
      </c>
      <c r="C1207" s="191"/>
      <c r="D1207" s="125" t="s">
        <v>186</v>
      </c>
      <c r="E1207" s="125" t="s">
        <v>193</v>
      </c>
      <c r="F1207" s="125" t="s">
        <v>133</v>
      </c>
      <c r="G1207" s="125" t="s">
        <v>136</v>
      </c>
      <c r="H1207" s="125" t="s">
        <v>3128</v>
      </c>
      <c r="I1207" s="125" t="s">
        <v>684</v>
      </c>
      <c r="J1207" s="115" t="s">
        <v>3129</v>
      </c>
      <c r="K1207" s="115">
        <v>5.396</v>
      </c>
      <c r="L1207" s="115">
        <v>8.834</v>
      </c>
      <c r="M1207" s="195">
        <v>3.438</v>
      </c>
      <c r="N1207" s="115" t="s">
        <v>245</v>
      </c>
      <c r="O1207" s="115">
        <v>227.9401</v>
      </c>
      <c r="P1207" s="115">
        <v>197.6629</v>
      </c>
      <c r="Q1207" s="385">
        <f t="shared" si="40"/>
        <v>57.4935718440954</v>
      </c>
      <c r="R1207" s="115" t="s">
        <v>3114</v>
      </c>
      <c r="S1207" s="125">
        <v>172</v>
      </c>
      <c r="T1207" s="223"/>
    </row>
    <row r="1208" ht="24" spans="1:20">
      <c r="A1208" s="386"/>
      <c r="B1208" s="126">
        <f>MAX($B$6:B1207)+1</f>
        <v>934</v>
      </c>
      <c r="C1208" s="191"/>
      <c r="D1208" s="125" t="s">
        <v>186</v>
      </c>
      <c r="E1208" s="125" t="s">
        <v>193</v>
      </c>
      <c r="F1208" s="125" t="s">
        <v>133</v>
      </c>
      <c r="G1208" s="125" t="s">
        <v>136</v>
      </c>
      <c r="H1208" s="125" t="s">
        <v>3130</v>
      </c>
      <c r="I1208" s="125" t="s">
        <v>684</v>
      </c>
      <c r="J1208" s="115" t="s">
        <v>3131</v>
      </c>
      <c r="K1208" s="115">
        <v>0</v>
      </c>
      <c r="L1208" s="115">
        <v>5.01</v>
      </c>
      <c r="M1208" s="195">
        <v>5.01</v>
      </c>
      <c r="N1208" s="115" t="s">
        <v>245</v>
      </c>
      <c r="O1208" s="115">
        <v>437.8514</v>
      </c>
      <c r="P1208" s="115">
        <v>380.3871</v>
      </c>
      <c r="Q1208" s="385">
        <f t="shared" si="40"/>
        <v>75.9255688622754</v>
      </c>
      <c r="R1208" s="115" t="s">
        <v>3132</v>
      </c>
      <c r="S1208" s="125">
        <v>330</v>
      </c>
      <c r="T1208" s="223"/>
    </row>
    <row r="1209" ht="24" spans="1:20">
      <c r="A1209" s="386"/>
      <c r="B1209" s="126">
        <f>MAX($B$6:B1208)+1</f>
        <v>935</v>
      </c>
      <c r="C1209" s="191"/>
      <c r="D1209" s="125" t="s">
        <v>186</v>
      </c>
      <c r="E1209" s="125" t="s">
        <v>193</v>
      </c>
      <c r="F1209" s="125" t="s">
        <v>133</v>
      </c>
      <c r="G1209" s="125" t="s">
        <v>136</v>
      </c>
      <c r="H1209" s="125" t="s">
        <v>3133</v>
      </c>
      <c r="I1209" s="125" t="s">
        <v>684</v>
      </c>
      <c r="J1209" s="115" t="s">
        <v>3134</v>
      </c>
      <c r="K1209" s="115">
        <v>4.939</v>
      </c>
      <c r="L1209" s="115">
        <v>6.048</v>
      </c>
      <c r="M1209" s="195">
        <v>1.109</v>
      </c>
      <c r="N1209" s="115" t="s">
        <v>245</v>
      </c>
      <c r="O1209" s="115">
        <v>66.9738</v>
      </c>
      <c r="P1209" s="115">
        <v>58.1623</v>
      </c>
      <c r="Q1209" s="385">
        <f t="shared" si="40"/>
        <v>52.4457168620379</v>
      </c>
      <c r="R1209" s="115" t="s">
        <v>3114</v>
      </c>
      <c r="S1209" s="125">
        <v>51</v>
      </c>
      <c r="T1209" s="223"/>
    </row>
    <row r="1210" ht="24" spans="1:20">
      <c r="A1210" s="386"/>
      <c r="B1210" s="126">
        <f>MAX($B$6:B1209)+1</f>
        <v>936</v>
      </c>
      <c r="C1210" s="191"/>
      <c r="D1210" s="125" t="s">
        <v>186</v>
      </c>
      <c r="E1210" s="125" t="s">
        <v>193</v>
      </c>
      <c r="F1210" s="125" t="s">
        <v>133</v>
      </c>
      <c r="G1210" s="125" t="s">
        <v>136</v>
      </c>
      <c r="H1210" s="125" t="s">
        <v>3135</v>
      </c>
      <c r="I1210" s="125" t="s">
        <v>684</v>
      </c>
      <c r="J1210" s="115" t="s">
        <v>3136</v>
      </c>
      <c r="K1210" s="115">
        <v>1.556</v>
      </c>
      <c r="L1210" s="115">
        <v>2.85</v>
      </c>
      <c r="M1210" s="195">
        <v>1.294</v>
      </c>
      <c r="N1210" s="115" t="s">
        <v>245</v>
      </c>
      <c r="O1210" s="115">
        <v>97.7207</v>
      </c>
      <c r="P1210" s="387">
        <v>84.965</v>
      </c>
      <c r="Q1210" s="385">
        <f t="shared" si="40"/>
        <v>65.660741885626</v>
      </c>
      <c r="R1210" s="115" t="s">
        <v>3114</v>
      </c>
      <c r="S1210" s="125">
        <v>74</v>
      </c>
      <c r="T1210" s="223"/>
    </row>
    <row r="1211" ht="24" spans="1:20">
      <c r="A1211" s="386"/>
      <c r="B1211" s="126">
        <f>MAX($B$6:B1210)+1</f>
        <v>937</v>
      </c>
      <c r="C1211" s="191"/>
      <c r="D1211" s="125" t="s">
        <v>186</v>
      </c>
      <c r="E1211" s="125" t="s">
        <v>193</v>
      </c>
      <c r="F1211" s="125" t="s">
        <v>133</v>
      </c>
      <c r="G1211" s="125" t="s">
        <v>136</v>
      </c>
      <c r="H1211" s="125" t="s">
        <v>3137</v>
      </c>
      <c r="I1211" s="125" t="s">
        <v>684</v>
      </c>
      <c r="J1211" s="115" t="s">
        <v>3138</v>
      </c>
      <c r="K1211" s="115">
        <v>0</v>
      </c>
      <c r="L1211" s="115">
        <v>1.8</v>
      </c>
      <c r="M1211" s="195">
        <v>1.8</v>
      </c>
      <c r="N1211" s="115" t="s">
        <v>245</v>
      </c>
      <c r="O1211" s="115">
        <v>131.2432</v>
      </c>
      <c r="P1211" s="115">
        <v>114.0349</v>
      </c>
      <c r="Q1211" s="385">
        <f t="shared" si="40"/>
        <v>63.3527222222222</v>
      </c>
      <c r="R1211" s="115" t="s">
        <v>3114</v>
      </c>
      <c r="S1211" s="125">
        <v>100</v>
      </c>
      <c r="T1211" s="223"/>
    </row>
    <row r="1212" ht="24" spans="1:20">
      <c r="A1212" s="386"/>
      <c r="B1212" s="126">
        <f>MAX($B$6:B1211)+1</f>
        <v>938</v>
      </c>
      <c r="C1212" s="191"/>
      <c r="D1212" s="125" t="s">
        <v>186</v>
      </c>
      <c r="E1212" s="125" t="s">
        <v>193</v>
      </c>
      <c r="F1212" s="125" t="s">
        <v>133</v>
      </c>
      <c r="G1212" s="125" t="s">
        <v>136</v>
      </c>
      <c r="H1212" s="125" t="s">
        <v>3139</v>
      </c>
      <c r="I1212" s="125" t="s">
        <v>186</v>
      </c>
      <c r="J1212" s="115" t="s">
        <v>3140</v>
      </c>
      <c r="K1212" s="115">
        <v>0</v>
      </c>
      <c r="L1212" s="115">
        <v>1.154</v>
      </c>
      <c r="M1212" s="195">
        <v>1.154</v>
      </c>
      <c r="N1212" s="115" t="s">
        <v>245</v>
      </c>
      <c r="O1212" s="115">
        <v>117.9198</v>
      </c>
      <c r="P1212" s="115">
        <v>102.6616</v>
      </c>
      <c r="Q1212" s="385">
        <f t="shared" si="40"/>
        <v>88.9615251299827</v>
      </c>
      <c r="R1212" s="115" t="s">
        <v>3121</v>
      </c>
      <c r="S1212" s="125">
        <v>90</v>
      </c>
      <c r="T1212" s="223"/>
    </row>
    <row r="1213" ht="24" spans="1:20">
      <c r="A1213" s="386"/>
      <c r="B1213" s="126">
        <f>MAX($B$6:B1212)+1</f>
        <v>939</v>
      </c>
      <c r="C1213" s="191"/>
      <c r="D1213" s="125" t="s">
        <v>187</v>
      </c>
      <c r="E1213" s="125" t="s">
        <v>193</v>
      </c>
      <c r="F1213" s="125" t="s">
        <v>133</v>
      </c>
      <c r="G1213" s="125" t="s">
        <v>136</v>
      </c>
      <c r="H1213" s="125" t="s">
        <v>3141</v>
      </c>
      <c r="I1213" s="125" t="s">
        <v>187</v>
      </c>
      <c r="J1213" s="125" t="s">
        <v>3142</v>
      </c>
      <c r="K1213" s="125">
        <v>0</v>
      </c>
      <c r="L1213" s="125">
        <v>2</v>
      </c>
      <c r="M1213" s="195">
        <v>2</v>
      </c>
      <c r="N1213" s="125" t="s">
        <v>342</v>
      </c>
      <c r="O1213" s="115">
        <v>112.6632</v>
      </c>
      <c r="P1213" s="115">
        <v>97.4422</v>
      </c>
      <c r="Q1213" s="385">
        <f t="shared" si="40"/>
        <v>48.7211</v>
      </c>
      <c r="R1213" s="115" t="s">
        <v>3143</v>
      </c>
      <c r="S1213" s="125">
        <v>85</v>
      </c>
      <c r="T1213" s="223"/>
    </row>
    <row r="1214" ht="24" spans="1:20">
      <c r="A1214" s="386"/>
      <c r="B1214" s="126">
        <f>MAX($B$6:B1213)+1</f>
        <v>940</v>
      </c>
      <c r="C1214" s="191"/>
      <c r="D1214" s="125" t="s">
        <v>187</v>
      </c>
      <c r="E1214" s="125" t="s">
        <v>193</v>
      </c>
      <c r="F1214" s="125" t="s">
        <v>133</v>
      </c>
      <c r="G1214" s="125" t="s">
        <v>136</v>
      </c>
      <c r="H1214" s="125" t="s">
        <v>3144</v>
      </c>
      <c r="I1214" s="125" t="s">
        <v>187</v>
      </c>
      <c r="J1214" s="125" t="s">
        <v>3145</v>
      </c>
      <c r="K1214" s="125">
        <v>6.417</v>
      </c>
      <c r="L1214" s="125">
        <v>11.61</v>
      </c>
      <c r="M1214" s="195">
        <v>5.193</v>
      </c>
      <c r="N1214" s="125" t="s">
        <v>342</v>
      </c>
      <c r="O1214" s="115">
        <v>388.3577</v>
      </c>
      <c r="P1214" s="115">
        <v>332.3927</v>
      </c>
      <c r="Q1214" s="385">
        <f t="shared" si="40"/>
        <v>64.007837473522</v>
      </c>
      <c r="R1214" s="115" t="s">
        <v>3143</v>
      </c>
      <c r="S1214" s="125">
        <v>292</v>
      </c>
      <c r="T1214" s="223"/>
    </row>
    <row r="1215" ht="24" spans="1:20">
      <c r="A1215" s="386"/>
      <c r="B1215" s="126">
        <f>MAX($B$6:B1214)+1</f>
        <v>941</v>
      </c>
      <c r="C1215" s="191"/>
      <c r="D1215" s="125" t="s">
        <v>187</v>
      </c>
      <c r="E1215" s="125" t="s">
        <v>193</v>
      </c>
      <c r="F1215" s="125" t="s">
        <v>133</v>
      </c>
      <c r="G1215" s="125" t="s">
        <v>136</v>
      </c>
      <c r="H1215" s="125" t="s">
        <v>3146</v>
      </c>
      <c r="I1215" s="125" t="s">
        <v>187</v>
      </c>
      <c r="J1215" s="125" t="s">
        <v>3147</v>
      </c>
      <c r="K1215" s="125">
        <v>3.635</v>
      </c>
      <c r="L1215" s="125">
        <v>22.784</v>
      </c>
      <c r="M1215" s="195">
        <v>19.149</v>
      </c>
      <c r="N1215" s="125" t="s">
        <v>342</v>
      </c>
      <c r="O1215" s="115">
        <v>1113.1131</v>
      </c>
      <c r="P1215" s="115">
        <v>968.7033</v>
      </c>
      <c r="Q1215" s="385">
        <f t="shared" si="40"/>
        <v>50.5876703744321</v>
      </c>
      <c r="R1215" s="115" t="s">
        <v>3143</v>
      </c>
      <c r="S1215" s="125">
        <v>850</v>
      </c>
      <c r="T1215" s="223"/>
    </row>
    <row r="1216" ht="24" spans="1:20">
      <c r="A1216" s="386"/>
      <c r="B1216" s="126">
        <f>MAX($B$6:B1215)+1</f>
        <v>942</v>
      </c>
      <c r="C1216" s="191"/>
      <c r="D1216" s="125" t="s">
        <v>186</v>
      </c>
      <c r="E1216" s="125" t="s">
        <v>193</v>
      </c>
      <c r="F1216" s="125" t="s">
        <v>133</v>
      </c>
      <c r="G1216" s="125" t="s">
        <v>136</v>
      </c>
      <c r="H1216" s="125" t="s">
        <v>3148</v>
      </c>
      <c r="I1216" s="125" t="s">
        <v>242</v>
      </c>
      <c r="J1216" s="125" t="s">
        <v>3149</v>
      </c>
      <c r="K1216" s="115">
        <v>0</v>
      </c>
      <c r="L1216" s="115">
        <v>0.955</v>
      </c>
      <c r="M1216" s="195">
        <v>0.955</v>
      </c>
      <c r="N1216" s="115" t="s">
        <v>245</v>
      </c>
      <c r="O1216" s="125">
        <v>82.3242</v>
      </c>
      <c r="P1216" s="125">
        <v>71.3254</v>
      </c>
      <c r="Q1216" s="226">
        <f t="shared" si="40"/>
        <v>74.6862827225131</v>
      </c>
      <c r="R1216" s="115" t="s">
        <v>3114</v>
      </c>
      <c r="S1216" s="125">
        <v>62</v>
      </c>
      <c r="T1216" s="223"/>
    </row>
    <row r="1217" ht="24" spans="1:20">
      <c r="A1217" s="386"/>
      <c r="B1217" s="126">
        <f>MAX($B$6:B1216)+1</f>
        <v>943</v>
      </c>
      <c r="C1217" s="191"/>
      <c r="D1217" s="125" t="s">
        <v>186</v>
      </c>
      <c r="E1217" s="125" t="s">
        <v>193</v>
      </c>
      <c r="F1217" s="125" t="s">
        <v>133</v>
      </c>
      <c r="G1217" s="125" t="s">
        <v>136</v>
      </c>
      <c r="H1217" s="125" t="s">
        <v>3150</v>
      </c>
      <c r="I1217" s="125" t="s">
        <v>242</v>
      </c>
      <c r="J1217" s="115" t="s">
        <v>3151</v>
      </c>
      <c r="K1217" s="115">
        <v>3.689</v>
      </c>
      <c r="L1217" s="115">
        <v>5.637</v>
      </c>
      <c r="M1217" s="195">
        <v>1.948</v>
      </c>
      <c r="N1217" s="115" t="s">
        <v>245</v>
      </c>
      <c r="O1217" s="268">
        <v>171.199</v>
      </c>
      <c r="P1217" s="125">
        <v>148.3849</v>
      </c>
      <c r="Q1217" s="226">
        <f t="shared" si="40"/>
        <v>76.1729466119097</v>
      </c>
      <c r="R1217" s="115" t="s">
        <v>3114</v>
      </c>
      <c r="S1217" s="125">
        <v>130</v>
      </c>
      <c r="T1217" s="223"/>
    </row>
    <row r="1218" ht="24" spans="1:20">
      <c r="A1218" s="386"/>
      <c r="B1218" s="126">
        <f>MAX($B$6:B1217)+1</f>
        <v>944</v>
      </c>
      <c r="C1218" s="191"/>
      <c r="D1218" s="125" t="s">
        <v>186</v>
      </c>
      <c r="E1218" s="125" t="s">
        <v>193</v>
      </c>
      <c r="F1218" s="125" t="s">
        <v>133</v>
      </c>
      <c r="G1218" s="125" t="s">
        <v>136</v>
      </c>
      <c r="H1218" s="125" t="s">
        <v>3152</v>
      </c>
      <c r="I1218" s="125" t="s">
        <v>242</v>
      </c>
      <c r="J1218" s="115" t="s">
        <v>3153</v>
      </c>
      <c r="K1218" s="115">
        <v>0</v>
      </c>
      <c r="L1218" s="115">
        <v>0.543</v>
      </c>
      <c r="M1218" s="195">
        <v>0.543</v>
      </c>
      <c r="N1218" s="125" t="s">
        <v>245</v>
      </c>
      <c r="O1218" s="115">
        <v>135.2547</v>
      </c>
      <c r="P1218" s="115">
        <v>117.8903</v>
      </c>
      <c r="Q1218" s="385">
        <f t="shared" si="40"/>
        <v>217.109208103131</v>
      </c>
      <c r="R1218" s="115" t="s">
        <v>3121</v>
      </c>
      <c r="S1218" s="125">
        <v>103</v>
      </c>
      <c r="T1218" s="223"/>
    </row>
    <row r="1219" ht="24" spans="1:20">
      <c r="A1219" s="386"/>
      <c r="B1219" s="126">
        <f>MAX($B$6:B1218)+1</f>
        <v>945</v>
      </c>
      <c r="C1219" s="191"/>
      <c r="D1219" s="125" t="s">
        <v>186</v>
      </c>
      <c r="E1219" s="125" t="s">
        <v>193</v>
      </c>
      <c r="F1219" s="125" t="s">
        <v>133</v>
      </c>
      <c r="G1219" s="125" t="s">
        <v>136</v>
      </c>
      <c r="H1219" s="125" t="s">
        <v>3154</v>
      </c>
      <c r="I1219" s="125" t="s">
        <v>242</v>
      </c>
      <c r="J1219" s="115" t="s">
        <v>3155</v>
      </c>
      <c r="K1219" s="115">
        <v>0</v>
      </c>
      <c r="L1219" s="115">
        <v>2.343</v>
      </c>
      <c r="M1219" s="195">
        <v>2.343</v>
      </c>
      <c r="N1219" s="115" t="s">
        <v>245</v>
      </c>
      <c r="O1219" s="115">
        <v>140.7113</v>
      </c>
      <c r="P1219" s="115">
        <v>122.5002</v>
      </c>
      <c r="Q1219" s="385">
        <f t="shared" si="40"/>
        <v>52.2834827144686</v>
      </c>
      <c r="R1219" s="115" t="s">
        <v>3121</v>
      </c>
      <c r="S1219" s="125">
        <v>106</v>
      </c>
      <c r="T1219" s="223"/>
    </row>
    <row r="1220" ht="24" spans="1:20">
      <c r="A1220" s="386"/>
      <c r="B1220" s="126">
        <f>MAX($B$6:B1219)+1</f>
        <v>946</v>
      </c>
      <c r="C1220" s="191"/>
      <c r="D1220" s="125" t="s">
        <v>186</v>
      </c>
      <c r="E1220" s="125" t="s">
        <v>193</v>
      </c>
      <c r="F1220" s="125" t="s">
        <v>133</v>
      </c>
      <c r="G1220" s="125" t="s">
        <v>136</v>
      </c>
      <c r="H1220" s="125" t="s">
        <v>3156</v>
      </c>
      <c r="I1220" s="125" t="s">
        <v>242</v>
      </c>
      <c r="J1220" s="115" t="s">
        <v>3157</v>
      </c>
      <c r="K1220" s="115">
        <v>0</v>
      </c>
      <c r="L1220" s="115">
        <v>0.625</v>
      </c>
      <c r="M1220" s="195">
        <v>0.625</v>
      </c>
      <c r="N1220" s="115" t="s">
        <v>245</v>
      </c>
      <c r="O1220" s="115">
        <v>59.6889</v>
      </c>
      <c r="P1220" s="115">
        <v>51.9358</v>
      </c>
      <c r="Q1220" s="385">
        <f t="shared" si="40"/>
        <v>83.09728</v>
      </c>
      <c r="R1220" s="115" t="s">
        <v>3121</v>
      </c>
      <c r="S1220" s="125">
        <v>45</v>
      </c>
      <c r="T1220" s="223"/>
    </row>
    <row r="1221" ht="14.25" spans="1:20">
      <c r="A1221" s="375"/>
      <c r="B1221" s="126">
        <f>MAX($B$6:B1220)+1</f>
        <v>947</v>
      </c>
      <c r="C1221" s="191"/>
      <c r="D1221" s="125" t="s">
        <v>4811</v>
      </c>
      <c r="E1221" s="125" t="s">
        <v>193</v>
      </c>
      <c r="F1221" s="125" t="s">
        <v>133</v>
      </c>
      <c r="G1221" s="194" t="s">
        <v>139</v>
      </c>
      <c r="H1221" s="115" t="s">
        <v>4812</v>
      </c>
      <c r="I1221" s="225"/>
      <c r="J1221" s="223" t="s">
        <v>4988</v>
      </c>
      <c r="K1221" s="225"/>
      <c r="L1221" s="225"/>
      <c r="M1221" s="376"/>
      <c r="N1221" s="225"/>
      <c r="O1221" s="225"/>
      <c r="P1221" s="225"/>
      <c r="Q1221" s="377"/>
      <c r="R1221" s="225"/>
      <c r="S1221" s="125">
        <v>1247</v>
      </c>
      <c r="T1221" s="223"/>
    </row>
    <row r="1222" ht="14.25" spans="1:20">
      <c r="A1222" s="378"/>
      <c r="B1222" s="241">
        <f>MAX($B$6:B1221)+1</f>
        <v>948</v>
      </c>
      <c r="C1222" s="242"/>
      <c r="D1222" s="115" t="s">
        <v>392</v>
      </c>
      <c r="E1222" s="115" t="s">
        <v>193</v>
      </c>
      <c r="F1222" s="125" t="s">
        <v>133</v>
      </c>
      <c r="G1222" s="194" t="s">
        <v>139</v>
      </c>
      <c r="H1222" s="115" t="s">
        <v>4824</v>
      </c>
      <c r="I1222" s="223"/>
      <c r="J1222" s="223" t="s">
        <v>3163</v>
      </c>
      <c r="K1222" s="223"/>
      <c r="L1222" s="223"/>
      <c r="M1222" s="379"/>
      <c r="N1222" s="223"/>
      <c r="O1222" s="223"/>
      <c r="P1222" s="223"/>
      <c r="Q1222" s="380"/>
      <c r="R1222" s="223"/>
      <c r="S1222" s="125">
        <v>130</v>
      </c>
      <c r="T1222" s="223"/>
    </row>
    <row r="1223" ht="24" spans="1:20">
      <c r="A1223" s="388"/>
      <c r="B1223" s="126">
        <f>MAX($B$6:B1222)+1</f>
        <v>949</v>
      </c>
      <c r="C1223" s="191"/>
      <c r="D1223" s="194" t="s">
        <v>184</v>
      </c>
      <c r="E1223" s="194" t="s">
        <v>193</v>
      </c>
      <c r="F1223" s="125" t="s">
        <v>133</v>
      </c>
      <c r="G1223" s="194" t="s">
        <v>139</v>
      </c>
      <c r="H1223" s="194" t="s">
        <v>3164</v>
      </c>
      <c r="I1223" s="194" t="s">
        <v>742</v>
      </c>
      <c r="J1223" s="194" t="s">
        <v>3165</v>
      </c>
      <c r="K1223" s="193">
        <v>0</v>
      </c>
      <c r="L1223" s="193">
        <v>2.066</v>
      </c>
      <c r="M1223" s="195">
        <f t="shared" ref="M1223:M1231" si="41">L1223-K1223</f>
        <v>2.066</v>
      </c>
      <c r="N1223" s="194" t="s">
        <v>245</v>
      </c>
      <c r="O1223" s="193">
        <v>161.242</v>
      </c>
      <c r="P1223" s="193">
        <v>146.167</v>
      </c>
      <c r="Q1223" s="226">
        <f t="shared" ref="Q1223:Q1232" si="42">P1223/M1223</f>
        <v>70.7487899322362</v>
      </c>
      <c r="R1223" s="194" t="s">
        <v>3166</v>
      </c>
      <c r="S1223" s="195">
        <v>127.192</v>
      </c>
      <c r="T1223" s="194"/>
    </row>
    <row r="1224" ht="36" spans="1:20">
      <c r="A1224" s="388"/>
      <c r="B1224" s="126">
        <f>MAX($B$6:B1223)+1</f>
        <v>950</v>
      </c>
      <c r="C1224" s="191"/>
      <c r="D1224" s="194" t="s">
        <v>184</v>
      </c>
      <c r="E1224" s="194" t="s">
        <v>193</v>
      </c>
      <c r="F1224" s="125" t="s">
        <v>133</v>
      </c>
      <c r="G1224" s="194" t="s">
        <v>139</v>
      </c>
      <c r="H1224" s="194" t="s">
        <v>3167</v>
      </c>
      <c r="I1224" s="194" t="s">
        <v>742</v>
      </c>
      <c r="J1224" s="194" t="s">
        <v>3168</v>
      </c>
      <c r="K1224" s="193">
        <v>0.764</v>
      </c>
      <c r="L1224" s="193">
        <v>2.854</v>
      </c>
      <c r="M1224" s="195">
        <f t="shared" si="41"/>
        <v>2.09</v>
      </c>
      <c r="N1224" s="194" t="s">
        <v>245</v>
      </c>
      <c r="O1224" s="193">
        <v>66.298</v>
      </c>
      <c r="P1224" s="193">
        <v>60.099</v>
      </c>
      <c r="Q1224" s="226">
        <f t="shared" si="42"/>
        <v>28.7555023923445</v>
      </c>
      <c r="R1224" s="194" t="s">
        <v>3169</v>
      </c>
      <c r="S1224" s="195">
        <v>52.297</v>
      </c>
      <c r="T1224" s="194"/>
    </row>
    <row r="1225" ht="24" spans="1:20">
      <c r="A1225" s="388"/>
      <c r="B1225" s="126">
        <f>MAX($B$6:B1224)+1</f>
        <v>951</v>
      </c>
      <c r="C1225" s="191"/>
      <c r="D1225" s="194" t="s">
        <v>184</v>
      </c>
      <c r="E1225" s="194" t="s">
        <v>193</v>
      </c>
      <c r="F1225" s="125" t="s">
        <v>133</v>
      </c>
      <c r="G1225" s="194" t="s">
        <v>139</v>
      </c>
      <c r="H1225" s="194" t="s">
        <v>3170</v>
      </c>
      <c r="I1225" s="194" t="s">
        <v>742</v>
      </c>
      <c r="J1225" s="194" t="s">
        <v>3171</v>
      </c>
      <c r="K1225" s="193">
        <v>0</v>
      </c>
      <c r="L1225" s="193">
        <v>1.024</v>
      </c>
      <c r="M1225" s="195">
        <f t="shared" si="41"/>
        <v>1.024</v>
      </c>
      <c r="N1225" s="194" t="s">
        <v>245</v>
      </c>
      <c r="O1225" s="193">
        <v>92.638</v>
      </c>
      <c r="P1225" s="193">
        <v>83.977</v>
      </c>
      <c r="Q1225" s="226">
        <f t="shared" si="42"/>
        <v>82.0087890625</v>
      </c>
      <c r="R1225" s="194" t="s">
        <v>3172</v>
      </c>
      <c r="S1225" s="195">
        <v>73.075</v>
      </c>
      <c r="T1225" s="194"/>
    </row>
    <row r="1226" ht="36" spans="1:20">
      <c r="A1226" s="388"/>
      <c r="B1226" s="126">
        <f>MAX($B$6:B1225)+1</f>
        <v>952</v>
      </c>
      <c r="C1226" s="191"/>
      <c r="D1226" s="194" t="s">
        <v>184</v>
      </c>
      <c r="E1226" s="194" t="s">
        <v>193</v>
      </c>
      <c r="F1226" s="125" t="s">
        <v>133</v>
      </c>
      <c r="G1226" s="194" t="s">
        <v>139</v>
      </c>
      <c r="H1226" s="194" t="s">
        <v>3173</v>
      </c>
      <c r="I1226" s="194" t="s">
        <v>742</v>
      </c>
      <c r="J1226" s="194" t="s">
        <v>3174</v>
      </c>
      <c r="K1226" s="193">
        <v>0</v>
      </c>
      <c r="L1226" s="193">
        <v>1.6</v>
      </c>
      <c r="M1226" s="195">
        <f t="shared" si="41"/>
        <v>1.6</v>
      </c>
      <c r="N1226" s="194" t="s">
        <v>245</v>
      </c>
      <c r="O1226" s="193">
        <v>103.143</v>
      </c>
      <c r="P1226" s="193">
        <v>93.501</v>
      </c>
      <c r="Q1226" s="226">
        <f t="shared" si="42"/>
        <v>58.438125</v>
      </c>
      <c r="R1226" s="194" t="s">
        <v>3175</v>
      </c>
      <c r="S1226" s="195">
        <v>81.363</v>
      </c>
      <c r="T1226" s="194"/>
    </row>
    <row r="1227" ht="24" spans="1:20">
      <c r="A1227" s="388"/>
      <c r="B1227" s="126">
        <f>MAX($B$6:B1226)+1</f>
        <v>953</v>
      </c>
      <c r="C1227" s="191"/>
      <c r="D1227" s="194" t="s">
        <v>184</v>
      </c>
      <c r="E1227" s="194" t="s">
        <v>193</v>
      </c>
      <c r="F1227" s="125" t="s">
        <v>133</v>
      </c>
      <c r="G1227" s="194" t="s">
        <v>139</v>
      </c>
      <c r="H1227" s="194" t="s">
        <v>3176</v>
      </c>
      <c r="I1227" s="194" t="s">
        <v>742</v>
      </c>
      <c r="J1227" s="194" t="s">
        <v>3177</v>
      </c>
      <c r="K1227" s="193">
        <v>0</v>
      </c>
      <c r="L1227" s="193">
        <v>0.6</v>
      </c>
      <c r="M1227" s="195">
        <f t="shared" si="41"/>
        <v>0.6</v>
      </c>
      <c r="N1227" s="194" t="s">
        <v>245</v>
      </c>
      <c r="O1227" s="193">
        <v>36.108</v>
      </c>
      <c r="P1227" s="193">
        <v>32.733</v>
      </c>
      <c r="Q1227" s="226">
        <f t="shared" si="42"/>
        <v>54.555</v>
      </c>
      <c r="R1227" s="194" t="s">
        <v>3178</v>
      </c>
      <c r="S1227" s="195">
        <v>28.484</v>
      </c>
      <c r="T1227" s="194"/>
    </row>
    <row r="1228" ht="24" spans="1:20">
      <c r="A1228" s="388"/>
      <c r="B1228" s="126">
        <f>MAX($B$6:B1227)+1</f>
        <v>954</v>
      </c>
      <c r="C1228" s="191"/>
      <c r="D1228" s="194" t="s">
        <v>184</v>
      </c>
      <c r="E1228" s="194" t="s">
        <v>193</v>
      </c>
      <c r="F1228" s="125" t="s">
        <v>133</v>
      </c>
      <c r="G1228" s="194" t="s">
        <v>139</v>
      </c>
      <c r="H1228" s="194" t="s">
        <v>3179</v>
      </c>
      <c r="I1228" s="194" t="s">
        <v>742</v>
      </c>
      <c r="J1228" s="194" t="s">
        <v>3180</v>
      </c>
      <c r="K1228" s="193">
        <v>0</v>
      </c>
      <c r="L1228" s="193">
        <v>0.602</v>
      </c>
      <c r="M1228" s="195">
        <f t="shared" si="41"/>
        <v>0.602</v>
      </c>
      <c r="N1228" s="194" t="s">
        <v>245</v>
      </c>
      <c r="O1228" s="193">
        <v>36.108</v>
      </c>
      <c r="P1228" s="193">
        <v>32.733</v>
      </c>
      <c r="Q1228" s="226">
        <f t="shared" si="42"/>
        <v>54.3737541528239</v>
      </c>
      <c r="R1228" s="194" t="s">
        <v>3181</v>
      </c>
      <c r="S1228" s="195">
        <v>28.484</v>
      </c>
      <c r="T1228" s="194"/>
    </row>
    <row r="1229" ht="24" spans="1:20">
      <c r="A1229" s="388"/>
      <c r="B1229" s="126">
        <f>MAX($B$6:B1228)+1</f>
        <v>955</v>
      </c>
      <c r="C1229" s="191"/>
      <c r="D1229" s="194" t="s">
        <v>182</v>
      </c>
      <c r="E1229" s="194" t="s">
        <v>193</v>
      </c>
      <c r="F1229" s="125" t="s">
        <v>133</v>
      </c>
      <c r="G1229" s="194" t="s">
        <v>139</v>
      </c>
      <c r="H1229" s="194" t="s">
        <v>3182</v>
      </c>
      <c r="I1229" s="194" t="s">
        <v>242</v>
      </c>
      <c r="J1229" s="194" t="s">
        <v>3183</v>
      </c>
      <c r="K1229" s="193">
        <v>25.758</v>
      </c>
      <c r="L1229" s="193">
        <v>34.424</v>
      </c>
      <c r="M1229" s="195">
        <f t="shared" si="41"/>
        <v>8.666</v>
      </c>
      <c r="N1229" s="194" t="s">
        <v>342</v>
      </c>
      <c r="O1229" s="193">
        <v>1343.23</v>
      </c>
      <c r="P1229" s="193">
        <v>1208.907</v>
      </c>
      <c r="Q1229" s="226">
        <f t="shared" si="42"/>
        <v>139.5</v>
      </c>
      <c r="R1229" s="194" t="s">
        <v>3184</v>
      </c>
      <c r="S1229" s="195">
        <v>1051.969</v>
      </c>
      <c r="T1229" s="194"/>
    </row>
    <row r="1230" ht="24" spans="1:20">
      <c r="A1230" s="388"/>
      <c r="B1230" s="126">
        <f>MAX($B$6:B1229)+1</f>
        <v>956</v>
      </c>
      <c r="C1230" s="191"/>
      <c r="D1230" s="194" t="s">
        <v>186</v>
      </c>
      <c r="E1230" s="194" t="s">
        <v>193</v>
      </c>
      <c r="F1230" s="125" t="s">
        <v>133</v>
      </c>
      <c r="G1230" s="194" t="s">
        <v>139</v>
      </c>
      <c r="H1230" s="194" t="s">
        <v>3185</v>
      </c>
      <c r="I1230" s="194" t="s">
        <v>242</v>
      </c>
      <c r="J1230" s="194" t="s">
        <v>3186</v>
      </c>
      <c r="K1230" s="193">
        <v>0</v>
      </c>
      <c r="L1230" s="193">
        <v>0.487</v>
      </c>
      <c r="M1230" s="195">
        <f t="shared" si="41"/>
        <v>0.487</v>
      </c>
      <c r="N1230" s="194" t="s">
        <v>245</v>
      </c>
      <c r="O1230" s="193">
        <v>42.728</v>
      </c>
      <c r="P1230" s="193">
        <v>38.734</v>
      </c>
      <c r="Q1230" s="226">
        <f t="shared" si="42"/>
        <v>79.5359342915811</v>
      </c>
      <c r="R1230" s="194" t="s">
        <v>3187</v>
      </c>
      <c r="S1230" s="195">
        <v>33.706</v>
      </c>
      <c r="T1230" s="194"/>
    </row>
    <row r="1231" ht="24" spans="1:20">
      <c r="A1231" s="388"/>
      <c r="B1231" s="126">
        <f>MAX($B$6:B1230)+1</f>
        <v>957</v>
      </c>
      <c r="C1231" s="191"/>
      <c r="D1231" s="194" t="s">
        <v>186</v>
      </c>
      <c r="E1231" s="194" t="s">
        <v>193</v>
      </c>
      <c r="F1231" s="125" t="s">
        <v>133</v>
      </c>
      <c r="G1231" s="194" t="s">
        <v>139</v>
      </c>
      <c r="H1231" s="194" t="s">
        <v>3188</v>
      </c>
      <c r="I1231" s="194" t="s">
        <v>242</v>
      </c>
      <c r="J1231" s="194" t="s">
        <v>3189</v>
      </c>
      <c r="K1231" s="193">
        <v>0</v>
      </c>
      <c r="L1231" s="193">
        <v>3.18</v>
      </c>
      <c r="M1231" s="195">
        <f t="shared" si="41"/>
        <v>3.18</v>
      </c>
      <c r="N1231" s="194" t="s">
        <v>245</v>
      </c>
      <c r="O1231" s="193">
        <v>266.431</v>
      </c>
      <c r="P1231" s="193">
        <v>241.522</v>
      </c>
      <c r="Q1231" s="226">
        <f t="shared" si="42"/>
        <v>75.9503144654088</v>
      </c>
      <c r="R1231" s="194" t="s">
        <v>3190</v>
      </c>
      <c r="S1231" s="195">
        <v>210.168</v>
      </c>
      <c r="T1231" s="194"/>
    </row>
    <row r="1232" spans="1:20">
      <c r="A1232" s="389"/>
      <c r="B1232" s="250">
        <f>MAX($B$6:B1231)+1</f>
        <v>958</v>
      </c>
      <c r="C1232" s="251"/>
      <c r="D1232" s="199" t="s">
        <v>182</v>
      </c>
      <c r="E1232" s="199" t="s">
        <v>193</v>
      </c>
      <c r="F1232" s="214" t="s">
        <v>133</v>
      </c>
      <c r="G1232" s="194" t="s">
        <v>139</v>
      </c>
      <c r="H1232" s="194" t="s">
        <v>3191</v>
      </c>
      <c r="I1232" s="199" t="s">
        <v>242</v>
      </c>
      <c r="J1232" s="194" t="s">
        <v>3192</v>
      </c>
      <c r="K1232" s="193">
        <v>0</v>
      </c>
      <c r="L1232" s="193">
        <v>13.322</v>
      </c>
      <c r="M1232" s="196">
        <v>15.61</v>
      </c>
      <c r="N1232" s="199" t="s">
        <v>342</v>
      </c>
      <c r="O1232" s="202">
        <v>2999.529</v>
      </c>
      <c r="P1232" s="202">
        <v>2776.274</v>
      </c>
      <c r="Q1232" s="262">
        <f t="shared" si="42"/>
        <v>177.852274183216</v>
      </c>
      <c r="R1232" s="199" t="s">
        <v>3193</v>
      </c>
      <c r="S1232" s="195">
        <v>2415.864</v>
      </c>
      <c r="T1232" s="194"/>
    </row>
    <row r="1233" spans="1:20">
      <c r="A1233" s="390"/>
      <c r="B1233" s="258"/>
      <c r="C1233" s="259"/>
      <c r="D1233" s="200"/>
      <c r="E1233" s="200"/>
      <c r="F1233" s="237"/>
      <c r="G1233" s="194"/>
      <c r="H1233" s="194"/>
      <c r="I1233" s="200"/>
      <c r="J1233" s="194" t="s">
        <v>3192</v>
      </c>
      <c r="K1233" s="193">
        <v>15.588</v>
      </c>
      <c r="L1233" s="193">
        <v>17.876</v>
      </c>
      <c r="M1233" s="198"/>
      <c r="N1233" s="200"/>
      <c r="O1233" s="203"/>
      <c r="P1233" s="203"/>
      <c r="Q1233" s="321"/>
      <c r="R1233" s="200"/>
      <c r="S1233" s="195"/>
      <c r="T1233" s="194"/>
    </row>
    <row r="1234" ht="24" spans="1:20">
      <c r="A1234" s="388"/>
      <c r="B1234" s="126">
        <f>MAX($B$6:B1233)+1</f>
        <v>959</v>
      </c>
      <c r="C1234" s="191"/>
      <c r="D1234" s="194" t="s">
        <v>182</v>
      </c>
      <c r="E1234" s="194" t="s">
        <v>193</v>
      </c>
      <c r="F1234" s="125" t="s">
        <v>133</v>
      </c>
      <c r="G1234" s="194" t="s">
        <v>139</v>
      </c>
      <c r="H1234" s="194" t="s">
        <v>3194</v>
      </c>
      <c r="I1234" s="194" t="s">
        <v>242</v>
      </c>
      <c r="J1234" s="194" t="s">
        <v>3195</v>
      </c>
      <c r="K1234" s="193">
        <v>29.83</v>
      </c>
      <c r="L1234" s="193">
        <v>35.378</v>
      </c>
      <c r="M1234" s="195">
        <f t="shared" ref="M1234:M1240" si="43">L1234-K1234</f>
        <v>5.548</v>
      </c>
      <c r="N1234" s="194" t="s">
        <v>342</v>
      </c>
      <c r="O1234" s="193">
        <v>859.94</v>
      </c>
      <c r="P1234" s="193">
        <v>773.946</v>
      </c>
      <c r="Q1234" s="226">
        <f t="shared" ref="Q1234:Q1240" si="44">P1234/M1234</f>
        <v>139.5</v>
      </c>
      <c r="R1234" s="194" t="s">
        <v>3196</v>
      </c>
      <c r="S1234" s="195">
        <v>673.474</v>
      </c>
      <c r="T1234" s="194"/>
    </row>
    <row r="1235" ht="24" spans="1:20">
      <c r="A1235" s="388"/>
      <c r="B1235" s="126">
        <f>MAX($B$6:B1234)+1</f>
        <v>960</v>
      </c>
      <c r="C1235" s="191"/>
      <c r="D1235" s="194" t="s">
        <v>186</v>
      </c>
      <c r="E1235" s="194" t="s">
        <v>193</v>
      </c>
      <c r="F1235" s="125" t="s">
        <v>133</v>
      </c>
      <c r="G1235" s="194" t="s">
        <v>139</v>
      </c>
      <c r="H1235" s="194" t="s">
        <v>3197</v>
      </c>
      <c r="I1235" s="194" t="s">
        <v>242</v>
      </c>
      <c r="J1235" s="194" t="s">
        <v>3198</v>
      </c>
      <c r="K1235" s="193">
        <v>0</v>
      </c>
      <c r="L1235" s="193">
        <v>0.73</v>
      </c>
      <c r="M1235" s="195">
        <f t="shared" si="43"/>
        <v>0.73</v>
      </c>
      <c r="N1235" s="194" t="s">
        <v>245</v>
      </c>
      <c r="O1235" s="193">
        <v>63.457</v>
      </c>
      <c r="P1235" s="193">
        <v>57.525</v>
      </c>
      <c r="Q1235" s="226">
        <f t="shared" si="44"/>
        <v>78.8013698630137</v>
      </c>
      <c r="R1235" s="194" t="s">
        <v>3199</v>
      </c>
      <c r="S1235" s="195">
        <v>50.057</v>
      </c>
      <c r="T1235" s="194"/>
    </row>
    <row r="1236" ht="24" spans="1:20">
      <c r="A1236" s="388"/>
      <c r="B1236" s="126">
        <f>MAX($B$6:B1235)+1</f>
        <v>961</v>
      </c>
      <c r="C1236" s="191"/>
      <c r="D1236" s="194" t="s">
        <v>182</v>
      </c>
      <c r="E1236" s="194" t="s">
        <v>193</v>
      </c>
      <c r="F1236" s="125" t="s">
        <v>133</v>
      </c>
      <c r="G1236" s="194" t="s">
        <v>139</v>
      </c>
      <c r="H1236" s="194" t="s">
        <v>3200</v>
      </c>
      <c r="I1236" s="194" t="s">
        <v>242</v>
      </c>
      <c r="J1236" s="194" t="s">
        <v>3195</v>
      </c>
      <c r="K1236" s="193">
        <v>6.829</v>
      </c>
      <c r="L1236" s="193">
        <v>8.475</v>
      </c>
      <c r="M1236" s="195">
        <f t="shared" si="43"/>
        <v>1.646</v>
      </c>
      <c r="N1236" s="194" t="s">
        <v>342</v>
      </c>
      <c r="O1236" s="193">
        <v>255.13</v>
      </c>
      <c r="P1236" s="193">
        <v>229.617</v>
      </c>
      <c r="Q1236" s="226">
        <f t="shared" si="44"/>
        <v>139.5</v>
      </c>
      <c r="R1236" s="194" t="s">
        <v>3201</v>
      </c>
      <c r="S1236" s="195">
        <v>199.81</v>
      </c>
      <c r="T1236" s="194"/>
    </row>
    <row r="1237" ht="24" spans="1:20">
      <c r="A1237" s="388"/>
      <c r="B1237" s="126">
        <f>MAX($B$6:B1236)+1</f>
        <v>962</v>
      </c>
      <c r="C1237" s="191"/>
      <c r="D1237" s="194" t="s">
        <v>186</v>
      </c>
      <c r="E1237" s="194" t="s">
        <v>193</v>
      </c>
      <c r="F1237" s="125" t="s">
        <v>133</v>
      </c>
      <c r="G1237" s="194" t="s">
        <v>139</v>
      </c>
      <c r="H1237" s="194" t="s">
        <v>3202</v>
      </c>
      <c r="I1237" s="194" t="s">
        <v>242</v>
      </c>
      <c r="J1237" s="194" t="s">
        <v>3203</v>
      </c>
      <c r="K1237" s="193">
        <v>2.627</v>
      </c>
      <c r="L1237" s="193">
        <v>5.9</v>
      </c>
      <c r="M1237" s="195">
        <f t="shared" si="43"/>
        <v>3.273</v>
      </c>
      <c r="N1237" s="194" t="s">
        <v>245</v>
      </c>
      <c r="O1237" s="193">
        <v>314.176</v>
      </c>
      <c r="P1237" s="193">
        <v>284.804</v>
      </c>
      <c r="Q1237" s="226">
        <f t="shared" si="44"/>
        <v>87.0161930950198</v>
      </c>
      <c r="R1237" s="194" t="s">
        <v>3204</v>
      </c>
      <c r="S1237" s="195">
        <v>247.831</v>
      </c>
      <c r="T1237" s="194"/>
    </row>
    <row r="1238" ht="24" spans="1:20">
      <c r="A1238" s="388"/>
      <c r="B1238" s="126">
        <f>MAX($B$6:B1237)+1</f>
        <v>963</v>
      </c>
      <c r="C1238" s="191"/>
      <c r="D1238" s="194" t="s">
        <v>186</v>
      </c>
      <c r="E1238" s="194" t="s">
        <v>193</v>
      </c>
      <c r="F1238" s="125" t="s">
        <v>133</v>
      </c>
      <c r="G1238" s="194" t="s">
        <v>139</v>
      </c>
      <c r="H1238" s="194" t="s">
        <v>3205</v>
      </c>
      <c r="I1238" s="194" t="s">
        <v>242</v>
      </c>
      <c r="J1238" s="194" t="s">
        <v>3206</v>
      </c>
      <c r="K1238" s="193">
        <v>0</v>
      </c>
      <c r="L1238" s="193">
        <v>1.774</v>
      </c>
      <c r="M1238" s="195">
        <f t="shared" si="43"/>
        <v>1.774</v>
      </c>
      <c r="N1238" s="194" t="s">
        <v>245</v>
      </c>
      <c r="O1238" s="193">
        <v>177.579</v>
      </c>
      <c r="P1238" s="193">
        <v>160.977</v>
      </c>
      <c r="Q1238" s="226">
        <f t="shared" si="44"/>
        <v>90.7423900789177</v>
      </c>
      <c r="R1238" s="194" t="s">
        <v>3207</v>
      </c>
      <c r="S1238" s="195">
        <v>140.079</v>
      </c>
      <c r="T1238" s="194"/>
    </row>
    <row r="1239" ht="24" spans="1:20">
      <c r="A1239" s="388"/>
      <c r="B1239" s="126">
        <f>MAX($B$6:B1238)+1</f>
        <v>964</v>
      </c>
      <c r="C1239" s="191"/>
      <c r="D1239" s="194" t="s">
        <v>186</v>
      </c>
      <c r="E1239" s="194" t="s">
        <v>193</v>
      </c>
      <c r="F1239" s="125" t="s">
        <v>133</v>
      </c>
      <c r="G1239" s="194" t="s">
        <v>139</v>
      </c>
      <c r="H1239" s="194" t="s">
        <v>3208</v>
      </c>
      <c r="I1239" s="194" t="s">
        <v>242</v>
      </c>
      <c r="J1239" s="194" t="s">
        <v>3209</v>
      </c>
      <c r="K1239" s="193">
        <v>0</v>
      </c>
      <c r="L1239" s="193">
        <v>1.839</v>
      </c>
      <c r="M1239" s="195">
        <f t="shared" si="43"/>
        <v>1.839</v>
      </c>
      <c r="N1239" s="194" t="s">
        <v>245</v>
      </c>
      <c r="O1239" s="193">
        <v>161.279</v>
      </c>
      <c r="P1239" s="193">
        <v>146.202</v>
      </c>
      <c r="Q1239" s="226">
        <f t="shared" si="44"/>
        <v>79.5008156606851</v>
      </c>
      <c r="R1239" s="194" t="s">
        <v>3210</v>
      </c>
      <c r="S1239" s="195">
        <v>127.222</v>
      </c>
      <c r="T1239" s="194"/>
    </row>
    <row r="1240" ht="24" spans="1:20">
      <c r="A1240" s="388"/>
      <c r="B1240" s="126">
        <f>MAX($B$6:B1239)+1</f>
        <v>965</v>
      </c>
      <c r="C1240" s="191"/>
      <c r="D1240" s="194" t="s">
        <v>186</v>
      </c>
      <c r="E1240" s="194" t="s">
        <v>193</v>
      </c>
      <c r="F1240" s="125" t="s">
        <v>133</v>
      </c>
      <c r="G1240" s="194" t="s">
        <v>139</v>
      </c>
      <c r="H1240" s="194" t="s">
        <v>3211</v>
      </c>
      <c r="I1240" s="194" t="s">
        <v>242</v>
      </c>
      <c r="J1240" s="194" t="s">
        <v>3212</v>
      </c>
      <c r="K1240" s="193">
        <v>0</v>
      </c>
      <c r="L1240" s="193">
        <v>6.986</v>
      </c>
      <c r="M1240" s="195">
        <f t="shared" si="43"/>
        <v>6.986</v>
      </c>
      <c r="N1240" s="194" t="s">
        <v>245</v>
      </c>
      <c r="O1240" s="193">
        <v>757.99</v>
      </c>
      <c r="P1240" s="193">
        <v>687.126</v>
      </c>
      <c r="Q1240" s="226">
        <f t="shared" si="44"/>
        <v>98.357572287432</v>
      </c>
      <c r="R1240" s="194" t="s">
        <v>3213</v>
      </c>
      <c r="S1240" s="195">
        <v>597.925</v>
      </c>
      <c r="T1240" s="194"/>
    </row>
    <row r="1241" ht="14.25" spans="1:20">
      <c r="A1241" s="391"/>
      <c r="B1241" s="126">
        <f>MAX($B$6:B1240)+1</f>
        <v>966</v>
      </c>
      <c r="C1241" s="191"/>
      <c r="D1241" s="125" t="s">
        <v>4811</v>
      </c>
      <c r="E1241" s="125" t="s">
        <v>193</v>
      </c>
      <c r="F1241" s="125" t="s">
        <v>133</v>
      </c>
      <c r="G1241" s="115" t="s">
        <v>141</v>
      </c>
      <c r="H1241" s="115" t="s">
        <v>4812</v>
      </c>
      <c r="I1241" s="225"/>
      <c r="J1241" s="223" t="s">
        <v>4989</v>
      </c>
      <c r="K1241" s="225"/>
      <c r="L1241" s="225"/>
      <c r="M1241" s="376"/>
      <c r="N1241" s="225"/>
      <c r="O1241" s="225"/>
      <c r="P1241" s="225"/>
      <c r="Q1241" s="377"/>
      <c r="R1241" s="225"/>
      <c r="S1241" s="125">
        <v>500</v>
      </c>
      <c r="T1241" s="223"/>
    </row>
    <row r="1242" ht="14.25" spans="1:20">
      <c r="A1242" s="392"/>
      <c r="B1242" s="241">
        <f>MAX($B$6:B1241)+1</f>
        <v>967</v>
      </c>
      <c r="C1242" s="242"/>
      <c r="D1242" s="115" t="s">
        <v>392</v>
      </c>
      <c r="E1242" s="115" t="s">
        <v>193</v>
      </c>
      <c r="F1242" s="125" t="s">
        <v>133</v>
      </c>
      <c r="G1242" s="115" t="s">
        <v>141</v>
      </c>
      <c r="H1242" s="115" t="s">
        <v>4824</v>
      </c>
      <c r="I1242" s="223"/>
      <c r="J1242" s="223" t="s">
        <v>3214</v>
      </c>
      <c r="K1242" s="223"/>
      <c r="L1242" s="223"/>
      <c r="M1242" s="379"/>
      <c r="N1242" s="223"/>
      <c r="O1242" s="223"/>
      <c r="P1242" s="223"/>
      <c r="Q1242" s="380"/>
      <c r="R1242" s="223"/>
      <c r="S1242" s="125">
        <v>26</v>
      </c>
      <c r="T1242" s="223"/>
    </row>
    <row r="1243" ht="24" spans="1:20">
      <c r="A1243" s="378"/>
      <c r="B1243" s="241">
        <f>MAX($B$6:B1242)+1</f>
        <v>968</v>
      </c>
      <c r="C1243" s="242"/>
      <c r="D1243" s="115" t="s">
        <v>186</v>
      </c>
      <c r="E1243" s="115" t="s">
        <v>193</v>
      </c>
      <c r="F1243" s="125" t="s">
        <v>133</v>
      </c>
      <c r="G1243" s="115" t="s">
        <v>141</v>
      </c>
      <c r="H1243" s="125" t="s">
        <v>3216</v>
      </c>
      <c r="I1243" s="223" t="s">
        <v>3215</v>
      </c>
      <c r="J1243" s="225" t="s">
        <v>3217</v>
      </c>
      <c r="K1243" s="125" t="s">
        <v>401</v>
      </c>
      <c r="L1243" s="125" t="s">
        <v>3218</v>
      </c>
      <c r="M1243" s="244">
        <v>3.5</v>
      </c>
      <c r="N1243" s="115" t="s">
        <v>245</v>
      </c>
      <c r="O1243" s="115">
        <v>206.4443</v>
      </c>
      <c r="P1243" s="115">
        <v>188.4477</v>
      </c>
      <c r="Q1243" s="385">
        <f t="shared" ref="Q1243:Q1251" si="45">P1243/M1243</f>
        <v>53.8422</v>
      </c>
      <c r="R1243" s="192" t="s">
        <v>3219</v>
      </c>
      <c r="S1243" s="125">
        <v>188</v>
      </c>
      <c r="T1243" s="223"/>
    </row>
    <row r="1244" ht="24" spans="1:20">
      <c r="A1244" s="378"/>
      <c r="B1244" s="241">
        <f>MAX($B$6:B1243)+1</f>
        <v>969</v>
      </c>
      <c r="C1244" s="242"/>
      <c r="D1244" s="115" t="s">
        <v>186</v>
      </c>
      <c r="E1244" s="115" t="s">
        <v>193</v>
      </c>
      <c r="F1244" s="125" t="s">
        <v>133</v>
      </c>
      <c r="G1244" s="115" t="s">
        <v>141</v>
      </c>
      <c r="H1244" s="125" t="s">
        <v>3220</v>
      </c>
      <c r="I1244" s="223" t="s">
        <v>3215</v>
      </c>
      <c r="J1244" s="223" t="s">
        <v>3221</v>
      </c>
      <c r="K1244" s="125" t="s">
        <v>401</v>
      </c>
      <c r="L1244" s="125" t="s">
        <v>3222</v>
      </c>
      <c r="M1244" s="244">
        <v>0.4</v>
      </c>
      <c r="N1244" s="115" t="s">
        <v>245</v>
      </c>
      <c r="O1244" s="115">
        <v>13.3308</v>
      </c>
      <c r="P1244" s="115">
        <v>11.3661</v>
      </c>
      <c r="Q1244" s="385">
        <f t="shared" si="45"/>
        <v>28.41525</v>
      </c>
      <c r="R1244" s="192" t="s">
        <v>3223</v>
      </c>
      <c r="S1244" s="115">
        <v>11</v>
      </c>
      <c r="T1244" s="223"/>
    </row>
    <row r="1245" ht="24" spans="1:20">
      <c r="A1245" s="378"/>
      <c r="B1245" s="241">
        <f>MAX($B$6:B1244)+1</f>
        <v>970</v>
      </c>
      <c r="C1245" s="242"/>
      <c r="D1245" s="115" t="s">
        <v>186</v>
      </c>
      <c r="E1245" s="115" t="s">
        <v>193</v>
      </c>
      <c r="F1245" s="125" t="s">
        <v>133</v>
      </c>
      <c r="G1245" s="115" t="s">
        <v>141</v>
      </c>
      <c r="H1245" s="125" t="s">
        <v>3224</v>
      </c>
      <c r="I1245" s="223" t="s">
        <v>3215</v>
      </c>
      <c r="J1245" s="223" t="s">
        <v>3225</v>
      </c>
      <c r="K1245" s="125" t="s">
        <v>401</v>
      </c>
      <c r="L1245" s="125" t="s">
        <v>3226</v>
      </c>
      <c r="M1245" s="244">
        <v>2.099</v>
      </c>
      <c r="N1245" s="115" t="s">
        <v>245</v>
      </c>
      <c r="O1245" s="115">
        <v>99.4134</v>
      </c>
      <c r="P1245" s="115">
        <v>86.101</v>
      </c>
      <c r="Q1245" s="385">
        <f t="shared" si="45"/>
        <v>41.0200095283468</v>
      </c>
      <c r="R1245" s="192" t="s">
        <v>3227</v>
      </c>
      <c r="S1245" s="115">
        <v>86</v>
      </c>
      <c r="T1245" s="223"/>
    </row>
    <row r="1246" ht="24" spans="1:20">
      <c r="A1246" s="378"/>
      <c r="B1246" s="241">
        <f>MAX($B$6:B1245)+1</f>
        <v>971</v>
      </c>
      <c r="C1246" s="242"/>
      <c r="D1246" s="115" t="s">
        <v>186</v>
      </c>
      <c r="E1246" s="115" t="s">
        <v>193</v>
      </c>
      <c r="F1246" s="125" t="s">
        <v>133</v>
      </c>
      <c r="G1246" s="115" t="s">
        <v>141</v>
      </c>
      <c r="H1246" s="125" t="s">
        <v>3228</v>
      </c>
      <c r="I1246" s="223" t="s">
        <v>3215</v>
      </c>
      <c r="J1246" s="223" t="s">
        <v>3229</v>
      </c>
      <c r="K1246" s="125" t="s">
        <v>401</v>
      </c>
      <c r="L1246" s="125" t="s">
        <v>3230</v>
      </c>
      <c r="M1246" s="244">
        <v>0.8307</v>
      </c>
      <c r="N1246" s="115" t="s">
        <v>245</v>
      </c>
      <c r="O1246" s="115">
        <v>61.936</v>
      </c>
      <c r="P1246" s="115">
        <v>56.1839</v>
      </c>
      <c r="Q1246" s="385">
        <f t="shared" si="45"/>
        <v>67.6344047189118</v>
      </c>
      <c r="R1246" s="192" t="s">
        <v>3231</v>
      </c>
      <c r="S1246" s="115">
        <v>56</v>
      </c>
      <c r="T1246" s="223"/>
    </row>
    <row r="1247" ht="24" spans="1:20">
      <c r="A1247" s="378"/>
      <c r="B1247" s="241">
        <f>MAX($B$6:B1246)+1</f>
        <v>972</v>
      </c>
      <c r="C1247" s="242"/>
      <c r="D1247" s="115" t="s">
        <v>186</v>
      </c>
      <c r="E1247" s="115" t="s">
        <v>193</v>
      </c>
      <c r="F1247" s="125" t="s">
        <v>133</v>
      </c>
      <c r="G1247" s="115" t="s">
        <v>141</v>
      </c>
      <c r="H1247" s="125" t="s">
        <v>3232</v>
      </c>
      <c r="I1247" s="223" t="s">
        <v>3215</v>
      </c>
      <c r="J1247" s="223" t="s">
        <v>3233</v>
      </c>
      <c r="K1247" s="125" t="s">
        <v>3234</v>
      </c>
      <c r="L1247" s="125" t="s">
        <v>3235</v>
      </c>
      <c r="M1247" s="244">
        <v>6.77</v>
      </c>
      <c r="N1247" s="115" t="s">
        <v>245</v>
      </c>
      <c r="O1247" s="115">
        <v>530.2188</v>
      </c>
      <c r="P1247" s="115">
        <v>463.7465</v>
      </c>
      <c r="Q1247" s="385">
        <f t="shared" si="45"/>
        <v>68.5002215657312</v>
      </c>
      <c r="R1247" s="192" t="s">
        <v>3236</v>
      </c>
      <c r="S1247" s="115">
        <v>463</v>
      </c>
      <c r="T1247" s="223"/>
    </row>
    <row r="1248" ht="24" spans="1:20">
      <c r="A1248" s="378"/>
      <c r="B1248" s="241">
        <f>MAX($B$6:B1247)+1</f>
        <v>973</v>
      </c>
      <c r="C1248" s="242"/>
      <c r="D1248" s="115" t="s">
        <v>186</v>
      </c>
      <c r="E1248" s="115" t="s">
        <v>193</v>
      </c>
      <c r="F1248" s="125" t="s">
        <v>133</v>
      </c>
      <c r="G1248" s="115" t="s">
        <v>141</v>
      </c>
      <c r="H1248" s="125" t="s">
        <v>3237</v>
      </c>
      <c r="I1248" s="223" t="s">
        <v>3215</v>
      </c>
      <c r="J1248" s="223" t="s">
        <v>3238</v>
      </c>
      <c r="K1248" s="125" t="s">
        <v>401</v>
      </c>
      <c r="L1248" s="125" t="s">
        <v>3239</v>
      </c>
      <c r="M1248" s="244">
        <v>1.861</v>
      </c>
      <c r="N1248" s="115" t="s">
        <v>245</v>
      </c>
      <c r="O1248" s="115">
        <v>146.7739</v>
      </c>
      <c r="P1248" s="115">
        <v>132.6404</v>
      </c>
      <c r="Q1248" s="385">
        <f t="shared" si="45"/>
        <v>71.2737238044062</v>
      </c>
      <c r="R1248" s="192" t="s">
        <v>3240</v>
      </c>
      <c r="S1248" s="115">
        <v>132</v>
      </c>
      <c r="T1248" s="223"/>
    </row>
    <row r="1249" ht="24" spans="1:20">
      <c r="A1249" s="386"/>
      <c r="B1249" s="126">
        <f>MAX($B$6:B1248)+1</f>
        <v>974</v>
      </c>
      <c r="C1249" s="191"/>
      <c r="D1249" s="125" t="s">
        <v>182</v>
      </c>
      <c r="E1249" s="125" t="s">
        <v>193</v>
      </c>
      <c r="F1249" s="125" t="s">
        <v>133</v>
      </c>
      <c r="G1249" s="125" t="s">
        <v>135</v>
      </c>
      <c r="H1249" s="125" t="s">
        <v>3246</v>
      </c>
      <c r="I1249" s="125" t="s">
        <v>930</v>
      </c>
      <c r="J1249" s="125" t="s">
        <v>3247</v>
      </c>
      <c r="K1249" s="125" t="s">
        <v>3248</v>
      </c>
      <c r="L1249" s="125" t="s">
        <v>3249</v>
      </c>
      <c r="M1249" s="195">
        <v>1.932</v>
      </c>
      <c r="N1249" s="125" t="s">
        <v>342</v>
      </c>
      <c r="O1249" s="125">
        <v>397</v>
      </c>
      <c r="P1249" s="125">
        <v>257</v>
      </c>
      <c r="Q1249" s="226">
        <f t="shared" si="45"/>
        <v>133.022774327122</v>
      </c>
      <c r="R1249" s="125" t="s">
        <v>3250</v>
      </c>
      <c r="S1249" s="125">
        <v>180</v>
      </c>
      <c r="T1249" s="223"/>
    </row>
    <row r="1250" ht="24" spans="1:20">
      <c r="A1250" s="386"/>
      <c r="B1250" s="126">
        <f>MAX($B$6:B1249)+1</f>
        <v>975</v>
      </c>
      <c r="C1250" s="191"/>
      <c r="D1250" s="125" t="s">
        <v>186</v>
      </c>
      <c r="E1250" s="125" t="s">
        <v>193</v>
      </c>
      <c r="F1250" s="125" t="s">
        <v>133</v>
      </c>
      <c r="G1250" s="125" t="s">
        <v>135</v>
      </c>
      <c r="H1250" s="125" t="s">
        <v>3251</v>
      </c>
      <c r="I1250" s="125" t="s">
        <v>186</v>
      </c>
      <c r="J1250" s="125" t="s">
        <v>3252</v>
      </c>
      <c r="K1250" s="125" t="s">
        <v>401</v>
      </c>
      <c r="L1250" s="125" t="s">
        <v>3253</v>
      </c>
      <c r="M1250" s="195">
        <v>2.83</v>
      </c>
      <c r="N1250" s="125" t="s">
        <v>342</v>
      </c>
      <c r="O1250" s="125">
        <v>852</v>
      </c>
      <c r="P1250" s="125">
        <v>585</v>
      </c>
      <c r="Q1250" s="226">
        <f t="shared" si="45"/>
        <v>206.713780918728</v>
      </c>
      <c r="R1250" s="125" t="s">
        <v>3254</v>
      </c>
      <c r="S1250" s="125">
        <v>410</v>
      </c>
      <c r="T1250" s="223"/>
    </row>
    <row r="1251" spans="1:20">
      <c r="A1251" s="393"/>
      <c r="B1251" s="250">
        <f>MAX($B$6:B1250)+1</f>
        <v>976</v>
      </c>
      <c r="C1251" s="251"/>
      <c r="D1251" s="214" t="s">
        <v>182</v>
      </c>
      <c r="E1251" s="214" t="s">
        <v>193</v>
      </c>
      <c r="F1251" s="214" t="s">
        <v>133</v>
      </c>
      <c r="G1251" s="125" t="s">
        <v>135</v>
      </c>
      <c r="H1251" s="125" t="s">
        <v>3255</v>
      </c>
      <c r="I1251" s="214" t="s">
        <v>930</v>
      </c>
      <c r="J1251" s="125" t="s">
        <v>3256</v>
      </c>
      <c r="K1251" s="125" t="s">
        <v>3257</v>
      </c>
      <c r="L1251" s="125" t="s">
        <v>3258</v>
      </c>
      <c r="M1251" s="196">
        <v>3.186</v>
      </c>
      <c r="N1251" s="214" t="s">
        <v>342</v>
      </c>
      <c r="O1251" s="214">
        <v>679</v>
      </c>
      <c r="P1251" s="214">
        <v>562</v>
      </c>
      <c r="Q1251" s="262">
        <f t="shared" si="45"/>
        <v>176.39673571877</v>
      </c>
      <c r="R1251" s="214" t="s">
        <v>3259</v>
      </c>
      <c r="S1251" s="125">
        <v>398</v>
      </c>
      <c r="T1251" s="269"/>
    </row>
    <row r="1252" spans="1:20">
      <c r="A1252" s="394"/>
      <c r="B1252" s="258"/>
      <c r="C1252" s="259"/>
      <c r="D1252" s="237"/>
      <c r="E1252" s="237"/>
      <c r="F1252" s="237"/>
      <c r="G1252" s="125"/>
      <c r="H1252" s="125"/>
      <c r="I1252" s="237"/>
      <c r="J1252" s="125" t="s">
        <v>3260</v>
      </c>
      <c r="K1252" s="125" t="s">
        <v>3261</v>
      </c>
      <c r="L1252" s="125" t="s">
        <v>3262</v>
      </c>
      <c r="M1252" s="198"/>
      <c r="N1252" s="237"/>
      <c r="O1252" s="237"/>
      <c r="P1252" s="237"/>
      <c r="Q1252" s="321"/>
      <c r="R1252" s="237"/>
      <c r="S1252" s="125"/>
      <c r="T1252" s="271"/>
    </row>
    <row r="1253" ht="14.25" spans="1:20">
      <c r="A1253" s="375"/>
      <c r="B1253" s="126">
        <f>MAX($B$6:B1252)+1</f>
        <v>977</v>
      </c>
      <c r="C1253" s="191"/>
      <c r="D1253" s="125" t="s">
        <v>4811</v>
      </c>
      <c r="E1253" s="125" t="s">
        <v>193</v>
      </c>
      <c r="F1253" s="125" t="s">
        <v>133</v>
      </c>
      <c r="G1253" s="125" t="s">
        <v>135</v>
      </c>
      <c r="H1253" s="125" t="s">
        <v>4812</v>
      </c>
      <c r="I1253" s="225"/>
      <c r="J1253" s="223" t="s">
        <v>4990</v>
      </c>
      <c r="K1253" s="225"/>
      <c r="L1253" s="225"/>
      <c r="M1253" s="376"/>
      <c r="N1253" s="225"/>
      <c r="O1253" s="225"/>
      <c r="P1253" s="225"/>
      <c r="Q1253" s="377"/>
      <c r="R1253" s="225"/>
      <c r="S1253" s="125">
        <v>1015</v>
      </c>
      <c r="T1253" s="223"/>
    </row>
    <row r="1254" ht="14.25" spans="1:20">
      <c r="A1254" s="378"/>
      <c r="B1254" s="241">
        <f>MAX($B$6:B1253)+1</f>
        <v>978</v>
      </c>
      <c r="C1254" s="242"/>
      <c r="D1254" s="115" t="s">
        <v>392</v>
      </c>
      <c r="E1254" s="115" t="s">
        <v>193</v>
      </c>
      <c r="F1254" s="125" t="s">
        <v>133</v>
      </c>
      <c r="G1254" s="115" t="s">
        <v>134</v>
      </c>
      <c r="H1254" s="115" t="s">
        <v>4824</v>
      </c>
      <c r="I1254" s="223"/>
      <c r="J1254" s="223" t="s">
        <v>3263</v>
      </c>
      <c r="K1254" s="223"/>
      <c r="L1254" s="223"/>
      <c r="M1254" s="379"/>
      <c r="N1254" s="223"/>
      <c r="O1254" s="223"/>
      <c r="P1254" s="223"/>
      <c r="Q1254" s="380"/>
      <c r="R1254" s="223"/>
      <c r="S1254" s="115">
        <v>25</v>
      </c>
      <c r="T1254" s="223"/>
    </row>
    <row r="1255" ht="14.25" spans="1:20">
      <c r="A1255" s="375"/>
      <c r="B1255" s="126">
        <f>MAX($B$6:B1254)+1</f>
        <v>979</v>
      </c>
      <c r="C1255" s="191"/>
      <c r="D1255" s="125" t="s">
        <v>4811</v>
      </c>
      <c r="E1255" s="125" t="s">
        <v>193</v>
      </c>
      <c r="F1255" s="125" t="s">
        <v>133</v>
      </c>
      <c r="G1255" s="115" t="s">
        <v>134</v>
      </c>
      <c r="H1255" s="115" t="s">
        <v>4812</v>
      </c>
      <c r="I1255" s="225"/>
      <c r="J1255" s="223" t="s">
        <v>4991</v>
      </c>
      <c r="K1255" s="225"/>
      <c r="L1255" s="225"/>
      <c r="M1255" s="376"/>
      <c r="N1255" s="225"/>
      <c r="O1255" s="225"/>
      <c r="P1255" s="225"/>
      <c r="Q1255" s="377"/>
      <c r="R1255" s="225"/>
      <c r="S1255" s="125">
        <v>680</v>
      </c>
      <c r="T1255" s="223"/>
    </row>
    <row r="1256" ht="24" spans="1:20">
      <c r="A1256" s="386"/>
      <c r="B1256" s="126">
        <f>MAX($B$6:B1255)+1</f>
        <v>980</v>
      </c>
      <c r="C1256" s="191"/>
      <c r="D1256" s="125" t="s">
        <v>183</v>
      </c>
      <c r="E1256" s="125" t="s">
        <v>193</v>
      </c>
      <c r="F1256" s="125" t="s">
        <v>133</v>
      </c>
      <c r="G1256" s="115" t="s">
        <v>134</v>
      </c>
      <c r="H1256" s="125" t="s">
        <v>3265</v>
      </c>
      <c r="I1256" s="125" t="s">
        <v>3264</v>
      </c>
      <c r="J1256" s="125" t="s">
        <v>3266</v>
      </c>
      <c r="K1256" s="125">
        <v>0.76</v>
      </c>
      <c r="L1256" s="125">
        <v>3.26</v>
      </c>
      <c r="M1256" s="195">
        <v>2.5</v>
      </c>
      <c r="N1256" s="125" t="s">
        <v>342</v>
      </c>
      <c r="O1256" s="195">
        <v>325.637511330853</v>
      </c>
      <c r="P1256" s="195">
        <v>271.19375313195</v>
      </c>
      <c r="Q1256" s="226">
        <f t="shared" ref="Q1256:Q1261" si="46">P1256/M1256</f>
        <v>108.47750125278</v>
      </c>
      <c r="R1256" s="125" t="s">
        <v>3267</v>
      </c>
      <c r="S1256" s="125">
        <v>271</v>
      </c>
      <c r="T1256" s="223"/>
    </row>
    <row r="1257" ht="36" spans="1:20">
      <c r="A1257" s="386"/>
      <c r="B1257" s="126">
        <f>MAX($B$6:B1256)+1</f>
        <v>981</v>
      </c>
      <c r="C1257" s="191"/>
      <c r="D1257" s="125" t="s">
        <v>183</v>
      </c>
      <c r="E1257" s="125" t="s">
        <v>193</v>
      </c>
      <c r="F1257" s="125" t="s">
        <v>133</v>
      </c>
      <c r="G1257" s="115" t="s">
        <v>134</v>
      </c>
      <c r="H1257" s="125" t="s">
        <v>3268</v>
      </c>
      <c r="I1257" s="125" t="s">
        <v>3264</v>
      </c>
      <c r="J1257" s="125" t="s">
        <v>3269</v>
      </c>
      <c r="K1257" s="125">
        <v>1.651</v>
      </c>
      <c r="L1257" s="125">
        <v>3.111</v>
      </c>
      <c r="M1257" s="195">
        <v>1.46</v>
      </c>
      <c r="N1257" s="125" t="s">
        <v>342</v>
      </c>
      <c r="O1257" s="125">
        <v>211.09</v>
      </c>
      <c r="P1257" s="125">
        <v>162.075</v>
      </c>
      <c r="Q1257" s="226">
        <f t="shared" si="46"/>
        <v>111.010273972603</v>
      </c>
      <c r="R1257" s="125" t="s">
        <v>3270</v>
      </c>
      <c r="S1257" s="115">
        <v>162</v>
      </c>
      <c r="T1257" s="223"/>
    </row>
    <row r="1258" ht="24" spans="1:20">
      <c r="A1258" s="386"/>
      <c r="B1258" s="126">
        <f>MAX($B$6:B1257)+1</f>
        <v>982</v>
      </c>
      <c r="C1258" s="191"/>
      <c r="D1258" s="125" t="s">
        <v>182</v>
      </c>
      <c r="E1258" s="125" t="s">
        <v>193</v>
      </c>
      <c r="F1258" s="125" t="s">
        <v>133</v>
      </c>
      <c r="G1258" s="115" t="s">
        <v>134</v>
      </c>
      <c r="H1258" s="125" t="s">
        <v>3271</v>
      </c>
      <c r="I1258" s="125" t="s">
        <v>477</v>
      </c>
      <c r="J1258" s="125" t="s">
        <v>3272</v>
      </c>
      <c r="K1258" s="125">
        <v>12.56</v>
      </c>
      <c r="L1258" s="125">
        <v>15.88</v>
      </c>
      <c r="M1258" s="195">
        <f>L1258-K1258</f>
        <v>3.32</v>
      </c>
      <c r="N1258" s="125" t="s">
        <v>342</v>
      </c>
      <c r="O1258" s="125">
        <v>475.73</v>
      </c>
      <c r="P1258" s="125">
        <v>436.15</v>
      </c>
      <c r="Q1258" s="226">
        <f t="shared" si="46"/>
        <v>131.370481927711</v>
      </c>
      <c r="R1258" s="125" t="s">
        <v>3273</v>
      </c>
      <c r="S1258" s="115">
        <v>436</v>
      </c>
      <c r="T1258" s="223"/>
    </row>
    <row r="1259" ht="24" spans="1:20">
      <c r="A1259" s="386"/>
      <c r="B1259" s="126">
        <f>MAX($B$6:B1258)+1</f>
        <v>983</v>
      </c>
      <c r="C1259" s="191"/>
      <c r="D1259" s="125" t="s">
        <v>186</v>
      </c>
      <c r="E1259" s="125" t="s">
        <v>193</v>
      </c>
      <c r="F1259" s="125" t="s">
        <v>133</v>
      </c>
      <c r="G1259" s="115" t="s">
        <v>134</v>
      </c>
      <c r="H1259" s="125" t="s">
        <v>3275</v>
      </c>
      <c r="I1259" s="125" t="s">
        <v>3274</v>
      </c>
      <c r="J1259" s="125" t="s">
        <v>3276</v>
      </c>
      <c r="K1259" s="125">
        <v>0</v>
      </c>
      <c r="L1259" s="125">
        <v>2.54</v>
      </c>
      <c r="M1259" s="195">
        <v>2.54</v>
      </c>
      <c r="N1259" s="125" t="s">
        <v>245</v>
      </c>
      <c r="O1259" s="115">
        <v>643.94</v>
      </c>
      <c r="P1259" s="115">
        <v>590.38</v>
      </c>
      <c r="Q1259" s="385">
        <f t="shared" si="46"/>
        <v>232.433070866142</v>
      </c>
      <c r="R1259" s="125" t="s">
        <v>3273</v>
      </c>
      <c r="S1259" s="115">
        <v>165</v>
      </c>
      <c r="T1259" s="223"/>
    </row>
    <row r="1260" ht="24" spans="1:20">
      <c r="A1260" s="386"/>
      <c r="B1260" s="126">
        <f>MAX($B$6:B1259)+1</f>
        <v>984</v>
      </c>
      <c r="C1260" s="191"/>
      <c r="D1260" s="125" t="s">
        <v>183</v>
      </c>
      <c r="E1260" s="125" t="s">
        <v>193</v>
      </c>
      <c r="F1260" s="125" t="s">
        <v>133</v>
      </c>
      <c r="G1260" s="115" t="s">
        <v>134</v>
      </c>
      <c r="H1260" s="125" t="s">
        <v>3277</v>
      </c>
      <c r="I1260" s="125" t="s">
        <v>183</v>
      </c>
      <c r="J1260" s="125" t="s">
        <v>3278</v>
      </c>
      <c r="K1260" s="125">
        <v>0</v>
      </c>
      <c r="L1260" s="125">
        <v>1.09</v>
      </c>
      <c r="M1260" s="195">
        <v>1.09</v>
      </c>
      <c r="N1260" s="125" t="s">
        <v>342</v>
      </c>
      <c r="O1260" s="125">
        <v>658</v>
      </c>
      <c r="P1260" s="125">
        <v>595</v>
      </c>
      <c r="Q1260" s="226">
        <f t="shared" si="46"/>
        <v>545.871559633027</v>
      </c>
      <c r="R1260" s="125" t="s">
        <v>3280</v>
      </c>
      <c r="S1260" s="115">
        <v>158</v>
      </c>
      <c r="T1260" s="223" t="s">
        <v>4992</v>
      </c>
    </row>
    <row r="1261" ht="24" spans="1:20">
      <c r="A1261" s="386"/>
      <c r="B1261" s="126">
        <f>MAX($B$6:B1260)+1</f>
        <v>985</v>
      </c>
      <c r="C1261" s="191"/>
      <c r="D1261" s="125" t="s">
        <v>183</v>
      </c>
      <c r="E1261" s="125" t="s">
        <v>193</v>
      </c>
      <c r="F1261" s="125" t="s">
        <v>133</v>
      </c>
      <c r="G1261" s="115" t="s">
        <v>134</v>
      </c>
      <c r="H1261" s="125" t="s">
        <v>3281</v>
      </c>
      <c r="I1261" s="125" t="s">
        <v>183</v>
      </c>
      <c r="J1261" s="125" t="s">
        <v>3282</v>
      </c>
      <c r="K1261" s="125">
        <v>0</v>
      </c>
      <c r="L1261" s="125">
        <v>0.652</v>
      </c>
      <c r="M1261" s="195">
        <v>0.652</v>
      </c>
      <c r="N1261" s="125" t="s">
        <v>342</v>
      </c>
      <c r="O1261" s="125">
        <v>654</v>
      </c>
      <c r="P1261" s="125">
        <v>592</v>
      </c>
      <c r="Q1261" s="226">
        <f t="shared" si="46"/>
        <v>907.975460122699</v>
      </c>
      <c r="R1261" s="125" t="s">
        <v>3280</v>
      </c>
      <c r="S1261" s="115">
        <v>94</v>
      </c>
      <c r="T1261" s="223" t="s">
        <v>4993</v>
      </c>
    </row>
    <row r="1262" spans="1:20">
      <c r="A1262" s="393"/>
      <c r="B1262" s="250">
        <f>MAX($B$6:B1261)+1</f>
        <v>986</v>
      </c>
      <c r="C1262" s="251"/>
      <c r="D1262" s="214" t="s">
        <v>186</v>
      </c>
      <c r="E1262" s="214" t="s">
        <v>193</v>
      </c>
      <c r="F1262" s="239" t="s">
        <v>133</v>
      </c>
      <c r="G1262" s="338" t="s">
        <v>134</v>
      </c>
      <c r="H1262" s="239" t="s">
        <v>3285</v>
      </c>
      <c r="I1262" s="239" t="s">
        <v>3284</v>
      </c>
      <c r="J1262" s="239" t="s">
        <v>3286</v>
      </c>
      <c r="K1262" s="239">
        <v>0</v>
      </c>
      <c r="L1262" s="239">
        <v>1.8</v>
      </c>
      <c r="M1262" s="338">
        <v>9.4</v>
      </c>
      <c r="N1262" s="338" t="s">
        <v>245</v>
      </c>
      <c r="O1262" s="239">
        <v>6048</v>
      </c>
      <c r="P1262" s="239">
        <v>3978</v>
      </c>
      <c r="Q1262" s="395"/>
      <c r="R1262" s="214" t="s">
        <v>3287</v>
      </c>
      <c r="S1262" s="269">
        <v>614</v>
      </c>
      <c r="T1262" s="223"/>
    </row>
    <row r="1263" spans="1:20">
      <c r="A1263" s="396"/>
      <c r="B1263" s="255"/>
      <c r="C1263" s="256"/>
      <c r="D1263" s="287"/>
      <c r="E1263" s="287"/>
      <c r="F1263" s="239"/>
      <c r="G1263" s="397"/>
      <c r="H1263" s="239"/>
      <c r="I1263" s="239"/>
      <c r="J1263" s="239" t="s">
        <v>3288</v>
      </c>
      <c r="K1263" s="239">
        <v>0</v>
      </c>
      <c r="L1263" s="239">
        <v>3.22</v>
      </c>
      <c r="M1263" s="397"/>
      <c r="N1263" s="397"/>
      <c r="O1263" s="239"/>
      <c r="P1263" s="239"/>
      <c r="Q1263" s="398"/>
      <c r="R1263" s="287"/>
      <c r="S1263" s="296"/>
      <c r="T1263" s="223"/>
    </row>
    <row r="1264" spans="1:20">
      <c r="A1264" s="396"/>
      <c r="B1264" s="255"/>
      <c r="C1264" s="256"/>
      <c r="D1264" s="287"/>
      <c r="E1264" s="287"/>
      <c r="F1264" s="239"/>
      <c r="G1264" s="397"/>
      <c r="H1264" s="239"/>
      <c r="I1264" s="239"/>
      <c r="J1264" s="239" t="s">
        <v>3289</v>
      </c>
      <c r="K1264" s="239">
        <v>0</v>
      </c>
      <c r="L1264" s="239">
        <v>1.18</v>
      </c>
      <c r="M1264" s="397"/>
      <c r="N1264" s="397"/>
      <c r="O1264" s="239"/>
      <c r="P1264" s="239"/>
      <c r="Q1264" s="398"/>
      <c r="R1264" s="287"/>
      <c r="S1264" s="296"/>
      <c r="T1264" s="223"/>
    </row>
    <row r="1265" spans="1:20">
      <c r="A1265" s="396"/>
      <c r="B1265" s="255"/>
      <c r="C1265" s="256"/>
      <c r="D1265" s="287"/>
      <c r="E1265" s="287"/>
      <c r="F1265" s="239"/>
      <c r="G1265" s="397"/>
      <c r="H1265" s="239"/>
      <c r="I1265" s="239"/>
      <c r="J1265" s="239" t="s">
        <v>3290</v>
      </c>
      <c r="K1265" s="239">
        <v>0</v>
      </c>
      <c r="L1265" s="239">
        <v>0.6</v>
      </c>
      <c r="M1265" s="397"/>
      <c r="N1265" s="397"/>
      <c r="O1265" s="239"/>
      <c r="P1265" s="239"/>
      <c r="Q1265" s="398"/>
      <c r="R1265" s="287"/>
      <c r="S1265" s="296"/>
      <c r="T1265" s="223"/>
    </row>
    <row r="1266" spans="1:20">
      <c r="A1266" s="396"/>
      <c r="B1266" s="255"/>
      <c r="C1266" s="256"/>
      <c r="D1266" s="287"/>
      <c r="E1266" s="287"/>
      <c r="F1266" s="239"/>
      <c r="G1266" s="397"/>
      <c r="H1266" s="239"/>
      <c r="I1266" s="239"/>
      <c r="J1266" s="239" t="s">
        <v>3291</v>
      </c>
      <c r="K1266" s="239">
        <v>0</v>
      </c>
      <c r="L1266" s="239">
        <v>0.3</v>
      </c>
      <c r="M1266" s="397"/>
      <c r="N1266" s="397"/>
      <c r="O1266" s="239"/>
      <c r="P1266" s="239"/>
      <c r="Q1266" s="398"/>
      <c r="R1266" s="287"/>
      <c r="S1266" s="296"/>
      <c r="T1266" s="223"/>
    </row>
    <row r="1267" spans="1:20">
      <c r="A1267" s="394"/>
      <c r="B1267" s="258"/>
      <c r="C1267" s="259"/>
      <c r="D1267" s="237"/>
      <c r="E1267" s="237"/>
      <c r="F1267" s="239"/>
      <c r="G1267" s="399"/>
      <c r="H1267" s="239"/>
      <c r="I1267" s="239"/>
      <c r="J1267" s="239" t="s">
        <v>3293</v>
      </c>
      <c r="K1267" s="239">
        <v>0</v>
      </c>
      <c r="L1267" s="239">
        <v>2.3</v>
      </c>
      <c r="M1267" s="399"/>
      <c r="N1267" s="399"/>
      <c r="O1267" s="239"/>
      <c r="P1267" s="239"/>
      <c r="Q1267" s="398"/>
      <c r="R1267" s="237"/>
      <c r="S1267" s="271"/>
      <c r="T1267" s="223"/>
    </row>
    <row r="1268" ht="14.25" spans="1:20">
      <c r="A1268" s="375"/>
      <c r="B1268" s="126">
        <f>MAX($B$6:B1261)+1</f>
        <v>986</v>
      </c>
      <c r="C1268" s="191"/>
      <c r="D1268" s="125" t="s">
        <v>4811</v>
      </c>
      <c r="E1268" s="125" t="s">
        <v>193</v>
      </c>
      <c r="F1268" s="125" t="s">
        <v>133</v>
      </c>
      <c r="G1268" s="125" t="s">
        <v>137</v>
      </c>
      <c r="H1268" s="115" t="s">
        <v>4812</v>
      </c>
      <c r="I1268" s="225"/>
      <c r="J1268" s="223" t="s">
        <v>4994</v>
      </c>
      <c r="K1268" s="225"/>
      <c r="L1268" s="225"/>
      <c r="M1268" s="376"/>
      <c r="N1268" s="225"/>
      <c r="O1268" s="225"/>
      <c r="P1268" s="225"/>
      <c r="Q1268" s="377"/>
      <c r="R1268" s="225"/>
      <c r="S1268" s="126">
        <v>958</v>
      </c>
      <c r="T1268" s="223"/>
    </row>
    <row r="1269" ht="14.25" spans="1:20">
      <c r="A1269" s="378"/>
      <c r="B1269" s="241">
        <f>MAX($B$6:B1268)+1</f>
        <v>987</v>
      </c>
      <c r="C1269" s="242"/>
      <c r="D1269" s="115" t="s">
        <v>392</v>
      </c>
      <c r="E1269" s="115" t="s">
        <v>193</v>
      </c>
      <c r="F1269" s="125" t="s">
        <v>133</v>
      </c>
      <c r="G1269" s="125" t="s">
        <v>137</v>
      </c>
      <c r="H1269" s="115" t="s">
        <v>4824</v>
      </c>
      <c r="I1269" s="223"/>
      <c r="J1269" s="223" t="s">
        <v>3294</v>
      </c>
      <c r="K1269" s="223"/>
      <c r="L1269" s="223"/>
      <c r="M1269" s="379"/>
      <c r="N1269" s="223"/>
      <c r="O1269" s="223"/>
      <c r="P1269" s="223"/>
      <c r="Q1269" s="380"/>
      <c r="R1269" s="223"/>
      <c r="S1269" s="126">
        <v>51</v>
      </c>
      <c r="T1269" s="223"/>
    </row>
    <row r="1270" ht="36" spans="1:20">
      <c r="A1270" s="381"/>
      <c r="B1270" s="382">
        <f>MAX($B$6:B1269)+1</f>
        <v>988</v>
      </c>
      <c r="C1270" s="383"/>
      <c r="D1270" s="384" t="s">
        <v>185</v>
      </c>
      <c r="E1270" s="384" t="s">
        <v>193</v>
      </c>
      <c r="F1270" s="125" t="s">
        <v>133</v>
      </c>
      <c r="G1270" s="125" t="s">
        <v>137</v>
      </c>
      <c r="H1270" s="125" t="s">
        <v>3295</v>
      </c>
      <c r="I1270" s="384" t="s">
        <v>623</v>
      </c>
      <c r="J1270" s="125" t="s">
        <v>3296</v>
      </c>
      <c r="K1270" s="125">
        <v>1.815</v>
      </c>
      <c r="L1270" s="125">
        <v>2.885</v>
      </c>
      <c r="M1270" s="195">
        <v>1.07</v>
      </c>
      <c r="N1270" s="125" t="s">
        <v>245</v>
      </c>
      <c r="O1270" s="268">
        <v>100.2975</v>
      </c>
      <c r="P1270" s="115">
        <v>80.8082</v>
      </c>
      <c r="Q1270" s="385">
        <f>P1270/M1270</f>
        <v>75.5216822429906</v>
      </c>
      <c r="R1270" s="192" t="s">
        <v>3297</v>
      </c>
      <c r="S1270" s="126">
        <v>80</v>
      </c>
      <c r="T1270" s="223"/>
    </row>
    <row r="1271" ht="24" spans="1:20">
      <c r="A1271" s="386"/>
      <c r="B1271" s="126">
        <f>MAX($B$6:B1270)+1</f>
        <v>989</v>
      </c>
      <c r="C1271" s="191"/>
      <c r="D1271" s="125" t="s">
        <v>182</v>
      </c>
      <c r="E1271" s="125" t="s">
        <v>193</v>
      </c>
      <c r="F1271" s="125" t="s">
        <v>133</v>
      </c>
      <c r="G1271" s="125" t="s">
        <v>137</v>
      </c>
      <c r="H1271" s="125" t="s">
        <v>3298</v>
      </c>
      <c r="I1271" s="125" t="s">
        <v>930</v>
      </c>
      <c r="J1271" s="125" t="s">
        <v>3299</v>
      </c>
      <c r="K1271" s="125">
        <v>10</v>
      </c>
      <c r="L1271" s="125">
        <v>27.919</v>
      </c>
      <c r="M1271" s="195">
        <v>17.919</v>
      </c>
      <c r="N1271" s="125" t="s">
        <v>342</v>
      </c>
      <c r="O1271" s="268">
        <v>1277.9548</v>
      </c>
      <c r="P1271" s="268">
        <v>1138.1954</v>
      </c>
      <c r="Q1271" s="226">
        <f>P1271/M1271</f>
        <v>63.5189128857637</v>
      </c>
      <c r="R1271" s="192" t="s">
        <v>3297</v>
      </c>
      <c r="S1271" s="126">
        <v>1100</v>
      </c>
      <c r="T1271" s="223"/>
    </row>
    <row r="1272" ht="24" spans="1:20">
      <c r="A1272" s="386"/>
      <c r="B1272" s="126">
        <f>MAX($B$6:B1271)+1</f>
        <v>990</v>
      </c>
      <c r="C1272" s="191"/>
      <c r="D1272" s="125" t="s">
        <v>182</v>
      </c>
      <c r="E1272" s="125" t="s">
        <v>193</v>
      </c>
      <c r="F1272" s="125" t="s">
        <v>133</v>
      </c>
      <c r="G1272" s="125" t="s">
        <v>137</v>
      </c>
      <c r="H1272" s="125" t="s">
        <v>3300</v>
      </c>
      <c r="I1272" s="125" t="s">
        <v>930</v>
      </c>
      <c r="J1272" s="125" t="s">
        <v>3301</v>
      </c>
      <c r="K1272" s="125" t="s">
        <v>3302</v>
      </c>
      <c r="L1272" s="125" t="s">
        <v>3303</v>
      </c>
      <c r="M1272" s="195">
        <v>11.779</v>
      </c>
      <c r="N1272" s="125" t="s">
        <v>342</v>
      </c>
      <c r="O1272" s="268">
        <v>967.4045</v>
      </c>
      <c r="P1272" s="268">
        <v>857.9789</v>
      </c>
      <c r="Q1272" s="226">
        <f>P1272/M1272</f>
        <v>72.8397062568979</v>
      </c>
      <c r="R1272" s="192" t="s">
        <v>3297</v>
      </c>
      <c r="S1272" s="126">
        <v>846</v>
      </c>
      <c r="T1272" s="223"/>
    </row>
    <row r="1273" ht="14.25" spans="1:20">
      <c r="A1273" s="375"/>
      <c r="B1273" s="126">
        <f>MAX($B$6:B1272)+1</f>
        <v>991</v>
      </c>
      <c r="C1273" s="191"/>
      <c r="D1273" s="125" t="s">
        <v>4811</v>
      </c>
      <c r="E1273" s="125" t="s">
        <v>193</v>
      </c>
      <c r="F1273" s="125" t="s">
        <v>133</v>
      </c>
      <c r="G1273" s="115" t="s">
        <v>140</v>
      </c>
      <c r="H1273" s="115" t="s">
        <v>4812</v>
      </c>
      <c r="I1273" s="225"/>
      <c r="J1273" s="223" t="s">
        <v>4995</v>
      </c>
      <c r="K1273" s="225"/>
      <c r="L1273" s="225"/>
      <c r="M1273" s="376"/>
      <c r="N1273" s="225"/>
      <c r="O1273" s="225"/>
      <c r="P1273" s="225"/>
      <c r="Q1273" s="377"/>
      <c r="R1273" s="225"/>
      <c r="S1273" s="126">
        <v>524</v>
      </c>
      <c r="T1273" s="115"/>
    </row>
    <row r="1274" ht="14.25" spans="1:20">
      <c r="A1274" s="378"/>
      <c r="B1274" s="241">
        <f>MAX($B$6:B1273)+1</f>
        <v>992</v>
      </c>
      <c r="C1274" s="242"/>
      <c r="D1274" s="115" t="s">
        <v>392</v>
      </c>
      <c r="E1274" s="115" t="s">
        <v>193</v>
      </c>
      <c r="F1274" s="125" t="s">
        <v>133</v>
      </c>
      <c r="G1274" s="115" t="s">
        <v>140</v>
      </c>
      <c r="H1274" s="115" t="s">
        <v>4824</v>
      </c>
      <c r="I1274" s="223"/>
      <c r="J1274" s="223" t="s">
        <v>3304</v>
      </c>
      <c r="K1274" s="223"/>
      <c r="L1274" s="223"/>
      <c r="M1274" s="379"/>
      <c r="N1274" s="223"/>
      <c r="O1274" s="223"/>
      <c r="P1274" s="223"/>
      <c r="Q1274" s="380"/>
      <c r="R1274" s="223"/>
      <c r="S1274" s="126">
        <v>10</v>
      </c>
      <c r="T1274" s="115"/>
    </row>
    <row r="1275" ht="24" spans="1:20">
      <c r="A1275" s="386"/>
      <c r="B1275" s="126">
        <f>MAX($B$6:B1274)+1</f>
        <v>993</v>
      </c>
      <c r="C1275" s="191"/>
      <c r="D1275" s="125" t="s">
        <v>182</v>
      </c>
      <c r="E1275" s="125" t="s">
        <v>193</v>
      </c>
      <c r="F1275" s="125" t="s">
        <v>133</v>
      </c>
      <c r="G1275" s="115" t="s">
        <v>140</v>
      </c>
      <c r="H1275" s="125" t="s">
        <v>3305</v>
      </c>
      <c r="I1275" s="125" t="s">
        <v>930</v>
      </c>
      <c r="J1275" s="125" t="s">
        <v>3306</v>
      </c>
      <c r="K1275" s="115">
        <v>21.227</v>
      </c>
      <c r="L1275" s="115">
        <v>24.227</v>
      </c>
      <c r="M1275" s="244">
        <v>3</v>
      </c>
      <c r="N1275" s="115" t="s">
        <v>342</v>
      </c>
      <c r="O1275" s="115">
        <v>377.16</v>
      </c>
      <c r="P1275" s="115">
        <v>310.28</v>
      </c>
      <c r="Q1275" s="385">
        <f>P1275/M1275</f>
        <v>103.426666666667</v>
      </c>
      <c r="R1275" s="115" t="s">
        <v>3307</v>
      </c>
      <c r="S1275" s="115">
        <v>303.2</v>
      </c>
      <c r="T1275" s="115"/>
    </row>
    <row r="1276" ht="24" spans="1:20">
      <c r="A1276" s="386"/>
      <c r="B1276" s="126">
        <f>MAX($B$6:B1275)+1</f>
        <v>994</v>
      </c>
      <c r="C1276" s="191"/>
      <c r="D1276" s="125" t="s">
        <v>186</v>
      </c>
      <c r="E1276" s="125" t="s">
        <v>193</v>
      </c>
      <c r="F1276" s="125" t="s">
        <v>133</v>
      </c>
      <c r="G1276" s="115" t="s">
        <v>140</v>
      </c>
      <c r="H1276" s="125" t="s">
        <v>3308</v>
      </c>
      <c r="I1276" s="125" t="s">
        <v>186</v>
      </c>
      <c r="J1276" s="125" t="s">
        <v>3309</v>
      </c>
      <c r="K1276" s="115">
        <v>0</v>
      </c>
      <c r="L1276" s="115">
        <v>0.8</v>
      </c>
      <c r="M1276" s="244">
        <v>0.8</v>
      </c>
      <c r="N1276" s="115" t="s">
        <v>245</v>
      </c>
      <c r="O1276" s="115">
        <v>77.3872</v>
      </c>
      <c r="P1276" s="115">
        <v>60.6077</v>
      </c>
      <c r="Q1276" s="385">
        <f>P1276/M1276</f>
        <v>75.759625</v>
      </c>
      <c r="R1276" s="115" t="s">
        <v>3310</v>
      </c>
      <c r="S1276" s="115">
        <v>58.6</v>
      </c>
      <c r="T1276" s="115"/>
    </row>
    <row r="1277" ht="36" spans="1:20">
      <c r="A1277" s="386"/>
      <c r="B1277" s="126">
        <f>MAX($B$6:B1276)+1</f>
        <v>995</v>
      </c>
      <c r="C1277" s="191"/>
      <c r="D1277" s="125" t="s">
        <v>186</v>
      </c>
      <c r="E1277" s="125" t="s">
        <v>193</v>
      </c>
      <c r="F1277" s="125" t="s">
        <v>133</v>
      </c>
      <c r="G1277" s="115" t="s">
        <v>140</v>
      </c>
      <c r="H1277" s="125" t="s">
        <v>3311</v>
      </c>
      <c r="I1277" s="125" t="s">
        <v>186</v>
      </c>
      <c r="J1277" s="125" t="s">
        <v>3312</v>
      </c>
      <c r="K1277" s="115">
        <v>0</v>
      </c>
      <c r="L1277" s="115">
        <v>0.364</v>
      </c>
      <c r="M1277" s="244">
        <v>0.364</v>
      </c>
      <c r="N1277" s="115" t="s">
        <v>245</v>
      </c>
      <c r="O1277" s="115">
        <v>28.37</v>
      </c>
      <c r="P1277" s="115">
        <v>28.37</v>
      </c>
      <c r="Q1277" s="385">
        <f>P1277/M1277</f>
        <v>77.9395604395604</v>
      </c>
      <c r="R1277" s="115" t="s">
        <v>3313</v>
      </c>
      <c r="S1277" s="115">
        <v>28.3</v>
      </c>
      <c r="T1277" s="115"/>
    </row>
    <row r="1278" ht="24" spans="1:20">
      <c r="A1278" s="386"/>
      <c r="B1278" s="126">
        <f>MAX($B$6:B1277)+1</f>
        <v>996</v>
      </c>
      <c r="C1278" s="191"/>
      <c r="D1278" s="125" t="s">
        <v>186</v>
      </c>
      <c r="E1278" s="125" t="s">
        <v>193</v>
      </c>
      <c r="F1278" s="125" t="s">
        <v>133</v>
      </c>
      <c r="G1278" s="115" t="s">
        <v>140</v>
      </c>
      <c r="H1278" s="125" t="s">
        <v>3314</v>
      </c>
      <c r="I1278" s="125" t="s">
        <v>186</v>
      </c>
      <c r="J1278" s="125" t="s">
        <v>3315</v>
      </c>
      <c r="K1278" s="115">
        <v>0</v>
      </c>
      <c r="L1278" s="115">
        <v>0.272</v>
      </c>
      <c r="M1278" s="244">
        <v>0.272</v>
      </c>
      <c r="N1278" s="115" t="s">
        <v>245</v>
      </c>
      <c r="O1278" s="115">
        <v>59.5496</v>
      </c>
      <c r="P1278" s="115">
        <v>47.9059</v>
      </c>
      <c r="Q1278" s="385">
        <f>P1278/M1278</f>
        <v>176.124632352941</v>
      </c>
      <c r="R1278" s="115" t="s">
        <v>3316</v>
      </c>
      <c r="S1278" s="115">
        <v>46.3</v>
      </c>
      <c r="T1278" s="115"/>
    </row>
    <row r="1279" spans="1:20">
      <c r="A1279" s="239"/>
      <c r="B1279" s="126">
        <f>MAX($B$6:B1278)+1</f>
        <v>997</v>
      </c>
      <c r="C1279" s="191"/>
      <c r="D1279" s="125" t="s">
        <v>4811</v>
      </c>
      <c r="E1279" s="125" t="s">
        <v>193</v>
      </c>
      <c r="F1279" s="125" t="s">
        <v>133</v>
      </c>
      <c r="G1279" s="125" t="s">
        <v>138</v>
      </c>
      <c r="H1279" s="115" t="s">
        <v>4812</v>
      </c>
      <c r="I1279" s="125"/>
      <c r="J1279" s="223" t="s">
        <v>4996</v>
      </c>
      <c r="K1279" s="225"/>
      <c r="L1279" s="225"/>
      <c r="M1279" s="376"/>
      <c r="N1279" s="225"/>
      <c r="O1279" s="225"/>
      <c r="P1279" s="225"/>
      <c r="Q1279" s="377"/>
      <c r="R1279" s="225"/>
      <c r="S1279" s="125">
        <v>493</v>
      </c>
      <c r="T1279" s="223"/>
    </row>
    <row r="1280" ht="48" spans="1:20">
      <c r="A1280" s="386"/>
      <c r="B1280" s="126">
        <f>MAX($B$6:B1279)+1</f>
        <v>998</v>
      </c>
      <c r="C1280" s="191"/>
      <c r="D1280" s="125" t="s">
        <v>185</v>
      </c>
      <c r="E1280" s="125" t="s">
        <v>193</v>
      </c>
      <c r="F1280" s="125" t="s">
        <v>133</v>
      </c>
      <c r="G1280" s="125" t="s">
        <v>138</v>
      </c>
      <c r="H1280" s="125" t="s">
        <v>3318</v>
      </c>
      <c r="I1280" s="384" t="s">
        <v>3317</v>
      </c>
      <c r="J1280" s="125" t="s">
        <v>3319</v>
      </c>
      <c r="K1280" s="125">
        <v>13.248</v>
      </c>
      <c r="L1280" s="125">
        <v>16.248</v>
      </c>
      <c r="M1280" s="125">
        <v>3</v>
      </c>
      <c r="N1280" s="400" t="s">
        <v>342</v>
      </c>
      <c r="O1280" s="125">
        <v>363.0963</v>
      </c>
      <c r="P1280" s="125">
        <v>274.3458</v>
      </c>
      <c r="Q1280" s="226">
        <f t="shared" ref="Q1280:Q1294" si="47">P1280/M1280</f>
        <v>91.4486</v>
      </c>
      <c r="R1280" s="125" t="s">
        <v>3320</v>
      </c>
      <c r="S1280" s="125">
        <v>273.5364</v>
      </c>
      <c r="T1280" s="223"/>
    </row>
    <row r="1281" ht="36" spans="1:20">
      <c r="A1281" s="386"/>
      <c r="B1281" s="126">
        <f>MAX($B$6:B1280)+1</f>
        <v>999</v>
      </c>
      <c r="C1281" s="191"/>
      <c r="D1281" s="125" t="s">
        <v>185</v>
      </c>
      <c r="E1281" s="125" t="s">
        <v>193</v>
      </c>
      <c r="F1281" s="125" t="s">
        <v>133</v>
      </c>
      <c r="G1281" s="125" t="s">
        <v>138</v>
      </c>
      <c r="H1281" s="125" t="s">
        <v>3321</v>
      </c>
      <c r="I1281" s="384" t="s">
        <v>623</v>
      </c>
      <c r="J1281" s="125" t="s">
        <v>3322</v>
      </c>
      <c r="K1281" s="125">
        <v>0</v>
      </c>
      <c r="L1281" s="125">
        <v>2.3</v>
      </c>
      <c r="M1281" s="125">
        <v>2.3</v>
      </c>
      <c r="N1281" s="115" t="s">
        <v>245</v>
      </c>
      <c r="O1281" s="125">
        <v>279.5442</v>
      </c>
      <c r="P1281" s="125">
        <v>162.3463</v>
      </c>
      <c r="Q1281" s="226">
        <f t="shared" si="47"/>
        <v>70.585347826087</v>
      </c>
      <c r="R1281" s="125" t="s">
        <v>3320</v>
      </c>
      <c r="S1281" s="268">
        <v>162.3463</v>
      </c>
      <c r="T1281" s="223"/>
    </row>
    <row r="1282" ht="48" spans="1:20">
      <c r="A1282" s="386"/>
      <c r="B1282" s="126">
        <f>MAX($B$6:B1281)+1</f>
        <v>1000</v>
      </c>
      <c r="C1282" s="191"/>
      <c r="D1282" s="125" t="s">
        <v>185</v>
      </c>
      <c r="E1282" s="125" t="s">
        <v>193</v>
      </c>
      <c r="F1282" s="125" t="s">
        <v>133</v>
      </c>
      <c r="G1282" s="125" t="s">
        <v>138</v>
      </c>
      <c r="H1282" s="125" t="s">
        <v>3323</v>
      </c>
      <c r="I1282" s="384" t="s">
        <v>623</v>
      </c>
      <c r="J1282" s="125" t="s">
        <v>3324</v>
      </c>
      <c r="K1282" s="125">
        <v>0</v>
      </c>
      <c r="L1282" s="125">
        <v>1</v>
      </c>
      <c r="M1282" s="125">
        <v>1</v>
      </c>
      <c r="N1282" s="115" t="s">
        <v>245</v>
      </c>
      <c r="O1282" s="125">
        <v>57.6881</v>
      </c>
      <c r="P1282" s="125">
        <v>40.7441</v>
      </c>
      <c r="Q1282" s="226">
        <f t="shared" si="47"/>
        <v>40.7441</v>
      </c>
      <c r="R1282" s="125" t="s">
        <v>3320</v>
      </c>
      <c r="S1282" s="268">
        <v>40.7441</v>
      </c>
      <c r="T1282" s="225" t="s">
        <v>4997</v>
      </c>
    </row>
    <row r="1283" ht="48" spans="1:20">
      <c r="A1283" s="386"/>
      <c r="B1283" s="126">
        <f>MAX($B$6:B1282)+1</f>
        <v>1001</v>
      </c>
      <c r="C1283" s="191"/>
      <c r="D1283" s="125" t="s">
        <v>185</v>
      </c>
      <c r="E1283" s="125" t="s">
        <v>193</v>
      </c>
      <c r="F1283" s="125" t="s">
        <v>133</v>
      </c>
      <c r="G1283" s="125" t="s">
        <v>138</v>
      </c>
      <c r="H1283" s="125" t="s">
        <v>3325</v>
      </c>
      <c r="I1283" s="384" t="s">
        <v>623</v>
      </c>
      <c r="J1283" s="125" t="s">
        <v>3326</v>
      </c>
      <c r="K1283" s="125">
        <v>0</v>
      </c>
      <c r="L1283" s="125">
        <v>0.33</v>
      </c>
      <c r="M1283" s="125">
        <v>0.33</v>
      </c>
      <c r="N1283" s="115" t="s">
        <v>245</v>
      </c>
      <c r="O1283" s="125">
        <v>15.9353</v>
      </c>
      <c r="P1283" s="125">
        <v>11.7038</v>
      </c>
      <c r="Q1283" s="226">
        <f t="shared" si="47"/>
        <v>35.4660606060606</v>
      </c>
      <c r="R1283" s="125" t="s">
        <v>3320</v>
      </c>
      <c r="S1283" s="268">
        <v>11.7038</v>
      </c>
      <c r="T1283" s="225" t="s">
        <v>4997</v>
      </c>
    </row>
    <row r="1284" ht="48" spans="1:20">
      <c r="A1284" s="386"/>
      <c r="B1284" s="126">
        <f>MAX($B$6:B1283)+1</f>
        <v>1002</v>
      </c>
      <c r="C1284" s="191"/>
      <c r="D1284" s="125" t="s">
        <v>185</v>
      </c>
      <c r="E1284" s="125" t="s">
        <v>193</v>
      </c>
      <c r="F1284" s="125" t="s">
        <v>133</v>
      </c>
      <c r="G1284" s="125" t="s">
        <v>138</v>
      </c>
      <c r="H1284" s="125" t="s">
        <v>3327</v>
      </c>
      <c r="I1284" s="384" t="s">
        <v>623</v>
      </c>
      <c r="J1284" s="125" t="s">
        <v>3328</v>
      </c>
      <c r="K1284" s="125">
        <v>0</v>
      </c>
      <c r="L1284" s="125">
        <v>0.708</v>
      </c>
      <c r="M1284" s="125">
        <v>0.708</v>
      </c>
      <c r="N1284" s="115" t="s">
        <v>245</v>
      </c>
      <c r="O1284" s="125">
        <v>46.4045</v>
      </c>
      <c r="P1284" s="125">
        <v>30.0432</v>
      </c>
      <c r="Q1284" s="226">
        <f t="shared" si="47"/>
        <v>42.4338983050847</v>
      </c>
      <c r="R1284" s="125" t="s">
        <v>3320</v>
      </c>
      <c r="S1284" s="268">
        <v>30.0432</v>
      </c>
      <c r="T1284" s="225" t="s">
        <v>4997</v>
      </c>
    </row>
    <row r="1285" ht="36" spans="1:20">
      <c r="A1285" s="386"/>
      <c r="B1285" s="126">
        <f>MAX($B$6:B1284)+1</f>
        <v>1003</v>
      </c>
      <c r="C1285" s="191"/>
      <c r="D1285" s="125" t="s">
        <v>185</v>
      </c>
      <c r="E1285" s="125" t="s">
        <v>193</v>
      </c>
      <c r="F1285" s="125" t="s">
        <v>133</v>
      </c>
      <c r="G1285" s="125" t="s">
        <v>138</v>
      </c>
      <c r="H1285" s="125" t="s">
        <v>3329</v>
      </c>
      <c r="I1285" s="384" t="s">
        <v>623</v>
      </c>
      <c r="J1285" s="125" t="s">
        <v>3330</v>
      </c>
      <c r="K1285" s="125">
        <v>0</v>
      </c>
      <c r="L1285" s="125">
        <v>0.7</v>
      </c>
      <c r="M1285" s="125">
        <v>0.7</v>
      </c>
      <c r="N1285" s="115" t="s">
        <v>245</v>
      </c>
      <c r="O1285" s="125">
        <v>59.0411</v>
      </c>
      <c r="P1285" s="125">
        <v>32.7906</v>
      </c>
      <c r="Q1285" s="226">
        <f t="shared" si="47"/>
        <v>46.8437142857143</v>
      </c>
      <c r="R1285" s="125" t="s">
        <v>3320</v>
      </c>
      <c r="S1285" s="268">
        <v>32.7906</v>
      </c>
      <c r="T1285" s="225"/>
    </row>
    <row r="1286" ht="36" spans="1:20">
      <c r="A1286" s="386"/>
      <c r="B1286" s="126">
        <f>MAX($B$6:B1285)+1</f>
        <v>1004</v>
      </c>
      <c r="C1286" s="191"/>
      <c r="D1286" s="125" t="s">
        <v>185</v>
      </c>
      <c r="E1286" s="125" t="s">
        <v>193</v>
      </c>
      <c r="F1286" s="125" t="s">
        <v>133</v>
      </c>
      <c r="G1286" s="125" t="s">
        <v>138</v>
      </c>
      <c r="H1286" s="125" t="s">
        <v>3331</v>
      </c>
      <c r="I1286" s="384" t="s">
        <v>623</v>
      </c>
      <c r="J1286" s="125" t="s">
        <v>3332</v>
      </c>
      <c r="K1286" s="125">
        <v>0</v>
      </c>
      <c r="L1286" s="125">
        <v>0.94</v>
      </c>
      <c r="M1286" s="125">
        <v>0.94</v>
      </c>
      <c r="N1286" s="115" t="s">
        <v>245</v>
      </c>
      <c r="O1286" s="125">
        <v>199.8134</v>
      </c>
      <c r="P1286" s="125">
        <v>90.2618</v>
      </c>
      <c r="Q1286" s="226">
        <f t="shared" si="47"/>
        <v>96.0231914893617</v>
      </c>
      <c r="R1286" s="125" t="s">
        <v>3320</v>
      </c>
      <c r="S1286" s="268">
        <v>90.2618</v>
      </c>
      <c r="T1286" s="225"/>
    </row>
    <row r="1287" ht="36" spans="1:20">
      <c r="A1287" s="386"/>
      <c r="B1287" s="126">
        <f>MAX($B$6:B1286)+1</f>
        <v>1005</v>
      </c>
      <c r="C1287" s="191"/>
      <c r="D1287" s="125" t="s">
        <v>185</v>
      </c>
      <c r="E1287" s="125" t="s">
        <v>193</v>
      </c>
      <c r="F1287" s="125" t="s">
        <v>133</v>
      </c>
      <c r="G1287" s="125" t="s">
        <v>138</v>
      </c>
      <c r="H1287" s="125" t="s">
        <v>3333</v>
      </c>
      <c r="I1287" s="384" t="s">
        <v>623</v>
      </c>
      <c r="J1287" s="125" t="s">
        <v>3334</v>
      </c>
      <c r="K1287" s="125">
        <v>0.776</v>
      </c>
      <c r="L1287" s="125">
        <v>1.236</v>
      </c>
      <c r="M1287" s="125">
        <v>0.46</v>
      </c>
      <c r="N1287" s="115" t="s">
        <v>245</v>
      </c>
      <c r="O1287" s="125">
        <v>60.4184</v>
      </c>
      <c r="P1287" s="125">
        <v>36.1717</v>
      </c>
      <c r="Q1287" s="226">
        <f t="shared" si="47"/>
        <v>78.6341304347826</v>
      </c>
      <c r="R1287" s="125" t="s">
        <v>3320</v>
      </c>
      <c r="S1287" s="268">
        <v>36.1717</v>
      </c>
      <c r="T1287" s="225"/>
    </row>
    <row r="1288" ht="36" spans="1:20">
      <c r="A1288" s="386"/>
      <c r="B1288" s="126">
        <f>MAX($B$6:B1287)+1</f>
        <v>1006</v>
      </c>
      <c r="C1288" s="191"/>
      <c r="D1288" s="125" t="s">
        <v>185</v>
      </c>
      <c r="E1288" s="125" t="s">
        <v>193</v>
      </c>
      <c r="F1288" s="125" t="s">
        <v>133</v>
      </c>
      <c r="G1288" s="125" t="s">
        <v>138</v>
      </c>
      <c r="H1288" s="125" t="s">
        <v>3335</v>
      </c>
      <c r="I1288" s="384" t="s">
        <v>623</v>
      </c>
      <c r="J1288" s="125" t="s">
        <v>3336</v>
      </c>
      <c r="K1288" s="125">
        <v>0.275</v>
      </c>
      <c r="L1288" s="125">
        <v>0.426</v>
      </c>
      <c r="M1288" s="125">
        <v>0.151</v>
      </c>
      <c r="N1288" s="115" t="s">
        <v>245</v>
      </c>
      <c r="O1288" s="125">
        <v>15.3953</v>
      </c>
      <c r="P1288" s="125">
        <v>12.7914</v>
      </c>
      <c r="Q1288" s="226">
        <f t="shared" si="47"/>
        <v>84.7112582781457</v>
      </c>
      <c r="R1288" s="125" t="s">
        <v>3320</v>
      </c>
      <c r="S1288" s="268">
        <v>12.7914</v>
      </c>
      <c r="T1288" s="225"/>
    </row>
    <row r="1289" ht="36" spans="1:20">
      <c r="A1289" s="386"/>
      <c r="B1289" s="126">
        <f>MAX($B$6:B1288)+1</f>
        <v>1007</v>
      </c>
      <c r="C1289" s="191"/>
      <c r="D1289" s="125" t="s">
        <v>185</v>
      </c>
      <c r="E1289" s="125" t="s">
        <v>193</v>
      </c>
      <c r="F1289" s="125" t="s">
        <v>133</v>
      </c>
      <c r="G1289" s="125" t="s">
        <v>138</v>
      </c>
      <c r="H1289" s="125" t="s">
        <v>3337</v>
      </c>
      <c r="I1289" s="384" t="s">
        <v>623</v>
      </c>
      <c r="J1289" s="125" t="s">
        <v>3338</v>
      </c>
      <c r="K1289" s="125">
        <v>0.767</v>
      </c>
      <c r="L1289" s="125">
        <v>1.236</v>
      </c>
      <c r="M1289" s="125">
        <v>0.469</v>
      </c>
      <c r="N1289" s="115" t="s">
        <v>245</v>
      </c>
      <c r="O1289" s="125">
        <v>84.1094</v>
      </c>
      <c r="P1289" s="125">
        <v>46.0033</v>
      </c>
      <c r="Q1289" s="226">
        <f t="shared" si="47"/>
        <v>98.0880597014926</v>
      </c>
      <c r="R1289" s="125" t="s">
        <v>3320</v>
      </c>
      <c r="S1289" s="268">
        <v>46.0033</v>
      </c>
      <c r="T1289" s="225"/>
    </row>
    <row r="1290" ht="36" spans="1:20">
      <c r="A1290" s="386"/>
      <c r="B1290" s="126">
        <f>MAX($B$6:B1289)+1</f>
        <v>1008</v>
      </c>
      <c r="C1290" s="191"/>
      <c r="D1290" s="125" t="s">
        <v>185</v>
      </c>
      <c r="E1290" s="125" t="s">
        <v>193</v>
      </c>
      <c r="F1290" s="125" t="s">
        <v>133</v>
      </c>
      <c r="G1290" s="125" t="s">
        <v>138</v>
      </c>
      <c r="H1290" s="125" t="s">
        <v>3339</v>
      </c>
      <c r="I1290" s="384" t="s">
        <v>623</v>
      </c>
      <c r="J1290" s="125" t="s">
        <v>3340</v>
      </c>
      <c r="K1290" s="195">
        <v>0.19</v>
      </c>
      <c r="L1290" s="125">
        <v>0.864</v>
      </c>
      <c r="M1290" s="125">
        <v>0.674</v>
      </c>
      <c r="N1290" s="400" t="s">
        <v>245</v>
      </c>
      <c r="O1290" s="125">
        <v>118.0806</v>
      </c>
      <c r="P1290" s="125">
        <v>78.2491</v>
      </c>
      <c r="Q1290" s="226">
        <f t="shared" si="47"/>
        <v>116.096587537092</v>
      </c>
      <c r="R1290" s="125" t="s">
        <v>3320</v>
      </c>
      <c r="S1290" s="268">
        <v>78.2491</v>
      </c>
      <c r="T1290" s="225"/>
    </row>
    <row r="1291" ht="36" spans="1:20">
      <c r="A1291" s="386"/>
      <c r="B1291" s="126">
        <f>MAX($B$6:B1290)+1</f>
        <v>1009</v>
      </c>
      <c r="C1291" s="191"/>
      <c r="D1291" s="125" t="s">
        <v>185</v>
      </c>
      <c r="E1291" s="125" t="s">
        <v>193</v>
      </c>
      <c r="F1291" s="125" t="s">
        <v>133</v>
      </c>
      <c r="G1291" s="125" t="s">
        <v>138</v>
      </c>
      <c r="H1291" s="125" t="s">
        <v>3341</v>
      </c>
      <c r="I1291" s="384" t="s">
        <v>623</v>
      </c>
      <c r="J1291" s="125" t="s">
        <v>3342</v>
      </c>
      <c r="K1291" s="125">
        <v>0</v>
      </c>
      <c r="L1291" s="125">
        <v>0.185</v>
      </c>
      <c r="M1291" s="125">
        <v>0.185</v>
      </c>
      <c r="N1291" s="115" t="s">
        <v>245</v>
      </c>
      <c r="O1291" s="125">
        <v>25.9308</v>
      </c>
      <c r="P1291" s="125">
        <v>18.1218</v>
      </c>
      <c r="Q1291" s="226">
        <f t="shared" si="47"/>
        <v>97.9556756756757</v>
      </c>
      <c r="R1291" s="125" t="s">
        <v>3320</v>
      </c>
      <c r="S1291" s="268">
        <v>18.1218</v>
      </c>
      <c r="T1291" s="225"/>
    </row>
    <row r="1292" ht="36" spans="1:20">
      <c r="A1292" s="386"/>
      <c r="B1292" s="126">
        <f>MAX($B$6:B1291)+1</f>
        <v>1010</v>
      </c>
      <c r="C1292" s="191"/>
      <c r="D1292" s="125" t="s">
        <v>185</v>
      </c>
      <c r="E1292" s="125" t="s">
        <v>193</v>
      </c>
      <c r="F1292" s="125" t="s">
        <v>133</v>
      </c>
      <c r="G1292" s="125" t="s">
        <v>138</v>
      </c>
      <c r="H1292" s="125" t="s">
        <v>3343</v>
      </c>
      <c r="I1292" s="384" t="s">
        <v>623</v>
      </c>
      <c r="J1292" s="125" t="s">
        <v>3344</v>
      </c>
      <c r="K1292" s="125">
        <v>0.268</v>
      </c>
      <c r="L1292" s="125">
        <v>1.439</v>
      </c>
      <c r="M1292" s="125">
        <v>1.171</v>
      </c>
      <c r="N1292" s="115" t="s">
        <v>245</v>
      </c>
      <c r="O1292" s="125">
        <v>125.7891</v>
      </c>
      <c r="P1292" s="125">
        <v>78.2274</v>
      </c>
      <c r="Q1292" s="226">
        <f t="shared" si="47"/>
        <v>66.8039282664389</v>
      </c>
      <c r="R1292" s="125" t="s">
        <v>3320</v>
      </c>
      <c r="S1292" s="268">
        <v>78.2274</v>
      </c>
      <c r="T1292" s="225"/>
    </row>
    <row r="1293" ht="36" spans="1:20">
      <c r="A1293" s="386"/>
      <c r="B1293" s="126">
        <f>MAX($B$6:B1292)+1</f>
        <v>1011</v>
      </c>
      <c r="C1293" s="191"/>
      <c r="D1293" s="125" t="s">
        <v>185</v>
      </c>
      <c r="E1293" s="125" t="s">
        <v>193</v>
      </c>
      <c r="F1293" s="125" t="s">
        <v>133</v>
      </c>
      <c r="G1293" s="125" t="s">
        <v>138</v>
      </c>
      <c r="H1293" s="125" t="s">
        <v>3345</v>
      </c>
      <c r="I1293" s="384" t="s">
        <v>623</v>
      </c>
      <c r="J1293" s="125" t="s">
        <v>3346</v>
      </c>
      <c r="K1293" s="125">
        <v>0.775</v>
      </c>
      <c r="L1293" s="125">
        <v>0.911</v>
      </c>
      <c r="M1293" s="125">
        <v>0.136</v>
      </c>
      <c r="N1293" s="115" t="s">
        <v>245</v>
      </c>
      <c r="O1293" s="125">
        <v>24.0673</v>
      </c>
      <c r="P1293" s="125">
        <v>18.0091</v>
      </c>
      <c r="Q1293" s="226">
        <f t="shared" si="47"/>
        <v>132.419852941176</v>
      </c>
      <c r="R1293" s="125" t="s">
        <v>3320</v>
      </c>
      <c r="S1293" s="268">
        <v>18.0091</v>
      </c>
      <c r="T1293" s="225"/>
    </row>
    <row r="1294" hidden="1" spans="1:20">
      <c r="A1294" s="201"/>
      <c r="B1294" s="126">
        <f>MAX($B$6:B1293)+1</f>
        <v>1012</v>
      </c>
      <c r="C1294" s="191"/>
      <c r="D1294" s="194" t="s">
        <v>186</v>
      </c>
      <c r="E1294" s="194" t="s">
        <v>193</v>
      </c>
      <c r="F1294" s="194" t="s">
        <v>143</v>
      </c>
      <c r="G1294" s="194" t="s">
        <v>144</v>
      </c>
      <c r="H1294" s="194" t="s">
        <v>3347</v>
      </c>
      <c r="I1294" s="194" t="s">
        <v>186</v>
      </c>
      <c r="J1294" s="194" t="s">
        <v>3348</v>
      </c>
      <c r="K1294" s="193">
        <v>1.362</v>
      </c>
      <c r="L1294" s="193">
        <v>1.655</v>
      </c>
      <c r="M1294" s="202">
        <v>1.684</v>
      </c>
      <c r="N1294" s="199" t="s">
        <v>245</v>
      </c>
      <c r="O1294" s="193">
        <v>215</v>
      </c>
      <c r="P1294" s="193">
        <v>183</v>
      </c>
      <c r="Q1294" s="193">
        <f t="shared" si="47"/>
        <v>108.669833729216</v>
      </c>
      <c r="R1294" s="194" t="s">
        <v>3349</v>
      </c>
      <c r="S1294" s="193">
        <v>108.54</v>
      </c>
      <c r="T1294" s="194"/>
    </row>
    <row r="1295" hidden="1" spans="1:20">
      <c r="A1295" s="201"/>
      <c r="B1295" s="126"/>
      <c r="C1295" s="191"/>
      <c r="D1295" s="194"/>
      <c r="E1295" s="194"/>
      <c r="F1295" s="194"/>
      <c r="G1295" s="194"/>
      <c r="H1295" s="194"/>
      <c r="I1295" s="194"/>
      <c r="J1295" s="194" t="s">
        <v>3348</v>
      </c>
      <c r="K1295" s="193">
        <v>1.894</v>
      </c>
      <c r="L1295" s="193">
        <v>3.285</v>
      </c>
      <c r="M1295" s="203"/>
      <c r="N1295" s="200"/>
      <c r="O1295" s="194"/>
      <c r="P1295" s="194"/>
      <c r="Q1295" s="194"/>
      <c r="R1295" s="194"/>
      <c r="S1295" s="194"/>
      <c r="T1295" s="194"/>
    </row>
    <row r="1296" ht="24" hidden="1" spans="1:20">
      <c r="A1296" s="201"/>
      <c r="B1296" s="126">
        <f>MAX($B$6:B1295)+1</f>
        <v>1013</v>
      </c>
      <c r="C1296" s="191"/>
      <c r="D1296" s="194" t="s">
        <v>186</v>
      </c>
      <c r="E1296" s="194" t="s">
        <v>193</v>
      </c>
      <c r="F1296" s="194" t="s">
        <v>143</v>
      </c>
      <c r="G1296" s="194" t="s">
        <v>144</v>
      </c>
      <c r="H1296" s="194" t="s">
        <v>3350</v>
      </c>
      <c r="I1296" s="194" t="s">
        <v>186</v>
      </c>
      <c r="J1296" s="194" t="s">
        <v>3351</v>
      </c>
      <c r="K1296" s="193">
        <v>0</v>
      </c>
      <c r="L1296" s="193">
        <v>0.85</v>
      </c>
      <c r="M1296" s="193">
        <v>0.85</v>
      </c>
      <c r="N1296" s="194" t="s">
        <v>245</v>
      </c>
      <c r="O1296" s="193">
        <v>150</v>
      </c>
      <c r="P1296" s="193">
        <v>128</v>
      </c>
      <c r="Q1296" s="193">
        <f>P1296/M1296</f>
        <v>150.588235294118</v>
      </c>
      <c r="R1296" s="194" t="s">
        <v>3352</v>
      </c>
      <c r="S1296" s="193">
        <v>56.46</v>
      </c>
      <c r="T1296" s="194"/>
    </row>
    <row r="1297" hidden="1" spans="1:20">
      <c r="A1297" s="239"/>
      <c r="B1297" s="126">
        <f>MAX($B$6:B1296)+1</f>
        <v>1014</v>
      </c>
      <c r="C1297" s="191"/>
      <c r="D1297" s="125" t="s">
        <v>4811</v>
      </c>
      <c r="E1297" s="125" t="s">
        <v>193</v>
      </c>
      <c r="F1297" s="194" t="s">
        <v>143</v>
      </c>
      <c r="G1297" s="194" t="s">
        <v>144</v>
      </c>
      <c r="H1297" s="194" t="s">
        <v>4812</v>
      </c>
      <c r="I1297" s="125"/>
      <c r="J1297" s="223" t="s">
        <v>4998</v>
      </c>
      <c r="K1297" s="193"/>
      <c r="L1297" s="193"/>
      <c r="M1297" s="193"/>
      <c r="N1297" s="194"/>
      <c r="O1297" s="193"/>
      <c r="P1297" s="193"/>
      <c r="Q1297" s="193"/>
      <c r="R1297" s="194"/>
      <c r="S1297" s="193">
        <v>123</v>
      </c>
      <c r="T1297" s="194"/>
    </row>
    <row r="1298" ht="24" hidden="1" spans="1:20">
      <c r="A1298" s="201"/>
      <c r="B1298" s="126">
        <f>MAX($B$6:B1297)+1</f>
        <v>1015</v>
      </c>
      <c r="C1298" s="191"/>
      <c r="D1298" s="194" t="s">
        <v>186</v>
      </c>
      <c r="E1298" s="194" t="s">
        <v>193</v>
      </c>
      <c r="F1298" s="194" t="s">
        <v>143</v>
      </c>
      <c r="G1298" s="194" t="s">
        <v>145</v>
      </c>
      <c r="H1298" s="194" t="s">
        <v>3364</v>
      </c>
      <c r="I1298" s="194" t="s">
        <v>186</v>
      </c>
      <c r="J1298" s="194" t="s">
        <v>3365</v>
      </c>
      <c r="K1298" s="193">
        <v>0</v>
      </c>
      <c r="L1298" s="193">
        <v>0.772</v>
      </c>
      <c r="M1298" s="193">
        <v>0.772</v>
      </c>
      <c r="N1298" s="194" t="s">
        <v>245</v>
      </c>
      <c r="O1298" s="193">
        <v>45.45</v>
      </c>
      <c r="P1298" s="193">
        <v>36.68</v>
      </c>
      <c r="Q1298" s="193">
        <f>P1298/M1298</f>
        <v>47.5129533678756</v>
      </c>
      <c r="R1298" s="194" t="s">
        <v>3366</v>
      </c>
      <c r="S1298" s="193">
        <v>36.68</v>
      </c>
      <c r="T1298" s="194"/>
    </row>
    <row r="1299" hidden="1" spans="1:20">
      <c r="A1299" s="201"/>
      <c r="B1299" s="126">
        <f>MAX($B$6:B1298)+1</f>
        <v>1016</v>
      </c>
      <c r="C1299" s="191"/>
      <c r="D1299" s="194" t="s">
        <v>186</v>
      </c>
      <c r="E1299" s="194" t="s">
        <v>193</v>
      </c>
      <c r="F1299" s="194" t="s">
        <v>143</v>
      </c>
      <c r="G1299" s="194" t="s">
        <v>145</v>
      </c>
      <c r="H1299" s="194" t="s">
        <v>3367</v>
      </c>
      <c r="I1299" s="194" t="s">
        <v>186</v>
      </c>
      <c r="J1299" s="194" t="s">
        <v>3368</v>
      </c>
      <c r="K1299" s="193">
        <v>0</v>
      </c>
      <c r="L1299" s="193">
        <v>1.178</v>
      </c>
      <c r="M1299" s="202">
        <v>3.76</v>
      </c>
      <c r="N1299" s="194" t="s">
        <v>245</v>
      </c>
      <c r="O1299" s="193">
        <v>545</v>
      </c>
      <c r="P1299" s="193">
        <v>465</v>
      </c>
      <c r="Q1299" s="193">
        <f>P1299/M1299</f>
        <v>123.670212765957</v>
      </c>
      <c r="R1299" s="194" t="s">
        <v>3369</v>
      </c>
      <c r="S1299" s="193">
        <v>244.4</v>
      </c>
      <c r="T1299" s="194"/>
    </row>
    <row r="1300" hidden="1" spans="1:20">
      <c r="A1300" s="201"/>
      <c r="B1300" s="126"/>
      <c r="C1300" s="191"/>
      <c r="D1300" s="194"/>
      <c r="E1300" s="194"/>
      <c r="F1300" s="194"/>
      <c r="G1300" s="194"/>
      <c r="H1300" s="194"/>
      <c r="I1300" s="194"/>
      <c r="J1300" s="194" t="s">
        <v>3370</v>
      </c>
      <c r="K1300" s="193">
        <v>0</v>
      </c>
      <c r="L1300" s="193">
        <v>0.74</v>
      </c>
      <c r="M1300" s="252"/>
      <c r="N1300" s="194" t="s">
        <v>245</v>
      </c>
      <c r="O1300" s="194"/>
      <c r="P1300" s="194"/>
      <c r="Q1300" s="194"/>
      <c r="R1300" s="194"/>
      <c r="S1300" s="194"/>
      <c r="T1300" s="194"/>
    </row>
    <row r="1301" hidden="1" spans="1:20">
      <c r="A1301" s="201"/>
      <c r="B1301" s="126"/>
      <c r="C1301" s="191"/>
      <c r="D1301" s="194"/>
      <c r="E1301" s="194"/>
      <c r="F1301" s="194"/>
      <c r="G1301" s="194"/>
      <c r="H1301" s="194"/>
      <c r="I1301" s="194"/>
      <c r="J1301" s="194" t="s">
        <v>3371</v>
      </c>
      <c r="K1301" s="193">
        <v>0</v>
      </c>
      <c r="L1301" s="193">
        <v>0.946</v>
      </c>
      <c r="M1301" s="252"/>
      <c r="N1301" s="194" t="s">
        <v>245</v>
      </c>
      <c r="O1301" s="194"/>
      <c r="P1301" s="194"/>
      <c r="Q1301" s="194"/>
      <c r="R1301" s="194"/>
      <c r="S1301" s="194"/>
      <c r="T1301" s="194"/>
    </row>
    <row r="1302" hidden="1" spans="1:20">
      <c r="A1302" s="201"/>
      <c r="B1302" s="126"/>
      <c r="C1302" s="191"/>
      <c r="D1302" s="194"/>
      <c r="E1302" s="194"/>
      <c r="F1302" s="194"/>
      <c r="G1302" s="194"/>
      <c r="H1302" s="194"/>
      <c r="I1302" s="194"/>
      <c r="J1302" s="194" t="s">
        <v>3372</v>
      </c>
      <c r="K1302" s="193">
        <v>0.21</v>
      </c>
      <c r="L1302" s="193">
        <v>1.106</v>
      </c>
      <c r="M1302" s="203"/>
      <c r="N1302" s="194" t="s">
        <v>245</v>
      </c>
      <c r="O1302" s="194"/>
      <c r="P1302" s="194"/>
      <c r="Q1302" s="194"/>
      <c r="R1302" s="194"/>
      <c r="S1302" s="194"/>
      <c r="T1302" s="194"/>
    </row>
    <row r="1303" hidden="1" spans="1:20">
      <c r="A1303" s="201"/>
      <c r="B1303" s="126">
        <f>MAX($B$6:B1302)+1</f>
        <v>1017</v>
      </c>
      <c r="C1303" s="191"/>
      <c r="D1303" s="194" t="s">
        <v>186</v>
      </c>
      <c r="E1303" s="194" t="s">
        <v>193</v>
      </c>
      <c r="F1303" s="194" t="s">
        <v>143</v>
      </c>
      <c r="G1303" s="194" t="s">
        <v>145</v>
      </c>
      <c r="H1303" s="194" t="s">
        <v>3373</v>
      </c>
      <c r="I1303" s="194" t="s">
        <v>186</v>
      </c>
      <c r="J1303" s="194" t="s">
        <v>3374</v>
      </c>
      <c r="K1303" s="193">
        <v>0</v>
      </c>
      <c r="L1303" s="193">
        <v>1.351</v>
      </c>
      <c r="M1303" s="202">
        <v>1.975</v>
      </c>
      <c r="N1303" s="194" t="s">
        <v>245</v>
      </c>
      <c r="O1303" s="193">
        <v>545</v>
      </c>
      <c r="P1303" s="193">
        <v>425.26</v>
      </c>
      <c r="Q1303" s="193">
        <f>P1303/M1303</f>
        <v>215.321518987342</v>
      </c>
      <c r="R1303" s="194" t="s">
        <v>3369</v>
      </c>
      <c r="S1303" s="193">
        <v>128.375</v>
      </c>
      <c r="T1303" s="194"/>
    </row>
    <row r="1304" hidden="1" spans="1:20">
      <c r="A1304" s="201"/>
      <c r="B1304" s="126"/>
      <c r="C1304" s="191"/>
      <c r="D1304" s="194"/>
      <c r="E1304" s="194"/>
      <c r="F1304" s="194"/>
      <c r="G1304" s="194"/>
      <c r="H1304" s="194"/>
      <c r="I1304" s="194"/>
      <c r="J1304" s="194" t="s">
        <v>3375</v>
      </c>
      <c r="K1304" s="193">
        <v>3.895</v>
      </c>
      <c r="L1304" s="193">
        <v>4.519</v>
      </c>
      <c r="M1304" s="203"/>
      <c r="N1304" s="194" t="s">
        <v>245</v>
      </c>
      <c r="O1304" s="194"/>
      <c r="P1304" s="194"/>
      <c r="Q1304" s="194"/>
      <c r="R1304" s="194"/>
      <c r="S1304" s="194"/>
      <c r="T1304" s="194"/>
    </row>
    <row r="1305" hidden="1" spans="1:20">
      <c r="A1305" s="157"/>
      <c r="B1305" s="401">
        <f>MAX($B$6:B1304)+1</f>
        <v>1018</v>
      </c>
      <c r="C1305" s="402"/>
      <c r="D1305" s="292" t="s">
        <v>4811</v>
      </c>
      <c r="E1305" s="292" t="s">
        <v>193</v>
      </c>
      <c r="F1305" s="194" t="s">
        <v>143</v>
      </c>
      <c r="G1305" s="194" t="s">
        <v>145</v>
      </c>
      <c r="H1305" s="194" t="s">
        <v>4812</v>
      </c>
      <c r="I1305" s="292"/>
      <c r="J1305" s="223" t="s">
        <v>4998</v>
      </c>
      <c r="K1305" s="193"/>
      <c r="L1305" s="193"/>
      <c r="M1305" s="193"/>
      <c r="N1305" s="194"/>
      <c r="O1305" s="194"/>
      <c r="P1305" s="194"/>
      <c r="Q1305" s="194"/>
      <c r="R1305" s="194"/>
      <c r="S1305" s="194">
        <v>430</v>
      </c>
      <c r="T1305" s="194"/>
    </row>
    <row r="1306" ht="48" hidden="1" spans="1:20">
      <c r="A1306" s="201"/>
      <c r="B1306" s="126">
        <f>MAX($B$6:B1305)+1</f>
        <v>1019</v>
      </c>
      <c r="C1306" s="191"/>
      <c r="D1306" s="194" t="s">
        <v>186</v>
      </c>
      <c r="E1306" s="194" t="s">
        <v>193</v>
      </c>
      <c r="F1306" s="194" t="s">
        <v>143</v>
      </c>
      <c r="G1306" s="194" t="s">
        <v>146</v>
      </c>
      <c r="H1306" s="194" t="s">
        <v>3381</v>
      </c>
      <c r="I1306" s="194" t="s">
        <v>186</v>
      </c>
      <c r="J1306" s="194" t="s">
        <v>3382</v>
      </c>
      <c r="K1306" s="193">
        <v>0.6</v>
      </c>
      <c r="L1306" s="193">
        <v>1.279</v>
      </c>
      <c r="M1306" s="193">
        <v>0.679</v>
      </c>
      <c r="N1306" s="194" t="s">
        <v>245</v>
      </c>
      <c r="O1306" s="193">
        <v>96.044</v>
      </c>
      <c r="P1306" s="193">
        <v>85.146</v>
      </c>
      <c r="Q1306" s="193">
        <f t="shared" ref="Q1306:Q1319" si="48">P1306/M1306</f>
        <v>125.39911634757</v>
      </c>
      <c r="R1306" s="194" t="s">
        <v>3383</v>
      </c>
      <c r="S1306" s="193">
        <v>56.02</v>
      </c>
      <c r="T1306" s="194"/>
    </row>
    <row r="1307" ht="36" hidden="1" spans="1:20">
      <c r="A1307" s="201"/>
      <c r="B1307" s="126">
        <f>MAX($B$6:B1306)+1</f>
        <v>1020</v>
      </c>
      <c r="C1307" s="191"/>
      <c r="D1307" s="194" t="s">
        <v>184</v>
      </c>
      <c r="E1307" s="194" t="s">
        <v>193</v>
      </c>
      <c r="F1307" s="194" t="s">
        <v>143</v>
      </c>
      <c r="G1307" s="194" t="s">
        <v>146</v>
      </c>
      <c r="H1307" s="194" t="s">
        <v>3384</v>
      </c>
      <c r="I1307" s="194" t="s">
        <v>702</v>
      </c>
      <c r="J1307" s="194" t="s">
        <v>3385</v>
      </c>
      <c r="K1307" s="193">
        <v>0</v>
      </c>
      <c r="L1307" s="193">
        <v>1.189</v>
      </c>
      <c r="M1307" s="193">
        <v>1.189</v>
      </c>
      <c r="N1307" s="194" t="s">
        <v>245</v>
      </c>
      <c r="O1307" s="193">
        <v>223.526</v>
      </c>
      <c r="P1307" s="193">
        <v>166.466</v>
      </c>
      <c r="Q1307" s="193">
        <f t="shared" si="48"/>
        <v>140.005046257359</v>
      </c>
      <c r="R1307" s="194" t="s">
        <v>3386</v>
      </c>
      <c r="S1307" s="193">
        <v>98.09</v>
      </c>
      <c r="T1307" s="194"/>
    </row>
    <row r="1308" ht="48" hidden="1" spans="1:20">
      <c r="A1308" s="201"/>
      <c r="B1308" s="126">
        <f>MAX($B$6:B1307)+1</f>
        <v>1021</v>
      </c>
      <c r="C1308" s="191"/>
      <c r="D1308" s="194" t="s">
        <v>186</v>
      </c>
      <c r="E1308" s="194" t="s">
        <v>193</v>
      </c>
      <c r="F1308" s="194" t="s">
        <v>143</v>
      </c>
      <c r="G1308" s="194" t="s">
        <v>146</v>
      </c>
      <c r="H1308" s="194" t="s">
        <v>3387</v>
      </c>
      <c r="I1308" s="194" t="s">
        <v>186</v>
      </c>
      <c r="J1308" s="194" t="s">
        <v>3388</v>
      </c>
      <c r="K1308" s="193">
        <v>0</v>
      </c>
      <c r="L1308" s="193">
        <v>1.59</v>
      </c>
      <c r="M1308" s="193">
        <v>1.59</v>
      </c>
      <c r="N1308" s="194" t="s">
        <v>245</v>
      </c>
      <c r="O1308" s="193">
        <v>238</v>
      </c>
      <c r="P1308" s="193">
        <v>190.4</v>
      </c>
      <c r="Q1308" s="193">
        <f t="shared" si="48"/>
        <v>119.748427672956</v>
      </c>
      <c r="R1308" s="194" t="s">
        <v>3389</v>
      </c>
      <c r="S1308" s="193">
        <v>131.18</v>
      </c>
      <c r="T1308" s="194"/>
    </row>
    <row r="1309" ht="36" hidden="1" spans="1:20">
      <c r="A1309" s="201"/>
      <c r="B1309" s="126">
        <f>MAX($B$6:B1308)+1</f>
        <v>1022</v>
      </c>
      <c r="C1309" s="191"/>
      <c r="D1309" s="194" t="s">
        <v>186</v>
      </c>
      <c r="E1309" s="194" t="s">
        <v>193</v>
      </c>
      <c r="F1309" s="194" t="s">
        <v>143</v>
      </c>
      <c r="G1309" s="194" t="s">
        <v>146</v>
      </c>
      <c r="H1309" s="194" t="s">
        <v>3390</v>
      </c>
      <c r="I1309" s="194" t="s">
        <v>186</v>
      </c>
      <c r="J1309" s="194" t="s">
        <v>3391</v>
      </c>
      <c r="K1309" s="193">
        <v>0</v>
      </c>
      <c r="L1309" s="193">
        <v>0.928</v>
      </c>
      <c r="M1309" s="193">
        <v>0.928</v>
      </c>
      <c r="N1309" s="194" t="s">
        <v>245</v>
      </c>
      <c r="O1309" s="193">
        <v>139.182</v>
      </c>
      <c r="P1309" s="193">
        <v>108.586</v>
      </c>
      <c r="Q1309" s="193">
        <f t="shared" si="48"/>
        <v>117.010775862069</v>
      </c>
      <c r="R1309" s="194" t="s">
        <v>3392</v>
      </c>
      <c r="S1309" s="193">
        <v>76.56</v>
      </c>
      <c r="T1309" s="194"/>
    </row>
    <row r="1310" ht="36" hidden="1" spans="1:20">
      <c r="A1310" s="201"/>
      <c r="B1310" s="126">
        <f>MAX($B$6:B1309)+1</f>
        <v>1023</v>
      </c>
      <c r="C1310" s="191"/>
      <c r="D1310" s="194" t="s">
        <v>186</v>
      </c>
      <c r="E1310" s="194" t="s">
        <v>193</v>
      </c>
      <c r="F1310" s="194" t="s">
        <v>143</v>
      </c>
      <c r="G1310" s="194" t="s">
        <v>146</v>
      </c>
      <c r="H1310" s="194" t="s">
        <v>3393</v>
      </c>
      <c r="I1310" s="194" t="s">
        <v>186</v>
      </c>
      <c r="J1310" s="194" t="s">
        <v>3394</v>
      </c>
      <c r="K1310" s="193">
        <v>0</v>
      </c>
      <c r="L1310" s="193">
        <v>3.9</v>
      </c>
      <c r="M1310" s="193">
        <v>3.9</v>
      </c>
      <c r="N1310" s="194" t="s">
        <v>245</v>
      </c>
      <c r="O1310" s="193">
        <v>593.288</v>
      </c>
      <c r="P1310" s="193">
        <v>496.247</v>
      </c>
      <c r="Q1310" s="193">
        <f t="shared" si="48"/>
        <v>127.242820512821</v>
      </c>
      <c r="R1310" s="194" t="s">
        <v>3395</v>
      </c>
      <c r="S1310" s="193">
        <v>321.75</v>
      </c>
      <c r="T1310" s="194"/>
    </row>
    <row r="1311" ht="36" hidden="1" spans="1:20">
      <c r="A1311" s="201"/>
      <c r="B1311" s="126">
        <f>MAX($B$6:B1310)+1</f>
        <v>1024</v>
      </c>
      <c r="C1311" s="191"/>
      <c r="D1311" s="194" t="s">
        <v>186</v>
      </c>
      <c r="E1311" s="194" t="s">
        <v>193</v>
      </c>
      <c r="F1311" s="194" t="s">
        <v>143</v>
      </c>
      <c r="G1311" s="194" t="s">
        <v>146</v>
      </c>
      <c r="H1311" s="194" t="s">
        <v>3396</v>
      </c>
      <c r="I1311" s="194" t="s">
        <v>186</v>
      </c>
      <c r="J1311" s="194" t="s">
        <v>3397</v>
      </c>
      <c r="K1311" s="193">
        <v>0</v>
      </c>
      <c r="L1311" s="193">
        <v>2.742</v>
      </c>
      <c r="M1311" s="193">
        <v>2.742</v>
      </c>
      <c r="N1311" s="194" t="s">
        <v>245</v>
      </c>
      <c r="O1311" s="193">
        <v>411.3</v>
      </c>
      <c r="P1311" s="193">
        <v>329.04</v>
      </c>
      <c r="Q1311" s="193">
        <f t="shared" si="48"/>
        <v>120</v>
      </c>
      <c r="R1311" s="194" t="s">
        <v>3398</v>
      </c>
      <c r="S1311" s="193">
        <v>226.22</v>
      </c>
      <c r="T1311" s="194"/>
    </row>
    <row r="1312" ht="36" hidden="1" spans="1:20">
      <c r="A1312" s="201"/>
      <c r="B1312" s="126">
        <f>MAX($B$6:B1311)+1</f>
        <v>1025</v>
      </c>
      <c r="C1312" s="191"/>
      <c r="D1312" s="194" t="s">
        <v>186</v>
      </c>
      <c r="E1312" s="194" t="s">
        <v>193</v>
      </c>
      <c r="F1312" s="194" t="s">
        <v>143</v>
      </c>
      <c r="G1312" s="194" t="s">
        <v>146</v>
      </c>
      <c r="H1312" s="194" t="s">
        <v>3399</v>
      </c>
      <c r="I1312" s="194" t="s">
        <v>186</v>
      </c>
      <c r="J1312" s="194" t="s">
        <v>3400</v>
      </c>
      <c r="K1312" s="193">
        <v>0</v>
      </c>
      <c r="L1312" s="193">
        <v>1.129</v>
      </c>
      <c r="M1312" s="193">
        <v>1.129</v>
      </c>
      <c r="N1312" s="194" t="s">
        <v>245</v>
      </c>
      <c r="O1312" s="193">
        <v>150</v>
      </c>
      <c r="P1312" s="193">
        <v>120</v>
      </c>
      <c r="Q1312" s="193">
        <f t="shared" si="48"/>
        <v>106.288751107174</v>
      </c>
      <c r="R1312" s="194" t="s">
        <v>3401</v>
      </c>
      <c r="S1312" s="193">
        <v>98.18</v>
      </c>
      <c r="T1312" s="194"/>
    </row>
    <row r="1313" ht="36" hidden="1" spans="1:20">
      <c r="A1313" s="201"/>
      <c r="B1313" s="126">
        <f>MAX($B$6:B1312)+1</f>
        <v>1026</v>
      </c>
      <c r="C1313" s="191"/>
      <c r="D1313" s="194" t="s">
        <v>184</v>
      </c>
      <c r="E1313" s="194" t="s">
        <v>193</v>
      </c>
      <c r="F1313" s="194" t="s">
        <v>143</v>
      </c>
      <c r="G1313" s="194" t="s">
        <v>146</v>
      </c>
      <c r="H1313" s="194" t="s">
        <v>3402</v>
      </c>
      <c r="I1313" s="194" t="s">
        <v>702</v>
      </c>
      <c r="J1313" s="194" t="s">
        <v>3403</v>
      </c>
      <c r="K1313" s="193">
        <v>0</v>
      </c>
      <c r="L1313" s="193">
        <v>3.5</v>
      </c>
      <c r="M1313" s="193">
        <v>3.5</v>
      </c>
      <c r="N1313" s="194" t="s">
        <v>245</v>
      </c>
      <c r="O1313" s="193">
        <v>548.422</v>
      </c>
      <c r="P1313" s="193">
        <v>447.92</v>
      </c>
      <c r="Q1313" s="193">
        <f t="shared" si="48"/>
        <v>127.977142857143</v>
      </c>
      <c r="R1313" s="194" t="s">
        <v>3404</v>
      </c>
      <c r="S1313" s="193">
        <v>288.75</v>
      </c>
      <c r="T1313" s="194"/>
    </row>
    <row r="1314" ht="36" hidden="1" spans="1:20">
      <c r="A1314" s="201"/>
      <c r="B1314" s="126">
        <f>MAX($B$6:B1313)+1</f>
        <v>1027</v>
      </c>
      <c r="C1314" s="191"/>
      <c r="D1314" s="194" t="s">
        <v>186</v>
      </c>
      <c r="E1314" s="194" t="s">
        <v>193</v>
      </c>
      <c r="F1314" s="194" t="s">
        <v>143</v>
      </c>
      <c r="G1314" s="194" t="s">
        <v>146</v>
      </c>
      <c r="H1314" s="194" t="s">
        <v>3405</v>
      </c>
      <c r="I1314" s="194" t="s">
        <v>186</v>
      </c>
      <c r="J1314" s="194" t="s">
        <v>3406</v>
      </c>
      <c r="K1314" s="193">
        <v>0.54</v>
      </c>
      <c r="L1314" s="193">
        <v>1.352</v>
      </c>
      <c r="M1314" s="193">
        <v>0.812</v>
      </c>
      <c r="N1314" s="194" t="s">
        <v>245</v>
      </c>
      <c r="O1314" s="193">
        <v>97.336</v>
      </c>
      <c r="P1314" s="193">
        <v>79.174</v>
      </c>
      <c r="Q1314" s="193">
        <f t="shared" si="48"/>
        <v>97.5049261083744</v>
      </c>
      <c r="R1314" s="194" t="s">
        <v>3407</v>
      </c>
      <c r="S1314" s="193">
        <v>66.99</v>
      </c>
      <c r="T1314" s="194"/>
    </row>
    <row r="1315" ht="48" hidden="1" spans="1:20">
      <c r="A1315" s="201"/>
      <c r="B1315" s="126">
        <f>MAX($B$6:B1314)+1</f>
        <v>1028</v>
      </c>
      <c r="C1315" s="191"/>
      <c r="D1315" s="194" t="s">
        <v>186</v>
      </c>
      <c r="E1315" s="194" t="s">
        <v>193</v>
      </c>
      <c r="F1315" s="194" t="s">
        <v>143</v>
      </c>
      <c r="G1315" s="194" t="s">
        <v>146</v>
      </c>
      <c r="H1315" s="194" t="s">
        <v>3408</v>
      </c>
      <c r="I1315" s="194" t="s">
        <v>186</v>
      </c>
      <c r="J1315" s="194" t="s">
        <v>3409</v>
      </c>
      <c r="K1315" s="193">
        <v>0</v>
      </c>
      <c r="L1315" s="193">
        <v>1.02</v>
      </c>
      <c r="M1315" s="193">
        <v>1.02</v>
      </c>
      <c r="N1315" s="194" t="s">
        <v>245</v>
      </c>
      <c r="O1315" s="193">
        <v>126.74</v>
      </c>
      <c r="P1315" s="193">
        <v>99.964</v>
      </c>
      <c r="Q1315" s="193">
        <f t="shared" si="48"/>
        <v>98.0039215686274</v>
      </c>
      <c r="R1315" s="194" t="s">
        <v>3410</v>
      </c>
      <c r="S1315" s="193">
        <v>84.15</v>
      </c>
      <c r="T1315" s="194"/>
    </row>
    <row r="1316" ht="36" hidden="1" spans="1:20">
      <c r="A1316" s="201"/>
      <c r="B1316" s="126">
        <f>MAX($B$6:B1315)+1</f>
        <v>1029</v>
      </c>
      <c r="C1316" s="191"/>
      <c r="D1316" s="194" t="s">
        <v>186</v>
      </c>
      <c r="E1316" s="194" t="s">
        <v>193</v>
      </c>
      <c r="F1316" s="194" t="s">
        <v>143</v>
      </c>
      <c r="G1316" s="194" t="s">
        <v>146</v>
      </c>
      <c r="H1316" s="194" t="s">
        <v>3411</v>
      </c>
      <c r="I1316" s="194" t="s">
        <v>186</v>
      </c>
      <c r="J1316" s="194" t="s">
        <v>3412</v>
      </c>
      <c r="K1316" s="193">
        <v>0</v>
      </c>
      <c r="L1316" s="193">
        <v>0.605</v>
      </c>
      <c r="M1316" s="193">
        <v>0.605</v>
      </c>
      <c r="N1316" s="194" t="s">
        <v>245</v>
      </c>
      <c r="O1316" s="193">
        <v>90.117</v>
      </c>
      <c r="P1316" s="193">
        <v>77.443</v>
      </c>
      <c r="Q1316" s="193">
        <f t="shared" si="48"/>
        <v>128.004958677686</v>
      </c>
      <c r="R1316" s="194" t="s">
        <v>3413</v>
      </c>
      <c r="S1316" s="193">
        <v>49.91</v>
      </c>
      <c r="T1316" s="194"/>
    </row>
    <row r="1317" ht="36" hidden="1" spans="1:20">
      <c r="A1317" s="201"/>
      <c r="B1317" s="126">
        <f>MAX($B$6:B1316)+1</f>
        <v>1030</v>
      </c>
      <c r="C1317" s="191"/>
      <c r="D1317" s="194" t="s">
        <v>186</v>
      </c>
      <c r="E1317" s="194" t="s">
        <v>193</v>
      </c>
      <c r="F1317" s="194" t="s">
        <v>143</v>
      </c>
      <c r="G1317" s="194" t="s">
        <v>146</v>
      </c>
      <c r="H1317" s="194" t="s">
        <v>3414</v>
      </c>
      <c r="I1317" s="194" t="s">
        <v>186</v>
      </c>
      <c r="J1317" s="194" t="s">
        <v>3415</v>
      </c>
      <c r="K1317" s="193">
        <v>0</v>
      </c>
      <c r="L1317" s="193">
        <v>0.397</v>
      </c>
      <c r="M1317" s="193">
        <v>0.397</v>
      </c>
      <c r="N1317" s="194" t="s">
        <v>245</v>
      </c>
      <c r="O1317" s="193">
        <v>60.057</v>
      </c>
      <c r="P1317" s="193">
        <v>52.999</v>
      </c>
      <c r="Q1317" s="193">
        <f t="shared" si="48"/>
        <v>133.498740554156</v>
      </c>
      <c r="R1317" s="194" t="s">
        <v>3416</v>
      </c>
      <c r="S1317" s="193">
        <v>32.75</v>
      </c>
      <c r="T1317" s="194"/>
    </row>
    <row r="1318" ht="36" hidden="1" spans="1:20">
      <c r="A1318" s="201"/>
      <c r="B1318" s="126">
        <f>MAX($B$6:B1317)+1</f>
        <v>1031</v>
      </c>
      <c r="C1318" s="191"/>
      <c r="D1318" s="194" t="s">
        <v>186</v>
      </c>
      <c r="E1318" s="194" t="s">
        <v>193</v>
      </c>
      <c r="F1318" s="194" t="s">
        <v>143</v>
      </c>
      <c r="G1318" s="194" t="s">
        <v>146</v>
      </c>
      <c r="H1318" s="194" t="s">
        <v>3417</v>
      </c>
      <c r="I1318" s="194" t="s">
        <v>186</v>
      </c>
      <c r="J1318" s="194" t="s">
        <v>3418</v>
      </c>
      <c r="K1318" s="193">
        <v>0</v>
      </c>
      <c r="L1318" s="193">
        <v>0.7</v>
      </c>
      <c r="M1318" s="193">
        <v>0.7</v>
      </c>
      <c r="N1318" s="194" t="s">
        <v>245</v>
      </c>
      <c r="O1318" s="193">
        <v>139.182</v>
      </c>
      <c r="P1318" s="193">
        <v>108.586</v>
      </c>
      <c r="Q1318" s="193">
        <f t="shared" si="48"/>
        <v>155.122857142857</v>
      </c>
      <c r="R1318" s="194" t="s">
        <v>3419</v>
      </c>
      <c r="S1318" s="193">
        <v>57.75</v>
      </c>
      <c r="T1318" s="194"/>
    </row>
    <row r="1319" hidden="1" spans="1:20">
      <c r="A1319" s="201"/>
      <c r="B1319" s="126">
        <f>MAX($B$6:B1318)+1</f>
        <v>1032</v>
      </c>
      <c r="C1319" s="191"/>
      <c r="D1319" s="194" t="s">
        <v>186</v>
      </c>
      <c r="E1319" s="194" t="s">
        <v>193</v>
      </c>
      <c r="F1319" s="199" t="s">
        <v>143</v>
      </c>
      <c r="G1319" s="194" t="s">
        <v>146</v>
      </c>
      <c r="H1319" s="194" t="s">
        <v>3420</v>
      </c>
      <c r="I1319" s="194" t="s">
        <v>186</v>
      </c>
      <c r="J1319" s="194" t="s">
        <v>3421</v>
      </c>
      <c r="K1319" s="193">
        <v>0</v>
      </c>
      <c r="L1319" s="193">
        <v>0.678</v>
      </c>
      <c r="M1319" s="202">
        <v>1.002</v>
      </c>
      <c r="N1319" s="199" t="s">
        <v>245</v>
      </c>
      <c r="O1319" s="193">
        <v>141.75</v>
      </c>
      <c r="P1319" s="193">
        <v>113.4</v>
      </c>
      <c r="Q1319" s="193">
        <f t="shared" si="48"/>
        <v>113.173652694611</v>
      </c>
      <c r="R1319" s="194" t="s">
        <v>3422</v>
      </c>
      <c r="S1319" s="193">
        <v>82.67</v>
      </c>
      <c r="T1319" s="194"/>
    </row>
    <row r="1320" hidden="1" spans="1:20">
      <c r="A1320" s="201"/>
      <c r="B1320" s="126"/>
      <c r="C1320" s="191"/>
      <c r="D1320" s="194"/>
      <c r="E1320" s="194"/>
      <c r="F1320" s="200"/>
      <c r="G1320" s="194"/>
      <c r="H1320" s="194"/>
      <c r="I1320" s="194"/>
      <c r="J1320" s="194" t="s">
        <v>3423</v>
      </c>
      <c r="K1320" s="193">
        <v>0</v>
      </c>
      <c r="L1320" s="193">
        <v>0.324</v>
      </c>
      <c r="M1320" s="203"/>
      <c r="N1320" s="200"/>
      <c r="O1320" s="194"/>
      <c r="P1320" s="194"/>
      <c r="Q1320" s="194"/>
      <c r="R1320" s="194"/>
      <c r="S1320" s="194"/>
      <c r="T1320" s="194"/>
    </row>
    <row r="1321" ht="36" hidden="1" spans="1:20">
      <c r="A1321" s="201"/>
      <c r="B1321" s="126">
        <f>MAX($B$6:B1320)+1</f>
        <v>1033</v>
      </c>
      <c r="C1321" s="191"/>
      <c r="D1321" s="194" t="s">
        <v>186</v>
      </c>
      <c r="E1321" s="194" t="s">
        <v>193</v>
      </c>
      <c r="F1321" s="194" t="s">
        <v>143</v>
      </c>
      <c r="G1321" s="194" t="s">
        <v>146</v>
      </c>
      <c r="H1321" s="194" t="s">
        <v>3424</v>
      </c>
      <c r="I1321" s="194" t="s">
        <v>186</v>
      </c>
      <c r="J1321" s="194" t="s">
        <v>3425</v>
      </c>
      <c r="K1321" s="193">
        <v>0</v>
      </c>
      <c r="L1321" s="193">
        <v>1.265</v>
      </c>
      <c r="M1321" s="193">
        <v>1.265</v>
      </c>
      <c r="N1321" s="194" t="s">
        <v>245</v>
      </c>
      <c r="O1321" s="193">
        <v>198.775</v>
      </c>
      <c r="P1321" s="193">
        <v>156.826</v>
      </c>
      <c r="Q1321" s="193">
        <f>P1321/M1321</f>
        <v>123.973122529644</v>
      </c>
      <c r="R1321" s="194" t="s">
        <v>3426</v>
      </c>
      <c r="S1321" s="193">
        <v>104.36</v>
      </c>
      <c r="T1321" s="194"/>
    </row>
    <row r="1322" ht="36" hidden="1" spans="1:20">
      <c r="A1322" s="201"/>
      <c r="B1322" s="126">
        <f>MAX($B$6:B1321)+1</f>
        <v>1034</v>
      </c>
      <c r="C1322" s="191"/>
      <c r="D1322" s="194" t="s">
        <v>186</v>
      </c>
      <c r="E1322" s="194" t="s">
        <v>193</v>
      </c>
      <c r="F1322" s="194" t="s">
        <v>143</v>
      </c>
      <c r="G1322" s="194" t="s">
        <v>146</v>
      </c>
      <c r="H1322" s="194" t="s">
        <v>3427</v>
      </c>
      <c r="I1322" s="194" t="s">
        <v>186</v>
      </c>
      <c r="J1322" s="194" t="s">
        <v>3428</v>
      </c>
      <c r="K1322" s="193">
        <v>0</v>
      </c>
      <c r="L1322" s="193">
        <v>0.935</v>
      </c>
      <c r="M1322" s="193">
        <v>0.935</v>
      </c>
      <c r="N1322" s="194" t="s">
        <v>245</v>
      </c>
      <c r="O1322" s="193">
        <v>140.25</v>
      </c>
      <c r="P1322" s="193">
        <v>112.2</v>
      </c>
      <c r="Q1322" s="193">
        <f>P1322/M1322</f>
        <v>120</v>
      </c>
      <c r="R1322" s="194" t="s">
        <v>3429</v>
      </c>
      <c r="S1322" s="193">
        <v>77.14</v>
      </c>
      <c r="T1322" s="194"/>
    </row>
    <row r="1323" hidden="1" spans="1:20">
      <c r="A1323" s="239"/>
      <c r="B1323" s="126">
        <f>MAX($B$6:B1322)+1</f>
        <v>1035</v>
      </c>
      <c r="C1323" s="191"/>
      <c r="D1323" s="125" t="s">
        <v>4811</v>
      </c>
      <c r="E1323" s="125" t="s">
        <v>193</v>
      </c>
      <c r="F1323" s="194" t="s">
        <v>143</v>
      </c>
      <c r="G1323" s="194" t="s">
        <v>146</v>
      </c>
      <c r="H1323" s="194" t="s">
        <v>4812</v>
      </c>
      <c r="I1323" s="125"/>
      <c r="J1323" s="223" t="s">
        <v>4998</v>
      </c>
      <c r="K1323" s="115"/>
      <c r="L1323" s="115"/>
      <c r="M1323" s="115"/>
      <c r="N1323" s="115"/>
      <c r="O1323" s="115"/>
      <c r="P1323" s="115"/>
      <c r="Q1323" s="115"/>
      <c r="R1323" s="115"/>
      <c r="S1323" s="115">
        <v>537</v>
      </c>
      <c r="T1323" s="115"/>
    </row>
    <row r="1324" hidden="1" spans="1:20">
      <c r="A1324" s="403"/>
      <c r="B1324" s="216">
        <f>MAX($B$6:B1323)+1</f>
        <v>1036</v>
      </c>
      <c r="C1324" s="217"/>
      <c r="D1324" s="218" t="s">
        <v>4811</v>
      </c>
      <c r="E1324" s="218" t="s">
        <v>193</v>
      </c>
      <c r="F1324" s="115" t="s">
        <v>148</v>
      </c>
      <c r="G1324" s="115" t="s">
        <v>149</v>
      </c>
      <c r="H1324" s="115" t="s">
        <v>4812</v>
      </c>
      <c r="I1324" s="404"/>
      <c r="J1324" s="125"/>
      <c r="K1324" s="223" t="s">
        <v>4999</v>
      </c>
      <c r="L1324" s="405"/>
      <c r="M1324" s="405"/>
      <c r="N1324" s="405"/>
      <c r="O1324" s="405"/>
      <c r="P1324" s="405"/>
      <c r="Q1324" s="405"/>
      <c r="R1324" s="406"/>
      <c r="S1324" s="125">
        <v>206</v>
      </c>
      <c r="T1324" s="223"/>
    </row>
    <row r="1325" hidden="1" spans="1:20">
      <c r="A1325" s="403"/>
      <c r="B1325" s="216">
        <f>MAX($B$6:B1324)+1</f>
        <v>1037</v>
      </c>
      <c r="C1325" s="217"/>
      <c r="D1325" s="218" t="s">
        <v>4811</v>
      </c>
      <c r="E1325" s="218" t="s">
        <v>193</v>
      </c>
      <c r="F1325" s="115" t="s">
        <v>148</v>
      </c>
      <c r="G1325" s="115" t="s">
        <v>150</v>
      </c>
      <c r="H1325" s="115" t="s">
        <v>4812</v>
      </c>
      <c r="I1325" s="404"/>
      <c r="J1325" s="125"/>
      <c r="K1325" s="223" t="s">
        <v>5000</v>
      </c>
      <c r="L1325" s="405"/>
      <c r="M1325" s="405"/>
      <c r="N1325" s="405"/>
      <c r="O1325" s="405"/>
      <c r="P1325" s="405"/>
      <c r="Q1325" s="405"/>
      <c r="R1325" s="406"/>
      <c r="S1325" s="125">
        <v>552</v>
      </c>
      <c r="T1325" s="223"/>
    </row>
    <row r="1326" hidden="1" spans="1:20">
      <c r="A1326" s="403"/>
      <c r="B1326" s="216">
        <f>MAX($B$6:B1325)+1</f>
        <v>1038</v>
      </c>
      <c r="C1326" s="217"/>
      <c r="D1326" s="218" t="s">
        <v>392</v>
      </c>
      <c r="E1326" s="218" t="s">
        <v>193</v>
      </c>
      <c r="F1326" s="115" t="s">
        <v>148</v>
      </c>
      <c r="G1326" s="115" t="s">
        <v>150</v>
      </c>
      <c r="H1326" s="115" t="s">
        <v>4824</v>
      </c>
      <c r="I1326" s="404"/>
      <c r="J1326" s="125"/>
      <c r="K1326" s="223" t="s">
        <v>3430</v>
      </c>
      <c r="L1326" s="405"/>
      <c r="M1326" s="405"/>
      <c r="N1326" s="405"/>
      <c r="O1326" s="405"/>
      <c r="P1326" s="405"/>
      <c r="Q1326" s="405"/>
      <c r="R1326" s="406"/>
      <c r="S1326" s="125">
        <v>19</v>
      </c>
      <c r="T1326" s="223"/>
    </row>
    <row r="1327" ht="24" hidden="1" spans="1:20">
      <c r="A1327" s="201"/>
      <c r="B1327" s="126">
        <f>MAX($B$6:B1326)+1</f>
        <v>1039</v>
      </c>
      <c r="C1327" s="191"/>
      <c r="D1327" s="194" t="s">
        <v>186</v>
      </c>
      <c r="E1327" s="194" t="s">
        <v>193</v>
      </c>
      <c r="F1327" s="194" t="s">
        <v>148</v>
      </c>
      <c r="G1327" s="194" t="s">
        <v>150</v>
      </c>
      <c r="H1327" s="194" t="s">
        <v>3431</v>
      </c>
      <c r="I1327" s="194" t="s">
        <v>186</v>
      </c>
      <c r="J1327" s="194" t="s">
        <v>3432</v>
      </c>
      <c r="K1327" s="193">
        <v>0</v>
      </c>
      <c r="L1327" s="193">
        <v>0.351</v>
      </c>
      <c r="M1327" s="193">
        <v>0.351</v>
      </c>
      <c r="N1327" s="194" t="s">
        <v>245</v>
      </c>
      <c r="O1327" s="193">
        <v>35</v>
      </c>
      <c r="P1327" s="193">
        <v>29.75</v>
      </c>
      <c r="Q1327" s="193">
        <f t="shared" ref="Q1327:Q1332" si="49">P1327/M1327</f>
        <v>84.7578347578348</v>
      </c>
      <c r="R1327" s="194" t="s">
        <v>3433</v>
      </c>
      <c r="S1327" s="193">
        <v>25</v>
      </c>
      <c r="T1327" s="194"/>
    </row>
    <row r="1328" ht="24" hidden="1" spans="1:20">
      <c r="A1328" s="201"/>
      <c r="B1328" s="126">
        <f>MAX($B$6:B1327)+1</f>
        <v>1040</v>
      </c>
      <c r="C1328" s="191"/>
      <c r="D1328" s="194" t="s">
        <v>186</v>
      </c>
      <c r="E1328" s="194" t="s">
        <v>193</v>
      </c>
      <c r="F1328" s="194" t="s">
        <v>148</v>
      </c>
      <c r="G1328" s="194" t="s">
        <v>150</v>
      </c>
      <c r="H1328" s="194" t="s">
        <v>3434</v>
      </c>
      <c r="I1328" s="194" t="s">
        <v>186</v>
      </c>
      <c r="J1328" s="194" t="s">
        <v>3435</v>
      </c>
      <c r="K1328" s="193">
        <v>0</v>
      </c>
      <c r="L1328" s="193">
        <v>0.73</v>
      </c>
      <c r="M1328" s="193">
        <v>0.73</v>
      </c>
      <c r="N1328" s="194" t="s">
        <v>245</v>
      </c>
      <c r="O1328" s="193">
        <v>72.15</v>
      </c>
      <c r="P1328" s="193">
        <v>61.32</v>
      </c>
      <c r="Q1328" s="193">
        <f t="shared" si="49"/>
        <v>84</v>
      </c>
      <c r="R1328" s="194" t="s">
        <v>3433</v>
      </c>
      <c r="S1328" s="193">
        <v>52</v>
      </c>
      <c r="T1328" s="194"/>
    </row>
    <row r="1329" ht="24" hidden="1" spans="1:20">
      <c r="A1329" s="201"/>
      <c r="B1329" s="126">
        <f>MAX($B$6:B1328)+1</f>
        <v>1041</v>
      </c>
      <c r="C1329" s="191"/>
      <c r="D1329" s="194" t="s">
        <v>186</v>
      </c>
      <c r="E1329" s="194" t="s">
        <v>193</v>
      </c>
      <c r="F1329" s="194" t="s">
        <v>148</v>
      </c>
      <c r="G1329" s="194" t="s">
        <v>150</v>
      </c>
      <c r="H1329" s="194" t="s">
        <v>3436</v>
      </c>
      <c r="I1329" s="194" t="s">
        <v>186</v>
      </c>
      <c r="J1329" s="194" t="s">
        <v>3437</v>
      </c>
      <c r="K1329" s="193">
        <v>0.262</v>
      </c>
      <c r="L1329" s="193">
        <v>1.029</v>
      </c>
      <c r="M1329" s="193">
        <v>0.767</v>
      </c>
      <c r="N1329" s="194" t="s">
        <v>245</v>
      </c>
      <c r="O1329" s="193">
        <v>75.65</v>
      </c>
      <c r="P1329" s="193">
        <v>64.3</v>
      </c>
      <c r="Q1329" s="193">
        <f t="shared" si="49"/>
        <v>83.8331160365059</v>
      </c>
      <c r="R1329" s="194" t="s">
        <v>3433</v>
      </c>
      <c r="S1329" s="193">
        <v>54</v>
      </c>
      <c r="T1329" s="194"/>
    </row>
    <row r="1330" ht="24" hidden="1" spans="1:20">
      <c r="A1330" s="201"/>
      <c r="B1330" s="126">
        <f>MAX($B$6:B1329)+1</f>
        <v>1042</v>
      </c>
      <c r="C1330" s="191"/>
      <c r="D1330" s="194" t="s">
        <v>186</v>
      </c>
      <c r="E1330" s="194" t="s">
        <v>193</v>
      </c>
      <c r="F1330" s="194" t="s">
        <v>148</v>
      </c>
      <c r="G1330" s="194" t="s">
        <v>150</v>
      </c>
      <c r="H1330" s="194" t="s">
        <v>3438</v>
      </c>
      <c r="I1330" s="194" t="s">
        <v>186</v>
      </c>
      <c r="J1330" s="194" t="s">
        <v>3439</v>
      </c>
      <c r="K1330" s="193">
        <v>0</v>
      </c>
      <c r="L1330" s="193">
        <v>1.076</v>
      </c>
      <c r="M1330" s="193">
        <v>1.076</v>
      </c>
      <c r="N1330" s="194" t="s">
        <v>245</v>
      </c>
      <c r="O1330" s="193">
        <v>106.53</v>
      </c>
      <c r="P1330" s="193">
        <v>90.55</v>
      </c>
      <c r="Q1330" s="193">
        <f t="shared" si="49"/>
        <v>84.1542750929368</v>
      </c>
      <c r="R1330" s="194" t="s">
        <v>3433</v>
      </c>
      <c r="S1330" s="193">
        <v>77</v>
      </c>
      <c r="T1330" s="194"/>
    </row>
    <row r="1331" ht="24" hidden="1" spans="1:20">
      <c r="A1331" s="201"/>
      <c r="B1331" s="126">
        <f>MAX($B$6:B1330)+1</f>
        <v>1043</v>
      </c>
      <c r="C1331" s="191"/>
      <c r="D1331" s="194" t="s">
        <v>186</v>
      </c>
      <c r="E1331" s="194" t="s">
        <v>193</v>
      </c>
      <c r="F1331" s="194" t="s">
        <v>148</v>
      </c>
      <c r="G1331" s="194" t="s">
        <v>150</v>
      </c>
      <c r="H1331" s="194" t="s">
        <v>3440</v>
      </c>
      <c r="I1331" s="194" t="s">
        <v>186</v>
      </c>
      <c r="J1331" s="194" t="s">
        <v>3441</v>
      </c>
      <c r="K1331" s="193">
        <v>2.128</v>
      </c>
      <c r="L1331" s="193">
        <v>5.025</v>
      </c>
      <c r="M1331" s="193">
        <v>2.897</v>
      </c>
      <c r="N1331" s="194" t="s">
        <v>245</v>
      </c>
      <c r="O1331" s="193">
        <v>286.7</v>
      </c>
      <c r="P1331" s="193">
        <v>243.7</v>
      </c>
      <c r="Q1331" s="193">
        <f t="shared" si="49"/>
        <v>84.1215050051778</v>
      </c>
      <c r="R1331" s="194" t="s">
        <v>3433</v>
      </c>
      <c r="S1331" s="193">
        <v>206</v>
      </c>
      <c r="T1331" s="194"/>
    </row>
    <row r="1332" hidden="1" spans="1:20">
      <c r="A1332" s="201"/>
      <c r="B1332" s="126">
        <f>MAX($B$6:B1331)+1</f>
        <v>1044</v>
      </c>
      <c r="C1332" s="191"/>
      <c r="D1332" s="194" t="s">
        <v>186</v>
      </c>
      <c r="E1332" s="194" t="s">
        <v>193</v>
      </c>
      <c r="F1332" s="194" t="s">
        <v>148</v>
      </c>
      <c r="G1332" s="194" t="s">
        <v>150</v>
      </c>
      <c r="H1332" s="194" t="s">
        <v>3442</v>
      </c>
      <c r="I1332" s="194" t="s">
        <v>186</v>
      </c>
      <c r="J1332" s="194" t="s">
        <v>3443</v>
      </c>
      <c r="K1332" s="193">
        <v>0</v>
      </c>
      <c r="L1332" s="193">
        <v>0.114</v>
      </c>
      <c r="M1332" s="202">
        <v>1.394</v>
      </c>
      <c r="N1332" s="199" t="s">
        <v>245</v>
      </c>
      <c r="O1332" s="193">
        <v>139.12</v>
      </c>
      <c r="P1332" s="193">
        <v>118.25</v>
      </c>
      <c r="Q1332" s="193">
        <f t="shared" si="49"/>
        <v>84.8278335724534</v>
      </c>
      <c r="R1332" s="194" t="s">
        <v>3433</v>
      </c>
      <c r="S1332" s="193">
        <v>100</v>
      </c>
      <c r="T1332" s="194"/>
    </row>
    <row r="1333" hidden="1" spans="1:20">
      <c r="A1333" s="201"/>
      <c r="B1333" s="126"/>
      <c r="C1333" s="191"/>
      <c r="D1333" s="194"/>
      <c r="E1333" s="194"/>
      <c r="F1333" s="194"/>
      <c r="G1333" s="194"/>
      <c r="H1333" s="194"/>
      <c r="I1333" s="194"/>
      <c r="J1333" s="194" t="s">
        <v>3444</v>
      </c>
      <c r="K1333" s="193">
        <v>0.114</v>
      </c>
      <c r="L1333" s="193">
        <v>1.394</v>
      </c>
      <c r="M1333" s="203"/>
      <c r="N1333" s="200"/>
      <c r="O1333" s="194"/>
      <c r="P1333" s="194"/>
      <c r="Q1333" s="194"/>
      <c r="R1333" s="194"/>
      <c r="S1333" s="194"/>
      <c r="T1333" s="194"/>
    </row>
    <row r="1334" ht="24" hidden="1" spans="1:20">
      <c r="A1334" s="201"/>
      <c r="B1334" s="126">
        <f>MAX($B$6:B1333)+1</f>
        <v>1045</v>
      </c>
      <c r="C1334" s="191"/>
      <c r="D1334" s="194" t="s">
        <v>186</v>
      </c>
      <c r="E1334" s="194" t="s">
        <v>193</v>
      </c>
      <c r="F1334" s="194" t="s">
        <v>148</v>
      </c>
      <c r="G1334" s="194" t="s">
        <v>150</v>
      </c>
      <c r="H1334" s="194" t="s">
        <v>3445</v>
      </c>
      <c r="I1334" s="194" t="s">
        <v>186</v>
      </c>
      <c r="J1334" s="194" t="s">
        <v>3446</v>
      </c>
      <c r="K1334" s="193">
        <v>0.598</v>
      </c>
      <c r="L1334" s="193">
        <v>1.231</v>
      </c>
      <c r="M1334" s="193">
        <v>0.633</v>
      </c>
      <c r="N1334" s="194" t="s">
        <v>245</v>
      </c>
      <c r="O1334" s="193">
        <v>63</v>
      </c>
      <c r="P1334" s="193">
        <v>53.55</v>
      </c>
      <c r="Q1334" s="193">
        <f t="shared" ref="Q1334:Q1342" si="50">P1334/M1334</f>
        <v>84.5971563981043</v>
      </c>
      <c r="R1334" s="194" t="s">
        <v>3433</v>
      </c>
      <c r="S1334" s="193">
        <v>45</v>
      </c>
      <c r="T1334" s="194"/>
    </row>
    <row r="1335" ht="24" hidden="1" spans="1:20">
      <c r="A1335" s="201"/>
      <c r="B1335" s="126">
        <f>MAX($B$6:B1334)+1</f>
        <v>1046</v>
      </c>
      <c r="C1335" s="191"/>
      <c r="D1335" s="194" t="s">
        <v>186</v>
      </c>
      <c r="E1335" s="194" t="s">
        <v>193</v>
      </c>
      <c r="F1335" s="194" t="s">
        <v>148</v>
      </c>
      <c r="G1335" s="194" t="s">
        <v>150</v>
      </c>
      <c r="H1335" s="194" t="s">
        <v>3447</v>
      </c>
      <c r="I1335" s="194" t="s">
        <v>186</v>
      </c>
      <c r="J1335" s="194" t="s">
        <v>3448</v>
      </c>
      <c r="K1335" s="193">
        <v>0</v>
      </c>
      <c r="L1335" s="193">
        <v>0.665</v>
      </c>
      <c r="M1335" s="193">
        <v>0.665</v>
      </c>
      <c r="N1335" s="194" t="s">
        <v>245</v>
      </c>
      <c r="O1335" s="193">
        <v>66.3</v>
      </c>
      <c r="P1335" s="193">
        <v>56.36</v>
      </c>
      <c r="Q1335" s="193">
        <f t="shared" si="50"/>
        <v>84.7518796992481</v>
      </c>
      <c r="R1335" s="194" t="s">
        <v>3433</v>
      </c>
      <c r="S1335" s="193">
        <v>48</v>
      </c>
      <c r="T1335" s="194"/>
    </row>
    <row r="1336" ht="24" hidden="1" spans="1:20">
      <c r="A1336" s="201"/>
      <c r="B1336" s="126">
        <f>MAX($B$6:B1335)+1</f>
        <v>1047</v>
      </c>
      <c r="C1336" s="191"/>
      <c r="D1336" s="194" t="s">
        <v>186</v>
      </c>
      <c r="E1336" s="194" t="s">
        <v>193</v>
      </c>
      <c r="F1336" s="194" t="s">
        <v>148</v>
      </c>
      <c r="G1336" s="194" t="s">
        <v>150</v>
      </c>
      <c r="H1336" s="194" t="s">
        <v>3449</v>
      </c>
      <c r="I1336" s="194" t="s">
        <v>186</v>
      </c>
      <c r="J1336" s="194" t="s">
        <v>3450</v>
      </c>
      <c r="K1336" s="193">
        <v>0</v>
      </c>
      <c r="L1336" s="193">
        <v>0.52</v>
      </c>
      <c r="M1336" s="193">
        <v>0.52</v>
      </c>
      <c r="N1336" s="194" t="s">
        <v>245</v>
      </c>
      <c r="O1336" s="193">
        <v>62.41</v>
      </c>
      <c r="P1336" s="193">
        <v>53.05</v>
      </c>
      <c r="Q1336" s="193">
        <f t="shared" si="50"/>
        <v>102.019230769231</v>
      </c>
      <c r="R1336" s="194" t="s">
        <v>3433</v>
      </c>
      <c r="S1336" s="193">
        <v>45</v>
      </c>
      <c r="T1336" s="194"/>
    </row>
    <row r="1337" ht="24" hidden="1" spans="1:20">
      <c r="A1337" s="201"/>
      <c r="B1337" s="126">
        <f>MAX($B$6:B1336)+1</f>
        <v>1048</v>
      </c>
      <c r="C1337" s="191"/>
      <c r="D1337" s="194" t="s">
        <v>186</v>
      </c>
      <c r="E1337" s="194" t="s">
        <v>193</v>
      </c>
      <c r="F1337" s="194" t="s">
        <v>148</v>
      </c>
      <c r="G1337" s="194" t="s">
        <v>150</v>
      </c>
      <c r="H1337" s="194" t="s">
        <v>3451</v>
      </c>
      <c r="I1337" s="194" t="s">
        <v>186</v>
      </c>
      <c r="J1337" s="194" t="s">
        <v>3452</v>
      </c>
      <c r="K1337" s="193">
        <v>0</v>
      </c>
      <c r="L1337" s="193">
        <v>1.214</v>
      </c>
      <c r="M1337" s="193">
        <v>1.214</v>
      </c>
      <c r="N1337" s="194" t="s">
        <v>245</v>
      </c>
      <c r="O1337" s="193">
        <v>120.41</v>
      </c>
      <c r="P1337" s="193">
        <v>102.35</v>
      </c>
      <c r="Q1337" s="193">
        <f t="shared" si="50"/>
        <v>84.3080724876442</v>
      </c>
      <c r="R1337" s="194" t="s">
        <v>3433</v>
      </c>
      <c r="S1337" s="193">
        <v>86</v>
      </c>
      <c r="T1337" s="194"/>
    </row>
    <row r="1338" ht="24" hidden="1" spans="1:20">
      <c r="A1338" s="201"/>
      <c r="B1338" s="126">
        <f>MAX($B$6:B1337)+1</f>
        <v>1049</v>
      </c>
      <c r="C1338" s="191"/>
      <c r="D1338" s="194" t="s">
        <v>186</v>
      </c>
      <c r="E1338" s="194" t="s">
        <v>193</v>
      </c>
      <c r="F1338" s="194" t="s">
        <v>148</v>
      </c>
      <c r="G1338" s="194" t="s">
        <v>150</v>
      </c>
      <c r="H1338" s="194" t="s">
        <v>3453</v>
      </c>
      <c r="I1338" s="194" t="s">
        <v>186</v>
      </c>
      <c r="J1338" s="194" t="s">
        <v>3454</v>
      </c>
      <c r="K1338" s="193">
        <v>0.67</v>
      </c>
      <c r="L1338" s="193">
        <v>1.388</v>
      </c>
      <c r="M1338" s="193">
        <v>0.718</v>
      </c>
      <c r="N1338" s="194" t="s">
        <v>245</v>
      </c>
      <c r="O1338" s="193">
        <v>71.24</v>
      </c>
      <c r="P1338" s="193">
        <v>60.55</v>
      </c>
      <c r="Q1338" s="193">
        <f t="shared" si="50"/>
        <v>84.3314763231198</v>
      </c>
      <c r="R1338" s="194" t="s">
        <v>3433</v>
      </c>
      <c r="S1338" s="193">
        <v>51</v>
      </c>
      <c r="T1338" s="194"/>
    </row>
    <row r="1339" ht="24" hidden="1" spans="1:20">
      <c r="A1339" s="201"/>
      <c r="B1339" s="126">
        <f>MAX($B$6:B1338)+1</f>
        <v>1050</v>
      </c>
      <c r="C1339" s="191"/>
      <c r="D1339" s="194" t="s">
        <v>186</v>
      </c>
      <c r="E1339" s="194" t="s">
        <v>193</v>
      </c>
      <c r="F1339" s="194" t="s">
        <v>148</v>
      </c>
      <c r="G1339" s="194" t="s">
        <v>150</v>
      </c>
      <c r="H1339" s="194" t="s">
        <v>3455</v>
      </c>
      <c r="I1339" s="194" t="s">
        <v>186</v>
      </c>
      <c r="J1339" s="194" t="s">
        <v>3456</v>
      </c>
      <c r="K1339" s="193">
        <v>0.641</v>
      </c>
      <c r="L1339" s="193">
        <v>1.203</v>
      </c>
      <c r="M1339" s="193">
        <v>0.562</v>
      </c>
      <c r="N1339" s="194" t="s">
        <v>245</v>
      </c>
      <c r="O1339" s="193">
        <v>67.05</v>
      </c>
      <c r="P1339" s="193">
        <v>56.99</v>
      </c>
      <c r="Q1339" s="193">
        <f t="shared" si="50"/>
        <v>101.405693950178</v>
      </c>
      <c r="R1339" s="194" t="s">
        <v>3433</v>
      </c>
      <c r="S1339" s="193">
        <v>48</v>
      </c>
      <c r="T1339" s="194"/>
    </row>
    <row r="1340" ht="24" hidden="1" spans="1:20">
      <c r="A1340" s="201"/>
      <c r="B1340" s="126">
        <f>MAX($B$6:B1339)+1</f>
        <v>1051</v>
      </c>
      <c r="C1340" s="191"/>
      <c r="D1340" s="194" t="s">
        <v>186</v>
      </c>
      <c r="E1340" s="194" t="s">
        <v>193</v>
      </c>
      <c r="F1340" s="194" t="s">
        <v>148</v>
      </c>
      <c r="G1340" s="194" t="s">
        <v>150</v>
      </c>
      <c r="H1340" s="194" t="s">
        <v>3457</v>
      </c>
      <c r="I1340" s="194" t="s">
        <v>186</v>
      </c>
      <c r="J1340" s="194" t="s">
        <v>3458</v>
      </c>
      <c r="K1340" s="193">
        <v>0</v>
      </c>
      <c r="L1340" s="193">
        <v>0.719</v>
      </c>
      <c r="M1340" s="193">
        <v>0.719</v>
      </c>
      <c r="N1340" s="194" t="s">
        <v>245</v>
      </c>
      <c r="O1340" s="193">
        <v>85.26</v>
      </c>
      <c r="P1340" s="193">
        <v>72.47</v>
      </c>
      <c r="Q1340" s="193">
        <f t="shared" si="50"/>
        <v>100.792767732962</v>
      </c>
      <c r="R1340" s="194" t="s">
        <v>3433</v>
      </c>
      <c r="S1340" s="193">
        <v>61</v>
      </c>
      <c r="T1340" s="194"/>
    </row>
    <row r="1341" ht="24" hidden="1" spans="1:20">
      <c r="A1341" s="201"/>
      <c r="B1341" s="126">
        <f>MAX($B$6:B1340)+1</f>
        <v>1052</v>
      </c>
      <c r="C1341" s="191"/>
      <c r="D1341" s="194" t="s">
        <v>186</v>
      </c>
      <c r="E1341" s="194" t="s">
        <v>193</v>
      </c>
      <c r="F1341" s="194" t="s">
        <v>148</v>
      </c>
      <c r="G1341" s="194" t="s">
        <v>150</v>
      </c>
      <c r="H1341" s="194" t="s">
        <v>3459</v>
      </c>
      <c r="I1341" s="194" t="s">
        <v>186</v>
      </c>
      <c r="J1341" s="194" t="s">
        <v>3460</v>
      </c>
      <c r="K1341" s="193">
        <v>0</v>
      </c>
      <c r="L1341" s="193">
        <v>0.306</v>
      </c>
      <c r="M1341" s="193">
        <v>0.306</v>
      </c>
      <c r="N1341" s="194" t="s">
        <v>245</v>
      </c>
      <c r="O1341" s="193">
        <v>36.52</v>
      </c>
      <c r="P1341" s="193">
        <v>31.04</v>
      </c>
      <c r="Q1341" s="193">
        <f t="shared" si="50"/>
        <v>101.437908496732</v>
      </c>
      <c r="R1341" s="194" t="s">
        <v>3433</v>
      </c>
      <c r="S1341" s="193">
        <v>26</v>
      </c>
      <c r="T1341" s="194"/>
    </row>
    <row r="1342" ht="24" hidden="1" spans="1:20">
      <c r="A1342" s="201"/>
      <c r="B1342" s="126">
        <f>MAX($B$6:B1341)+1</f>
        <v>1053</v>
      </c>
      <c r="C1342" s="191"/>
      <c r="D1342" s="194" t="s">
        <v>186</v>
      </c>
      <c r="E1342" s="194" t="s">
        <v>193</v>
      </c>
      <c r="F1342" s="194" t="s">
        <v>148</v>
      </c>
      <c r="G1342" s="194" t="s">
        <v>150</v>
      </c>
      <c r="H1342" s="194" t="s">
        <v>3461</v>
      </c>
      <c r="I1342" s="194" t="s">
        <v>186</v>
      </c>
      <c r="J1342" s="194" t="s">
        <v>3462</v>
      </c>
      <c r="K1342" s="193">
        <v>0</v>
      </c>
      <c r="L1342" s="193">
        <v>1.948</v>
      </c>
      <c r="M1342" s="193">
        <v>1.948</v>
      </c>
      <c r="N1342" s="194" t="s">
        <v>245</v>
      </c>
      <c r="O1342" s="193">
        <v>193.83</v>
      </c>
      <c r="P1342" s="193">
        <v>164.76</v>
      </c>
      <c r="Q1342" s="193">
        <f t="shared" si="50"/>
        <v>84.5790554414784</v>
      </c>
      <c r="R1342" s="194" t="s">
        <v>3433</v>
      </c>
      <c r="S1342" s="194" t="s">
        <v>1594</v>
      </c>
      <c r="T1342" s="194"/>
    </row>
    <row r="1343" hidden="1" spans="1:20">
      <c r="A1343" s="403"/>
      <c r="B1343" s="216">
        <f>MAX($B$6:B1342)+1</f>
        <v>1054</v>
      </c>
      <c r="C1343" s="217"/>
      <c r="D1343" s="218" t="s">
        <v>4811</v>
      </c>
      <c r="E1343" s="218" t="s">
        <v>193</v>
      </c>
      <c r="F1343" s="115" t="s">
        <v>148</v>
      </c>
      <c r="G1343" s="115" t="s">
        <v>152</v>
      </c>
      <c r="H1343" s="115" t="s">
        <v>4812</v>
      </c>
      <c r="I1343" s="404"/>
      <c r="J1343" s="125"/>
      <c r="K1343" s="223" t="s">
        <v>5001</v>
      </c>
      <c r="L1343" s="405"/>
      <c r="M1343" s="405"/>
      <c r="N1343" s="405"/>
      <c r="O1343" s="405"/>
      <c r="P1343" s="405"/>
      <c r="Q1343" s="405"/>
      <c r="R1343" s="406"/>
      <c r="S1343" s="125">
        <v>578</v>
      </c>
      <c r="T1343" s="223"/>
    </row>
    <row r="1344" hidden="1" spans="1:20">
      <c r="A1344" s="403"/>
      <c r="B1344" s="216">
        <f>MAX($B$6:B1343)+1</f>
        <v>1055</v>
      </c>
      <c r="C1344" s="217"/>
      <c r="D1344" s="218" t="s">
        <v>392</v>
      </c>
      <c r="E1344" s="218" t="s">
        <v>193</v>
      </c>
      <c r="F1344" s="115" t="s">
        <v>148</v>
      </c>
      <c r="G1344" s="115" t="s">
        <v>152</v>
      </c>
      <c r="H1344" s="115" t="s">
        <v>4824</v>
      </c>
      <c r="I1344" s="404"/>
      <c r="J1344" s="125"/>
      <c r="K1344" s="223" t="s">
        <v>3463</v>
      </c>
      <c r="L1344" s="405"/>
      <c r="M1344" s="405"/>
      <c r="N1344" s="405"/>
      <c r="O1344" s="405"/>
      <c r="P1344" s="405"/>
      <c r="Q1344" s="405"/>
      <c r="R1344" s="406"/>
      <c r="S1344" s="125">
        <v>20</v>
      </c>
      <c r="T1344" s="223"/>
    </row>
    <row r="1345" ht="24" hidden="1" spans="1:20">
      <c r="A1345" s="201"/>
      <c r="B1345" s="126">
        <f>MAX($B$6:B1344)+1</f>
        <v>1056</v>
      </c>
      <c r="C1345" s="191"/>
      <c r="D1345" s="194" t="s">
        <v>186</v>
      </c>
      <c r="E1345" s="194" t="s">
        <v>193</v>
      </c>
      <c r="F1345" s="194" t="s">
        <v>148</v>
      </c>
      <c r="G1345" s="194" t="s">
        <v>152</v>
      </c>
      <c r="H1345" s="194" t="s">
        <v>3464</v>
      </c>
      <c r="I1345" s="407" t="s">
        <v>186</v>
      </c>
      <c r="J1345" s="194" t="s">
        <v>3465</v>
      </c>
      <c r="K1345" s="193">
        <v>9.445</v>
      </c>
      <c r="L1345" s="193">
        <v>12.067</v>
      </c>
      <c r="M1345" s="193">
        <v>2.622</v>
      </c>
      <c r="N1345" s="194" t="s">
        <v>245</v>
      </c>
      <c r="O1345" s="193">
        <v>341.05</v>
      </c>
      <c r="P1345" s="193">
        <v>298.59</v>
      </c>
      <c r="Q1345" s="193">
        <f>P1345/M1345</f>
        <v>113.878718535469</v>
      </c>
      <c r="R1345" s="194" t="s">
        <v>3466</v>
      </c>
      <c r="S1345" s="194" t="s">
        <v>1594</v>
      </c>
      <c r="T1345" s="194"/>
    </row>
    <row r="1346" ht="24" hidden="1" spans="1:20">
      <c r="A1346" s="201"/>
      <c r="B1346" s="126">
        <f>MAX($B$6:B1345)+1</f>
        <v>1057</v>
      </c>
      <c r="C1346" s="191"/>
      <c r="D1346" s="194" t="s">
        <v>186</v>
      </c>
      <c r="E1346" s="194" t="s">
        <v>193</v>
      </c>
      <c r="F1346" s="194" t="s">
        <v>148</v>
      </c>
      <c r="G1346" s="194" t="s">
        <v>152</v>
      </c>
      <c r="H1346" s="194" t="s">
        <v>3467</v>
      </c>
      <c r="I1346" s="407" t="s">
        <v>186</v>
      </c>
      <c r="J1346" s="194" t="s">
        <v>3468</v>
      </c>
      <c r="K1346" s="193">
        <v>0</v>
      </c>
      <c r="L1346" s="193">
        <v>9.642</v>
      </c>
      <c r="M1346" s="193">
        <v>9.642</v>
      </c>
      <c r="N1346" s="194" t="s">
        <v>245</v>
      </c>
      <c r="O1346" s="193">
        <v>1090.17</v>
      </c>
      <c r="P1346" s="193">
        <v>950.72</v>
      </c>
      <c r="Q1346" s="193">
        <f>P1346/M1346</f>
        <v>98.6019498029455</v>
      </c>
      <c r="R1346" s="194" t="s">
        <v>3469</v>
      </c>
      <c r="S1346" s="193">
        <v>900</v>
      </c>
      <c r="T1346" s="194"/>
    </row>
    <row r="1347" hidden="1" spans="1:20">
      <c r="A1347" s="403"/>
      <c r="B1347" s="216">
        <f>MAX($B$6:B1346)+1</f>
        <v>1058</v>
      </c>
      <c r="C1347" s="217"/>
      <c r="D1347" s="218" t="s">
        <v>4811</v>
      </c>
      <c r="E1347" s="218" t="s">
        <v>193</v>
      </c>
      <c r="F1347" s="115" t="s">
        <v>148</v>
      </c>
      <c r="G1347" s="115" t="s">
        <v>153</v>
      </c>
      <c r="H1347" s="115" t="s">
        <v>4812</v>
      </c>
      <c r="I1347" s="404"/>
      <c r="J1347" s="125"/>
      <c r="K1347" s="223" t="s">
        <v>5002</v>
      </c>
      <c r="L1347" s="405"/>
      <c r="M1347" s="405"/>
      <c r="N1347" s="405"/>
      <c r="O1347" s="405"/>
      <c r="P1347" s="405"/>
      <c r="Q1347" s="405"/>
      <c r="R1347" s="406"/>
      <c r="S1347" s="125">
        <v>554</v>
      </c>
      <c r="T1347" s="223"/>
    </row>
    <row r="1348" hidden="1" spans="1:20">
      <c r="A1348" s="403"/>
      <c r="B1348" s="216">
        <f>MAX($B$6:B1347)+1</f>
        <v>1059</v>
      </c>
      <c r="C1348" s="217"/>
      <c r="D1348" s="218" t="s">
        <v>392</v>
      </c>
      <c r="E1348" s="218" t="s">
        <v>193</v>
      </c>
      <c r="F1348" s="115" t="s">
        <v>148</v>
      </c>
      <c r="G1348" s="115" t="s">
        <v>153</v>
      </c>
      <c r="H1348" s="115" t="s">
        <v>4824</v>
      </c>
      <c r="I1348" s="404"/>
      <c r="J1348" s="125"/>
      <c r="K1348" s="223" t="s">
        <v>3470</v>
      </c>
      <c r="L1348" s="405"/>
      <c r="M1348" s="405"/>
      <c r="N1348" s="405"/>
      <c r="O1348" s="405"/>
      <c r="P1348" s="405"/>
      <c r="Q1348" s="405"/>
      <c r="R1348" s="406"/>
      <c r="S1348" s="125">
        <v>41</v>
      </c>
      <c r="T1348" s="223"/>
    </row>
    <row r="1349" ht="36" hidden="1" spans="1:20">
      <c r="A1349" s="201"/>
      <c r="B1349" s="126">
        <f>MAX($B$6:B1348)+1</f>
        <v>1060</v>
      </c>
      <c r="C1349" s="191"/>
      <c r="D1349" s="194" t="s">
        <v>185</v>
      </c>
      <c r="E1349" s="194" t="s">
        <v>193</v>
      </c>
      <c r="F1349" s="194" t="s">
        <v>148</v>
      </c>
      <c r="G1349" s="194" t="s">
        <v>153</v>
      </c>
      <c r="H1349" s="194" t="s">
        <v>3471</v>
      </c>
      <c r="I1349" s="407" t="s">
        <v>1811</v>
      </c>
      <c r="J1349" s="194" t="s">
        <v>3472</v>
      </c>
      <c r="K1349" s="193">
        <v>0</v>
      </c>
      <c r="L1349" s="193">
        <v>0.41</v>
      </c>
      <c r="M1349" s="193">
        <v>0.41</v>
      </c>
      <c r="N1349" s="194" t="s">
        <v>245</v>
      </c>
      <c r="O1349" s="193">
        <v>102.063</v>
      </c>
      <c r="P1349" s="193">
        <v>81.938</v>
      </c>
      <c r="Q1349" s="193">
        <f>P1349/M1349</f>
        <v>199.848780487805</v>
      </c>
      <c r="R1349" s="194" t="s">
        <v>3473</v>
      </c>
      <c r="S1349" s="193">
        <v>57</v>
      </c>
      <c r="T1349" s="194"/>
    </row>
    <row r="1350" ht="24" hidden="1" spans="1:20">
      <c r="A1350" s="201"/>
      <c r="B1350" s="126">
        <f>MAX($B$6:B1349)+1</f>
        <v>1061</v>
      </c>
      <c r="C1350" s="191"/>
      <c r="D1350" s="194" t="s">
        <v>186</v>
      </c>
      <c r="E1350" s="194" t="s">
        <v>193</v>
      </c>
      <c r="F1350" s="194" t="s">
        <v>148</v>
      </c>
      <c r="G1350" s="194" t="s">
        <v>153</v>
      </c>
      <c r="H1350" s="194" t="s">
        <v>3474</v>
      </c>
      <c r="I1350" s="407" t="s">
        <v>186</v>
      </c>
      <c r="J1350" s="194" t="s">
        <v>3475</v>
      </c>
      <c r="K1350" s="193">
        <v>0</v>
      </c>
      <c r="L1350" s="193">
        <v>0.652</v>
      </c>
      <c r="M1350" s="193">
        <v>0.652</v>
      </c>
      <c r="N1350" s="194" t="s">
        <v>245</v>
      </c>
      <c r="O1350" s="193">
        <v>108.676</v>
      </c>
      <c r="P1350" s="193">
        <v>86.709</v>
      </c>
      <c r="Q1350" s="193">
        <f>P1350/M1350</f>
        <v>132.989263803681</v>
      </c>
      <c r="R1350" s="194" t="s">
        <v>3473</v>
      </c>
      <c r="S1350" s="193">
        <v>60</v>
      </c>
      <c r="T1350" s="194"/>
    </row>
    <row r="1351" hidden="1" spans="1:20">
      <c r="A1351" s="201"/>
      <c r="B1351" s="126">
        <f>MAX($B$6:B1350)+1</f>
        <v>1062</v>
      </c>
      <c r="C1351" s="191"/>
      <c r="D1351" s="194" t="s">
        <v>187</v>
      </c>
      <c r="E1351" s="194" t="s">
        <v>193</v>
      </c>
      <c r="F1351" s="194" t="s">
        <v>148</v>
      </c>
      <c r="G1351" s="194" t="s">
        <v>153</v>
      </c>
      <c r="H1351" s="194" t="s">
        <v>3476</v>
      </c>
      <c r="I1351" s="407" t="s">
        <v>187</v>
      </c>
      <c r="J1351" s="194" t="s">
        <v>3477</v>
      </c>
      <c r="K1351" s="408">
        <v>0.55</v>
      </c>
      <c r="L1351" s="408">
        <v>4.788</v>
      </c>
      <c r="M1351" s="408">
        <v>4.238</v>
      </c>
      <c r="N1351" s="194" t="s">
        <v>245</v>
      </c>
      <c r="O1351" s="202">
        <v>5046.214</v>
      </c>
      <c r="P1351" s="202">
        <v>3663.155</v>
      </c>
      <c r="Q1351" s="202">
        <f>P1351/M1351</f>
        <v>864.359367626239</v>
      </c>
      <c r="R1351" s="199" t="s">
        <v>3478</v>
      </c>
      <c r="S1351" s="202">
        <v>1465</v>
      </c>
      <c r="T1351" s="194"/>
    </row>
    <row r="1352" ht="36" hidden="1" spans="1:20">
      <c r="A1352" s="201"/>
      <c r="B1352" s="126">
        <f>MAX($B$6:B1351)+1</f>
        <v>1063</v>
      </c>
      <c r="C1352" s="191"/>
      <c r="D1352" s="194" t="s">
        <v>186</v>
      </c>
      <c r="E1352" s="194" t="s">
        <v>193</v>
      </c>
      <c r="F1352" s="194" t="s">
        <v>148</v>
      </c>
      <c r="G1352" s="194" t="s">
        <v>153</v>
      </c>
      <c r="H1352" s="194"/>
      <c r="I1352" s="407" t="s">
        <v>186</v>
      </c>
      <c r="J1352" s="194" t="s">
        <v>3477</v>
      </c>
      <c r="K1352" s="408">
        <v>4.788</v>
      </c>
      <c r="L1352" s="408">
        <v>9.958</v>
      </c>
      <c r="M1352" s="408">
        <v>5.17</v>
      </c>
      <c r="N1352" s="194" t="s">
        <v>245</v>
      </c>
      <c r="O1352" s="200"/>
      <c r="P1352" s="200"/>
      <c r="Q1352" s="200"/>
      <c r="R1352" s="200"/>
      <c r="S1352" s="200"/>
      <c r="T1352" s="194" t="s">
        <v>5003</v>
      </c>
    </row>
    <row r="1353" ht="24" hidden="1" spans="1:20">
      <c r="A1353" s="201"/>
      <c r="B1353" s="126">
        <f>MAX($B$6:B1352)+1</f>
        <v>1064</v>
      </c>
      <c r="C1353" s="191"/>
      <c r="D1353" s="194" t="s">
        <v>186</v>
      </c>
      <c r="E1353" s="194" t="s">
        <v>193</v>
      </c>
      <c r="F1353" s="194" t="s">
        <v>148</v>
      </c>
      <c r="G1353" s="194" t="s">
        <v>153</v>
      </c>
      <c r="H1353" s="194" t="s">
        <v>3479</v>
      </c>
      <c r="I1353" s="407" t="s">
        <v>186</v>
      </c>
      <c r="J1353" s="194" t="s">
        <v>3480</v>
      </c>
      <c r="K1353" s="193">
        <v>0</v>
      </c>
      <c r="L1353" s="193">
        <v>0.987</v>
      </c>
      <c r="M1353" s="193">
        <v>0.987</v>
      </c>
      <c r="N1353" s="194" t="s">
        <v>245</v>
      </c>
      <c r="O1353" s="193">
        <v>135.518</v>
      </c>
      <c r="P1353" s="193">
        <v>107.658</v>
      </c>
      <c r="Q1353" s="193">
        <f t="shared" ref="Q1353:Q1358" si="51">P1353/M1353</f>
        <v>109.075987841945</v>
      </c>
      <c r="R1353" s="194" t="s">
        <v>3481</v>
      </c>
      <c r="S1353" s="193">
        <v>75</v>
      </c>
      <c r="T1353" s="194"/>
    </row>
    <row r="1354" ht="24" hidden="1" spans="1:20">
      <c r="A1354" s="201"/>
      <c r="B1354" s="126">
        <f>MAX($B$6:B1353)+1</f>
        <v>1065</v>
      </c>
      <c r="C1354" s="191"/>
      <c r="D1354" s="194" t="s">
        <v>186</v>
      </c>
      <c r="E1354" s="194" t="s">
        <v>193</v>
      </c>
      <c r="F1354" s="194" t="s">
        <v>148</v>
      </c>
      <c r="G1354" s="194" t="s">
        <v>153</v>
      </c>
      <c r="H1354" s="194" t="s">
        <v>3482</v>
      </c>
      <c r="I1354" s="407" t="s">
        <v>186</v>
      </c>
      <c r="J1354" s="194" t="s">
        <v>3483</v>
      </c>
      <c r="K1354" s="193">
        <v>0</v>
      </c>
      <c r="L1354" s="193">
        <v>1.554</v>
      </c>
      <c r="M1354" s="193">
        <v>1.554</v>
      </c>
      <c r="N1354" s="194" t="s">
        <v>342</v>
      </c>
      <c r="O1354" s="193">
        <v>493.234</v>
      </c>
      <c r="P1354" s="193">
        <v>403.153</v>
      </c>
      <c r="Q1354" s="193">
        <f t="shared" si="51"/>
        <v>259.429214929215</v>
      </c>
      <c r="R1354" s="194" t="s">
        <v>3481</v>
      </c>
      <c r="S1354" s="193">
        <v>264</v>
      </c>
      <c r="T1354" s="194"/>
    </row>
    <row r="1355" hidden="1" spans="1:20">
      <c r="A1355" s="409"/>
      <c r="B1355" s="216">
        <f>MAX($B$6:B1354)+1</f>
        <v>1066</v>
      </c>
      <c r="C1355" s="217"/>
      <c r="D1355" s="407" t="s">
        <v>187</v>
      </c>
      <c r="E1355" s="407" t="s">
        <v>193</v>
      </c>
      <c r="F1355" s="194" t="s">
        <v>148</v>
      </c>
      <c r="G1355" s="194" t="s">
        <v>153</v>
      </c>
      <c r="H1355" s="194" t="s">
        <v>3484</v>
      </c>
      <c r="I1355" s="407" t="s">
        <v>187</v>
      </c>
      <c r="J1355" s="194" t="s">
        <v>3485</v>
      </c>
      <c r="K1355" s="193">
        <v>0</v>
      </c>
      <c r="L1355" s="193">
        <v>4.715</v>
      </c>
      <c r="M1355" s="193">
        <v>4.715</v>
      </c>
      <c r="N1355" s="194" t="s">
        <v>342</v>
      </c>
      <c r="O1355" s="193">
        <v>1425.692</v>
      </c>
      <c r="P1355" s="193">
        <v>1179.276</v>
      </c>
      <c r="Q1355" s="193">
        <f t="shared" si="51"/>
        <v>250.111558854719</v>
      </c>
      <c r="R1355" s="194" t="s">
        <v>3486</v>
      </c>
      <c r="S1355" s="194" t="s">
        <v>1594</v>
      </c>
      <c r="T1355" s="194"/>
    </row>
    <row r="1356" ht="24" hidden="1" spans="1:20">
      <c r="A1356" s="409"/>
      <c r="B1356" s="216">
        <f>MAX($B$6:B1355)+1</f>
        <v>1067</v>
      </c>
      <c r="C1356" s="217"/>
      <c r="D1356" s="407" t="s">
        <v>186</v>
      </c>
      <c r="E1356" s="407" t="s">
        <v>193</v>
      </c>
      <c r="F1356" s="194" t="s">
        <v>148</v>
      </c>
      <c r="G1356" s="194" t="s">
        <v>153</v>
      </c>
      <c r="H1356" s="194" t="s">
        <v>3487</v>
      </c>
      <c r="I1356" s="407" t="s">
        <v>186</v>
      </c>
      <c r="J1356" s="194" t="s">
        <v>3488</v>
      </c>
      <c r="K1356" s="193">
        <v>1.91</v>
      </c>
      <c r="L1356" s="193">
        <v>4.23</v>
      </c>
      <c r="M1356" s="193">
        <v>2.32</v>
      </c>
      <c r="N1356" s="194" t="s">
        <v>342</v>
      </c>
      <c r="O1356" s="193">
        <v>613.487</v>
      </c>
      <c r="P1356" s="193">
        <v>500.673</v>
      </c>
      <c r="Q1356" s="193">
        <f t="shared" si="51"/>
        <v>215.807327586207</v>
      </c>
      <c r="R1356" s="194" t="s">
        <v>3481</v>
      </c>
      <c r="S1356" s="194" t="s">
        <v>1594</v>
      </c>
      <c r="T1356" s="194"/>
    </row>
    <row r="1357" ht="24" hidden="1" spans="1:20">
      <c r="A1357" s="409"/>
      <c r="B1357" s="216">
        <f>MAX($B$6:B1356)+1</f>
        <v>1068</v>
      </c>
      <c r="C1357" s="217"/>
      <c r="D1357" s="407" t="s">
        <v>186</v>
      </c>
      <c r="E1357" s="407" t="s">
        <v>193</v>
      </c>
      <c r="F1357" s="194" t="s">
        <v>148</v>
      </c>
      <c r="G1357" s="194" t="s">
        <v>153</v>
      </c>
      <c r="H1357" s="194" t="s">
        <v>3489</v>
      </c>
      <c r="I1357" s="407" t="s">
        <v>186</v>
      </c>
      <c r="J1357" s="194" t="s">
        <v>3490</v>
      </c>
      <c r="K1357" s="193">
        <v>0.4</v>
      </c>
      <c r="L1357" s="193">
        <v>4.055</v>
      </c>
      <c r="M1357" s="193">
        <v>3.655</v>
      </c>
      <c r="N1357" s="194" t="s">
        <v>342</v>
      </c>
      <c r="O1357" s="193">
        <v>502.33</v>
      </c>
      <c r="P1357" s="193">
        <v>405.461</v>
      </c>
      <c r="Q1357" s="193">
        <f t="shared" si="51"/>
        <v>110.933242134063</v>
      </c>
      <c r="R1357" s="194" t="s">
        <v>3473</v>
      </c>
      <c r="S1357" s="194" t="s">
        <v>1594</v>
      </c>
      <c r="T1357" s="194"/>
    </row>
    <row r="1358" hidden="1" spans="1:20">
      <c r="A1358" s="410"/>
      <c r="B1358" s="411">
        <f>MAX($B$6:B1357)+1</f>
        <v>1069</v>
      </c>
      <c r="C1358" s="412"/>
      <c r="D1358" s="413" t="s">
        <v>186</v>
      </c>
      <c r="E1358" s="413" t="s">
        <v>193</v>
      </c>
      <c r="F1358" s="199" t="s">
        <v>148</v>
      </c>
      <c r="G1358" s="199" t="s">
        <v>153</v>
      </c>
      <c r="H1358" s="199" t="s">
        <v>3491</v>
      </c>
      <c r="I1358" s="407" t="s">
        <v>186</v>
      </c>
      <c r="J1358" s="194" t="s">
        <v>3492</v>
      </c>
      <c r="K1358" s="193">
        <v>0</v>
      </c>
      <c r="L1358" s="193">
        <v>1.444</v>
      </c>
      <c r="M1358" s="202">
        <v>2.44</v>
      </c>
      <c r="N1358" s="199" t="s">
        <v>342</v>
      </c>
      <c r="O1358" s="202">
        <v>1904.163</v>
      </c>
      <c r="P1358" s="202">
        <v>1562.321</v>
      </c>
      <c r="Q1358" s="202">
        <f t="shared" si="51"/>
        <v>640.295491803279</v>
      </c>
      <c r="R1358" s="199" t="s">
        <v>3473</v>
      </c>
      <c r="S1358" s="199" t="s">
        <v>1594</v>
      </c>
      <c r="T1358" s="199"/>
    </row>
    <row r="1359" hidden="1" spans="1:20">
      <c r="A1359" s="414"/>
      <c r="B1359" s="415"/>
      <c r="C1359" s="416"/>
      <c r="D1359" s="417"/>
      <c r="E1359" s="417"/>
      <c r="F1359" s="253"/>
      <c r="G1359" s="253"/>
      <c r="H1359" s="253"/>
      <c r="I1359" s="407" t="s">
        <v>186</v>
      </c>
      <c r="J1359" s="194" t="s">
        <v>3493</v>
      </c>
      <c r="K1359" s="193">
        <v>0.929</v>
      </c>
      <c r="L1359" s="193">
        <v>0.993</v>
      </c>
      <c r="M1359" s="252"/>
      <c r="N1359" s="253"/>
      <c r="O1359" s="253"/>
      <c r="P1359" s="253"/>
      <c r="Q1359" s="253"/>
      <c r="R1359" s="253"/>
      <c r="S1359" s="253"/>
      <c r="T1359" s="253"/>
    </row>
    <row r="1360" hidden="1" spans="1:20">
      <c r="A1360" s="418"/>
      <c r="B1360" s="419"/>
      <c r="C1360" s="420"/>
      <c r="D1360" s="421"/>
      <c r="E1360" s="421"/>
      <c r="F1360" s="253"/>
      <c r="G1360" s="253"/>
      <c r="H1360" s="253"/>
      <c r="I1360" s="407" t="s">
        <v>186</v>
      </c>
      <c r="J1360" s="194" t="s">
        <v>3492</v>
      </c>
      <c r="K1360" s="193">
        <v>1.508</v>
      </c>
      <c r="L1360" s="408">
        <v>2.44</v>
      </c>
      <c r="M1360" s="252"/>
      <c r="N1360" s="200"/>
      <c r="O1360" s="253"/>
      <c r="P1360" s="253"/>
      <c r="Q1360" s="253"/>
      <c r="R1360" s="253"/>
      <c r="S1360" s="253"/>
      <c r="T1360" s="253"/>
    </row>
    <row r="1361" hidden="1" spans="1:20">
      <c r="A1361" s="409"/>
      <c r="B1361" s="216">
        <f>MAX($B$6:B1360)+1</f>
        <v>1070</v>
      </c>
      <c r="C1361" s="217"/>
      <c r="D1361" s="407" t="s">
        <v>187</v>
      </c>
      <c r="E1361" s="407" t="s">
        <v>193</v>
      </c>
      <c r="F1361" s="194" t="s">
        <v>148</v>
      </c>
      <c r="G1361" s="194" t="s">
        <v>153</v>
      </c>
      <c r="H1361" s="253"/>
      <c r="I1361" s="407" t="s">
        <v>187</v>
      </c>
      <c r="J1361" s="194" t="s">
        <v>3492</v>
      </c>
      <c r="K1361" s="408">
        <v>2.44</v>
      </c>
      <c r="L1361" s="193">
        <v>5.617</v>
      </c>
      <c r="M1361" s="422">
        <v>3.177</v>
      </c>
      <c r="N1361" s="194" t="s">
        <v>342</v>
      </c>
      <c r="O1361" s="253"/>
      <c r="P1361" s="253"/>
      <c r="Q1361" s="253"/>
      <c r="R1361" s="253"/>
      <c r="S1361" s="253"/>
      <c r="T1361" s="200"/>
    </row>
    <row r="1362" ht="24" hidden="1" spans="1:20">
      <c r="A1362" s="409"/>
      <c r="B1362" s="216">
        <f>MAX($B$6:B1361)+1</f>
        <v>1071</v>
      </c>
      <c r="C1362" s="217"/>
      <c r="D1362" s="407" t="s">
        <v>186</v>
      </c>
      <c r="E1362" s="407" t="s">
        <v>193</v>
      </c>
      <c r="F1362" s="194" t="s">
        <v>148</v>
      </c>
      <c r="G1362" s="194" t="s">
        <v>153</v>
      </c>
      <c r="H1362" s="194" t="s">
        <v>3494</v>
      </c>
      <c r="I1362" s="407" t="s">
        <v>186</v>
      </c>
      <c r="J1362" s="194" t="s">
        <v>3495</v>
      </c>
      <c r="K1362" s="193">
        <v>0</v>
      </c>
      <c r="L1362" s="193">
        <v>0.812</v>
      </c>
      <c r="M1362" s="193">
        <v>0.812</v>
      </c>
      <c r="N1362" s="194" t="s">
        <v>245</v>
      </c>
      <c r="O1362" s="193">
        <v>239.46</v>
      </c>
      <c r="P1362" s="193">
        <v>196.35</v>
      </c>
      <c r="Q1362" s="193">
        <f>P1362/M1362</f>
        <v>241.810344827586</v>
      </c>
      <c r="R1362" s="194" t="s">
        <v>3496</v>
      </c>
      <c r="S1362" s="194" t="s">
        <v>1594</v>
      </c>
      <c r="T1362" s="194"/>
    </row>
    <row r="1363" hidden="1" spans="1:20">
      <c r="A1363" s="403"/>
      <c r="B1363" s="216">
        <f>MAX($B$6:B1362)+1</f>
        <v>1072</v>
      </c>
      <c r="C1363" s="217"/>
      <c r="D1363" s="218" t="s">
        <v>4811</v>
      </c>
      <c r="E1363" s="218" t="s">
        <v>193</v>
      </c>
      <c r="F1363" s="115" t="s">
        <v>148</v>
      </c>
      <c r="G1363" s="115" t="s">
        <v>151</v>
      </c>
      <c r="H1363" s="115" t="s">
        <v>4812</v>
      </c>
      <c r="I1363" s="404"/>
      <c r="J1363" s="125"/>
      <c r="K1363" s="223" t="s">
        <v>5004</v>
      </c>
      <c r="L1363" s="405"/>
      <c r="M1363" s="405"/>
      <c r="N1363" s="405"/>
      <c r="O1363" s="405"/>
      <c r="P1363" s="405"/>
      <c r="Q1363" s="405"/>
      <c r="R1363" s="406"/>
      <c r="S1363" s="125">
        <v>704</v>
      </c>
      <c r="T1363" s="223"/>
    </row>
    <row r="1364" hidden="1" spans="1:20">
      <c r="A1364" s="403"/>
      <c r="B1364" s="216">
        <f>MAX($B$6:B1363)+1</f>
        <v>1073</v>
      </c>
      <c r="C1364" s="217"/>
      <c r="D1364" s="218" t="s">
        <v>392</v>
      </c>
      <c r="E1364" s="218" t="s">
        <v>193</v>
      </c>
      <c r="F1364" s="115" t="s">
        <v>148</v>
      </c>
      <c r="G1364" s="115" t="s">
        <v>151</v>
      </c>
      <c r="H1364" s="115" t="s">
        <v>4824</v>
      </c>
      <c r="I1364" s="404"/>
      <c r="J1364" s="125"/>
      <c r="K1364" s="223" t="s">
        <v>3497</v>
      </c>
      <c r="L1364" s="405"/>
      <c r="M1364" s="405"/>
      <c r="N1364" s="405"/>
      <c r="O1364" s="405"/>
      <c r="P1364" s="405"/>
      <c r="Q1364" s="405"/>
      <c r="R1364" s="406"/>
      <c r="S1364" s="125">
        <v>25</v>
      </c>
      <c r="T1364" s="223"/>
    </row>
    <row r="1365" ht="36" hidden="1" spans="1:20">
      <c r="A1365" s="403"/>
      <c r="B1365" s="216">
        <f>MAX($B$6:B1364)+1</f>
        <v>1074</v>
      </c>
      <c r="C1365" s="217"/>
      <c r="D1365" s="218" t="s">
        <v>186</v>
      </c>
      <c r="E1365" s="218" t="s">
        <v>193</v>
      </c>
      <c r="F1365" s="194" t="s">
        <v>148</v>
      </c>
      <c r="G1365" s="194" t="s">
        <v>151</v>
      </c>
      <c r="H1365" s="194" t="s">
        <v>3498</v>
      </c>
      <c r="I1365" s="407" t="s">
        <v>186</v>
      </c>
      <c r="J1365" s="194" t="s">
        <v>3499</v>
      </c>
      <c r="K1365" s="193">
        <v>0</v>
      </c>
      <c r="L1365" s="193">
        <v>0.45</v>
      </c>
      <c r="M1365" s="193">
        <v>0.45</v>
      </c>
      <c r="N1365" s="194" t="s">
        <v>245</v>
      </c>
      <c r="O1365" s="193">
        <v>45</v>
      </c>
      <c r="P1365" s="193">
        <v>41</v>
      </c>
      <c r="Q1365" s="193">
        <f t="shared" ref="Q1365:Q1373" si="52">P1365/M1365</f>
        <v>91.1111111111111</v>
      </c>
      <c r="R1365" s="194" t="s">
        <v>3500</v>
      </c>
      <c r="S1365" s="193"/>
      <c r="T1365" s="194"/>
    </row>
    <row r="1366" ht="36" hidden="1" spans="1:20">
      <c r="A1366" s="201"/>
      <c r="B1366" s="126">
        <f>MAX($B$6:B1365)+1</f>
        <v>1075</v>
      </c>
      <c r="C1366" s="191"/>
      <c r="D1366" s="194" t="s">
        <v>186</v>
      </c>
      <c r="E1366" s="194" t="s">
        <v>193</v>
      </c>
      <c r="F1366" s="194" t="s">
        <v>148</v>
      </c>
      <c r="G1366" s="194" t="s">
        <v>151</v>
      </c>
      <c r="H1366" s="194" t="s">
        <v>3501</v>
      </c>
      <c r="I1366" s="194" t="s">
        <v>186</v>
      </c>
      <c r="J1366" s="194" t="s">
        <v>3502</v>
      </c>
      <c r="K1366" s="193">
        <v>0</v>
      </c>
      <c r="L1366" s="193">
        <v>1.486</v>
      </c>
      <c r="M1366" s="193">
        <v>1.486</v>
      </c>
      <c r="N1366" s="194" t="s">
        <v>245</v>
      </c>
      <c r="O1366" s="193">
        <v>136.296</v>
      </c>
      <c r="P1366" s="193">
        <v>123.199</v>
      </c>
      <c r="Q1366" s="193">
        <f t="shared" si="52"/>
        <v>82.9064602960969</v>
      </c>
      <c r="R1366" s="194" t="s">
        <v>3503</v>
      </c>
      <c r="S1366" s="193">
        <v>114</v>
      </c>
      <c r="T1366" s="194"/>
    </row>
    <row r="1367" ht="36" hidden="1" spans="1:20">
      <c r="A1367" s="201"/>
      <c r="B1367" s="126">
        <f>MAX($B$6:B1366)+1</f>
        <v>1076</v>
      </c>
      <c r="C1367" s="191"/>
      <c r="D1367" s="194" t="s">
        <v>186</v>
      </c>
      <c r="E1367" s="194" t="s">
        <v>193</v>
      </c>
      <c r="F1367" s="194" t="s">
        <v>148</v>
      </c>
      <c r="G1367" s="194" t="s">
        <v>151</v>
      </c>
      <c r="H1367" s="194" t="s">
        <v>3504</v>
      </c>
      <c r="I1367" s="194" t="s">
        <v>186</v>
      </c>
      <c r="J1367" s="194" t="s">
        <v>3505</v>
      </c>
      <c r="K1367" s="193">
        <v>0</v>
      </c>
      <c r="L1367" s="193">
        <v>4.92</v>
      </c>
      <c r="M1367" s="193">
        <v>4.92</v>
      </c>
      <c r="N1367" s="194" t="s">
        <v>245</v>
      </c>
      <c r="O1367" s="193">
        <v>398.6</v>
      </c>
      <c r="P1367" s="193">
        <v>372</v>
      </c>
      <c r="Q1367" s="193">
        <f t="shared" si="52"/>
        <v>75.609756097561</v>
      </c>
      <c r="R1367" s="194" t="s">
        <v>5005</v>
      </c>
      <c r="S1367" s="193">
        <v>369</v>
      </c>
      <c r="T1367" s="194"/>
    </row>
    <row r="1368" ht="36" hidden="1" spans="1:20">
      <c r="A1368" s="201"/>
      <c r="B1368" s="126">
        <f>MAX($B$6:B1367)+1</f>
        <v>1077</v>
      </c>
      <c r="C1368" s="191"/>
      <c r="D1368" s="194" t="s">
        <v>186</v>
      </c>
      <c r="E1368" s="194" t="s">
        <v>193</v>
      </c>
      <c r="F1368" s="194" t="s">
        <v>148</v>
      </c>
      <c r="G1368" s="194" t="s">
        <v>151</v>
      </c>
      <c r="H1368" s="194" t="s">
        <v>3507</v>
      </c>
      <c r="I1368" s="194" t="s">
        <v>186</v>
      </c>
      <c r="J1368" s="194" t="s">
        <v>3508</v>
      </c>
      <c r="K1368" s="193">
        <v>0</v>
      </c>
      <c r="L1368" s="193">
        <v>0.695</v>
      </c>
      <c r="M1368" s="193">
        <v>0.695</v>
      </c>
      <c r="N1368" s="194" t="s">
        <v>245</v>
      </c>
      <c r="O1368" s="193">
        <v>66.113</v>
      </c>
      <c r="P1368" s="193">
        <v>52.969</v>
      </c>
      <c r="Q1368" s="193">
        <f t="shared" si="52"/>
        <v>76.2143884892086</v>
      </c>
      <c r="R1368" s="194" t="s">
        <v>5006</v>
      </c>
      <c r="S1368" s="193">
        <v>52</v>
      </c>
      <c r="T1368" s="194"/>
    </row>
    <row r="1369" ht="36" hidden="1" spans="1:20">
      <c r="A1369" s="201"/>
      <c r="B1369" s="126">
        <f>MAX($B$6:B1368)+1</f>
        <v>1078</v>
      </c>
      <c r="C1369" s="191"/>
      <c r="D1369" s="194" t="s">
        <v>185</v>
      </c>
      <c r="E1369" s="194" t="s">
        <v>193</v>
      </c>
      <c r="F1369" s="194" t="s">
        <v>148</v>
      </c>
      <c r="G1369" s="194" t="s">
        <v>151</v>
      </c>
      <c r="H1369" s="194" t="s">
        <v>3510</v>
      </c>
      <c r="I1369" s="194" t="s">
        <v>1811</v>
      </c>
      <c r="J1369" s="194" t="s">
        <v>3511</v>
      </c>
      <c r="K1369" s="193">
        <v>0.22</v>
      </c>
      <c r="L1369" s="193">
        <v>1.08</v>
      </c>
      <c r="M1369" s="193">
        <v>0.86</v>
      </c>
      <c r="N1369" s="194" t="s">
        <v>245</v>
      </c>
      <c r="O1369" s="193">
        <v>67.235</v>
      </c>
      <c r="P1369" s="193">
        <v>63.762</v>
      </c>
      <c r="Q1369" s="193">
        <f t="shared" si="52"/>
        <v>74.1418604651163</v>
      </c>
      <c r="R1369" s="194" t="s">
        <v>5007</v>
      </c>
      <c r="S1369" s="193">
        <v>63</v>
      </c>
      <c r="T1369" s="194"/>
    </row>
    <row r="1370" ht="36" hidden="1" spans="1:20">
      <c r="A1370" s="201"/>
      <c r="B1370" s="126">
        <f>MAX($B$6:B1369)+1</f>
        <v>1079</v>
      </c>
      <c r="C1370" s="191"/>
      <c r="D1370" s="194" t="s">
        <v>186</v>
      </c>
      <c r="E1370" s="194" t="s">
        <v>193</v>
      </c>
      <c r="F1370" s="194" t="s">
        <v>148</v>
      </c>
      <c r="G1370" s="194" t="s">
        <v>151</v>
      </c>
      <c r="H1370" s="194" t="s">
        <v>3513</v>
      </c>
      <c r="I1370" s="194" t="s">
        <v>186</v>
      </c>
      <c r="J1370" s="194" t="s">
        <v>3514</v>
      </c>
      <c r="K1370" s="193">
        <v>0.925</v>
      </c>
      <c r="L1370" s="193">
        <v>2.082</v>
      </c>
      <c r="M1370" s="193">
        <v>1.157</v>
      </c>
      <c r="N1370" s="194" t="s">
        <v>245</v>
      </c>
      <c r="O1370" s="193">
        <v>101.178</v>
      </c>
      <c r="P1370" s="193">
        <v>92.591</v>
      </c>
      <c r="Q1370" s="193">
        <f t="shared" si="52"/>
        <v>80.0267934312878</v>
      </c>
      <c r="R1370" s="194" t="s">
        <v>3515</v>
      </c>
      <c r="S1370" s="193">
        <v>87</v>
      </c>
      <c r="T1370" s="194"/>
    </row>
    <row r="1371" ht="36" hidden="1" spans="1:20">
      <c r="A1371" s="201"/>
      <c r="B1371" s="126">
        <f>MAX($B$6:B1370)+1</f>
        <v>1080</v>
      </c>
      <c r="C1371" s="191"/>
      <c r="D1371" s="194" t="s">
        <v>186</v>
      </c>
      <c r="E1371" s="194" t="s">
        <v>193</v>
      </c>
      <c r="F1371" s="194" t="s">
        <v>148</v>
      </c>
      <c r="G1371" s="194" t="s">
        <v>151</v>
      </c>
      <c r="H1371" s="194" t="s">
        <v>3516</v>
      </c>
      <c r="I1371" s="194" t="s">
        <v>186</v>
      </c>
      <c r="J1371" s="194" t="s">
        <v>3517</v>
      </c>
      <c r="K1371" s="193">
        <v>0.37</v>
      </c>
      <c r="L1371" s="193">
        <v>0.746</v>
      </c>
      <c r="M1371" s="193">
        <v>0.376</v>
      </c>
      <c r="N1371" s="194" t="s">
        <v>245</v>
      </c>
      <c r="O1371" s="193">
        <v>36.705</v>
      </c>
      <c r="P1371" s="193">
        <v>35.182</v>
      </c>
      <c r="Q1371" s="193">
        <f t="shared" si="52"/>
        <v>93.5691489361702</v>
      </c>
      <c r="R1371" s="194" t="s">
        <v>5008</v>
      </c>
      <c r="S1371" s="193">
        <v>28</v>
      </c>
      <c r="T1371" s="194"/>
    </row>
    <row r="1372" ht="36" hidden="1" spans="1:20">
      <c r="A1372" s="201"/>
      <c r="B1372" s="126">
        <f>MAX($B$6:B1371)+1</f>
        <v>1081</v>
      </c>
      <c r="C1372" s="191"/>
      <c r="D1372" s="194" t="s">
        <v>186</v>
      </c>
      <c r="E1372" s="194" t="s">
        <v>193</v>
      </c>
      <c r="F1372" s="194" t="s">
        <v>148</v>
      </c>
      <c r="G1372" s="194" t="s">
        <v>151</v>
      </c>
      <c r="H1372" s="194" t="s">
        <v>3519</v>
      </c>
      <c r="I1372" s="194" t="s">
        <v>186</v>
      </c>
      <c r="J1372" s="194" t="s">
        <v>3520</v>
      </c>
      <c r="K1372" s="193">
        <v>0</v>
      </c>
      <c r="L1372" s="193">
        <v>0.85</v>
      </c>
      <c r="M1372" s="193">
        <v>0.85</v>
      </c>
      <c r="N1372" s="194" t="s">
        <v>245</v>
      </c>
      <c r="O1372" s="193">
        <v>74.85</v>
      </c>
      <c r="P1372" s="193">
        <v>70.13</v>
      </c>
      <c r="Q1372" s="193">
        <f t="shared" si="52"/>
        <v>82.5058823529412</v>
      </c>
      <c r="R1372" s="194" t="s">
        <v>5009</v>
      </c>
      <c r="S1372" s="193">
        <v>64</v>
      </c>
      <c r="T1372" s="194"/>
    </row>
    <row r="1373" hidden="1" spans="1:20">
      <c r="A1373" s="201"/>
      <c r="B1373" s="126">
        <f>MAX($B$6:B1372)+1</f>
        <v>1082</v>
      </c>
      <c r="C1373" s="191"/>
      <c r="D1373" s="194" t="s">
        <v>186</v>
      </c>
      <c r="E1373" s="194" t="s">
        <v>193</v>
      </c>
      <c r="F1373" s="194" t="s">
        <v>148</v>
      </c>
      <c r="G1373" s="194" t="s">
        <v>151</v>
      </c>
      <c r="H1373" s="194" t="s">
        <v>3522</v>
      </c>
      <c r="I1373" s="194" t="s">
        <v>186</v>
      </c>
      <c r="J1373" s="194" t="s">
        <v>3523</v>
      </c>
      <c r="K1373" s="193">
        <v>0.63</v>
      </c>
      <c r="L1373" s="193">
        <v>0.862</v>
      </c>
      <c r="M1373" s="202">
        <v>0.374</v>
      </c>
      <c r="N1373" s="199" t="s">
        <v>245</v>
      </c>
      <c r="O1373" s="193">
        <v>37.792</v>
      </c>
      <c r="P1373" s="193">
        <v>32.722</v>
      </c>
      <c r="Q1373" s="193">
        <f t="shared" si="52"/>
        <v>87.4919786096257</v>
      </c>
      <c r="R1373" s="194" t="s">
        <v>5010</v>
      </c>
      <c r="S1373" s="193">
        <v>28</v>
      </c>
      <c r="T1373" s="194"/>
    </row>
    <row r="1374" hidden="1" spans="1:20">
      <c r="A1374" s="201"/>
      <c r="B1374" s="126"/>
      <c r="C1374" s="191"/>
      <c r="D1374" s="194"/>
      <c r="E1374" s="194"/>
      <c r="F1374" s="194"/>
      <c r="G1374" s="194"/>
      <c r="H1374" s="194"/>
      <c r="I1374" s="194"/>
      <c r="J1374" s="194" t="s">
        <v>3525</v>
      </c>
      <c r="K1374" s="193">
        <v>2.69</v>
      </c>
      <c r="L1374" s="193">
        <v>2.832</v>
      </c>
      <c r="M1374" s="203"/>
      <c r="N1374" s="200"/>
      <c r="O1374" s="194"/>
      <c r="P1374" s="194"/>
      <c r="Q1374" s="194"/>
      <c r="R1374" s="194"/>
      <c r="S1374" s="194"/>
      <c r="T1374" s="194"/>
    </row>
    <row r="1375" ht="36" hidden="1" spans="1:20">
      <c r="A1375" s="201"/>
      <c r="B1375" s="126">
        <f>MAX($B$6:B1374)+1</f>
        <v>1083</v>
      </c>
      <c r="C1375" s="191"/>
      <c r="D1375" s="194" t="s">
        <v>186</v>
      </c>
      <c r="E1375" s="194" t="s">
        <v>193</v>
      </c>
      <c r="F1375" s="194" t="s">
        <v>148</v>
      </c>
      <c r="G1375" s="194" t="s">
        <v>151</v>
      </c>
      <c r="H1375" s="194" t="s">
        <v>3526</v>
      </c>
      <c r="I1375" s="194" t="s">
        <v>186</v>
      </c>
      <c r="J1375" s="194" t="s">
        <v>3527</v>
      </c>
      <c r="K1375" s="193">
        <v>0</v>
      </c>
      <c r="L1375" s="193">
        <v>1.15</v>
      </c>
      <c r="M1375" s="193">
        <v>1.15</v>
      </c>
      <c r="N1375" s="194" t="s">
        <v>245</v>
      </c>
      <c r="O1375" s="193">
        <v>101.21</v>
      </c>
      <c r="P1375" s="193">
        <v>94.88</v>
      </c>
      <c r="Q1375" s="193">
        <f>P1375/M1375</f>
        <v>82.504347826087</v>
      </c>
      <c r="R1375" s="194" t="s">
        <v>5011</v>
      </c>
      <c r="S1375" s="193">
        <v>86</v>
      </c>
      <c r="T1375" s="194"/>
    </row>
    <row r="1376" hidden="1" spans="1:20">
      <c r="A1376" s="201"/>
      <c r="B1376" s="126">
        <f>MAX($B$6:B1375)+1</f>
        <v>1084</v>
      </c>
      <c r="C1376" s="191"/>
      <c r="D1376" s="194" t="s">
        <v>186</v>
      </c>
      <c r="E1376" s="194" t="s">
        <v>193</v>
      </c>
      <c r="F1376" s="194" t="s">
        <v>148</v>
      </c>
      <c r="G1376" s="194" t="s">
        <v>151</v>
      </c>
      <c r="H1376" s="194" t="s">
        <v>3529</v>
      </c>
      <c r="I1376" s="194" t="s">
        <v>186</v>
      </c>
      <c r="J1376" s="194" t="s">
        <v>3530</v>
      </c>
      <c r="K1376" s="193">
        <v>0</v>
      </c>
      <c r="L1376" s="193">
        <v>0.819</v>
      </c>
      <c r="M1376" s="202">
        <v>1.5</v>
      </c>
      <c r="N1376" s="199" t="s">
        <v>342</v>
      </c>
      <c r="O1376" s="193">
        <v>125.289</v>
      </c>
      <c r="P1376" s="193">
        <v>114.435</v>
      </c>
      <c r="Q1376" s="193">
        <f>P1376/M1376</f>
        <v>76.29</v>
      </c>
      <c r="R1376" s="194" t="s">
        <v>5012</v>
      </c>
      <c r="S1376" s="193">
        <v>113</v>
      </c>
      <c r="T1376" s="194"/>
    </row>
    <row r="1377" hidden="1" spans="1:20">
      <c r="A1377" s="201"/>
      <c r="B1377" s="126"/>
      <c r="C1377" s="191"/>
      <c r="D1377" s="194"/>
      <c r="E1377" s="194"/>
      <c r="F1377" s="194"/>
      <c r="G1377" s="194"/>
      <c r="H1377" s="194"/>
      <c r="I1377" s="194"/>
      <c r="J1377" s="194" t="s">
        <v>3530</v>
      </c>
      <c r="K1377" s="193">
        <v>1.039</v>
      </c>
      <c r="L1377" s="193">
        <v>1.72</v>
      </c>
      <c r="M1377" s="203"/>
      <c r="N1377" s="200"/>
      <c r="O1377" s="194"/>
      <c r="P1377" s="194"/>
      <c r="Q1377" s="194"/>
      <c r="R1377" s="194"/>
      <c r="S1377" s="194"/>
      <c r="T1377" s="194"/>
    </row>
    <row r="1378" ht="36" hidden="1" spans="1:20">
      <c r="A1378" s="201"/>
      <c r="B1378" s="126">
        <f>MAX($B$6:B1377)+1</f>
        <v>1085</v>
      </c>
      <c r="C1378" s="191"/>
      <c r="D1378" s="194" t="s">
        <v>186</v>
      </c>
      <c r="E1378" s="194" t="s">
        <v>193</v>
      </c>
      <c r="F1378" s="194" t="s">
        <v>148</v>
      </c>
      <c r="G1378" s="194" t="s">
        <v>151</v>
      </c>
      <c r="H1378" s="194" t="s">
        <v>3532</v>
      </c>
      <c r="I1378" s="194" t="s">
        <v>186</v>
      </c>
      <c r="J1378" s="194" t="s">
        <v>3533</v>
      </c>
      <c r="K1378" s="193">
        <v>0</v>
      </c>
      <c r="L1378" s="193">
        <v>1.42</v>
      </c>
      <c r="M1378" s="193">
        <v>1.42</v>
      </c>
      <c r="N1378" s="194" t="s">
        <v>245</v>
      </c>
      <c r="O1378" s="193">
        <v>124.93</v>
      </c>
      <c r="P1378" s="193">
        <v>117.15</v>
      </c>
      <c r="Q1378" s="193">
        <f>P1378/M1378</f>
        <v>82.5</v>
      </c>
      <c r="R1378" s="194" t="s">
        <v>5013</v>
      </c>
      <c r="S1378" s="193">
        <v>107</v>
      </c>
      <c r="T1378" s="194"/>
    </row>
    <row r="1379" ht="36" hidden="1" spans="1:20">
      <c r="A1379" s="201"/>
      <c r="B1379" s="126">
        <f>MAX($B$6:B1378)+1</f>
        <v>1086</v>
      </c>
      <c r="C1379" s="191"/>
      <c r="D1379" s="194" t="s">
        <v>186</v>
      </c>
      <c r="E1379" s="194" t="s">
        <v>193</v>
      </c>
      <c r="F1379" s="194" t="s">
        <v>148</v>
      </c>
      <c r="G1379" s="194" t="s">
        <v>151</v>
      </c>
      <c r="H1379" s="194" t="s">
        <v>3535</v>
      </c>
      <c r="I1379" s="194" t="s">
        <v>186</v>
      </c>
      <c r="J1379" s="194" t="s">
        <v>3536</v>
      </c>
      <c r="K1379" s="193">
        <v>0</v>
      </c>
      <c r="L1379" s="193">
        <v>0.83</v>
      </c>
      <c r="M1379" s="193">
        <v>0.83</v>
      </c>
      <c r="N1379" s="194" t="s">
        <v>245</v>
      </c>
      <c r="O1379" s="193">
        <v>66.267</v>
      </c>
      <c r="P1379" s="193">
        <v>62.752</v>
      </c>
      <c r="Q1379" s="193">
        <f>P1379/M1379</f>
        <v>75.6048192771084</v>
      </c>
      <c r="R1379" s="194" t="s">
        <v>5014</v>
      </c>
      <c r="S1379" s="193">
        <v>62</v>
      </c>
      <c r="T1379" s="194"/>
    </row>
    <row r="1380" ht="36" hidden="1" spans="1:20">
      <c r="A1380" s="201"/>
      <c r="B1380" s="126">
        <f>MAX($B$6:B1379)+1</f>
        <v>1087</v>
      </c>
      <c r="C1380" s="191"/>
      <c r="D1380" s="194" t="s">
        <v>186</v>
      </c>
      <c r="E1380" s="194" t="s">
        <v>193</v>
      </c>
      <c r="F1380" s="194" t="s">
        <v>148</v>
      </c>
      <c r="G1380" s="194" t="s">
        <v>151</v>
      </c>
      <c r="H1380" s="194" t="s">
        <v>3538</v>
      </c>
      <c r="I1380" s="194" t="s">
        <v>186</v>
      </c>
      <c r="J1380" s="194" t="s">
        <v>3539</v>
      </c>
      <c r="K1380" s="193">
        <v>0.858</v>
      </c>
      <c r="L1380" s="193">
        <v>1.732</v>
      </c>
      <c r="M1380" s="193">
        <v>0.874</v>
      </c>
      <c r="N1380" s="194" t="s">
        <v>245</v>
      </c>
      <c r="O1380" s="193">
        <v>79.916</v>
      </c>
      <c r="P1380" s="193">
        <v>72.651</v>
      </c>
      <c r="Q1380" s="193">
        <f>P1380/M1380</f>
        <v>83.1247139588101</v>
      </c>
      <c r="R1380" s="194" t="s">
        <v>3540</v>
      </c>
      <c r="S1380" s="193">
        <v>66</v>
      </c>
      <c r="T1380" s="194"/>
    </row>
    <row r="1381" hidden="1" spans="1:20">
      <c r="A1381" s="239"/>
      <c r="B1381" s="126">
        <f>MAX($B$6:B1380)+1</f>
        <v>1088</v>
      </c>
      <c r="C1381" s="191"/>
      <c r="D1381" s="125" t="s">
        <v>4811</v>
      </c>
      <c r="E1381" s="125" t="s">
        <v>193</v>
      </c>
      <c r="F1381" s="125" t="s">
        <v>155</v>
      </c>
      <c r="G1381" s="125" t="s">
        <v>157</v>
      </c>
      <c r="H1381" s="125" t="s">
        <v>4812</v>
      </c>
      <c r="I1381" s="125"/>
      <c r="J1381" s="223" t="s">
        <v>5015</v>
      </c>
      <c r="K1381" s="225"/>
      <c r="L1381" s="225"/>
      <c r="M1381" s="225"/>
      <c r="N1381" s="225"/>
      <c r="O1381" s="225"/>
      <c r="P1381" s="225"/>
      <c r="Q1381" s="225"/>
      <c r="R1381" s="225"/>
      <c r="S1381" s="125">
        <v>494</v>
      </c>
      <c r="T1381" s="125"/>
    </row>
    <row r="1382" hidden="1" spans="1:20">
      <c r="A1382" s="239"/>
      <c r="B1382" s="126">
        <f>MAX($B$6:B1381)+1</f>
        <v>1089</v>
      </c>
      <c r="C1382" s="191"/>
      <c r="D1382" s="125" t="s">
        <v>392</v>
      </c>
      <c r="E1382" s="125" t="s">
        <v>193</v>
      </c>
      <c r="F1382" s="125" t="s">
        <v>155</v>
      </c>
      <c r="G1382" s="125" t="s">
        <v>157</v>
      </c>
      <c r="H1382" s="115" t="s">
        <v>4824</v>
      </c>
      <c r="I1382" s="125"/>
      <c r="J1382" s="223" t="s">
        <v>5016</v>
      </c>
      <c r="K1382" s="225"/>
      <c r="L1382" s="225"/>
      <c r="M1382" s="225"/>
      <c r="N1382" s="225"/>
      <c r="O1382" s="225"/>
      <c r="P1382" s="225"/>
      <c r="Q1382" s="225"/>
      <c r="R1382" s="225"/>
      <c r="S1382" s="125">
        <v>15</v>
      </c>
      <c r="T1382" s="115"/>
    </row>
    <row r="1383" ht="24" hidden="1" spans="1:20">
      <c r="A1383" s="423"/>
      <c r="B1383" s="126">
        <f>MAX($B$6:B1382)+1</f>
        <v>1090</v>
      </c>
      <c r="C1383" s="191"/>
      <c r="D1383" s="125" t="s">
        <v>182</v>
      </c>
      <c r="E1383" s="125" t="s">
        <v>193</v>
      </c>
      <c r="F1383" s="125" t="s">
        <v>155</v>
      </c>
      <c r="G1383" s="125" t="s">
        <v>157</v>
      </c>
      <c r="H1383" s="125" t="s">
        <v>5017</v>
      </c>
      <c r="I1383" s="125" t="s">
        <v>775</v>
      </c>
      <c r="J1383" s="125" t="s">
        <v>3543</v>
      </c>
      <c r="K1383" s="125">
        <v>0</v>
      </c>
      <c r="L1383" s="125">
        <v>5.858</v>
      </c>
      <c r="M1383" s="125">
        <v>5.858</v>
      </c>
      <c r="N1383" s="125" t="s">
        <v>342</v>
      </c>
      <c r="O1383" s="226">
        <v>973</v>
      </c>
      <c r="P1383" s="226">
        <v>727</v>
      </c>
      <c r="Q1383" s="226">
        <f>P1383/M1383</f>
        <v>124.103789689314</v>
      </c>
      <c r="R1383" s="125" t="s">
        <v>3544</v>
      </c>
      <c r="S1383" s="125">
        <v>712</v>
      </c>
      <c r="T1383" s="125"/>
    </row>
    <row r="1384" hidden="1" spans="1:20">
      <c r="A1384" s="239"/>
      <c r="B1384" s="126">
        <f>MAX($B$6:B1383)+1</f>
        <v>1091</v>
      </c>
      <c r="C1384" s="191"/>
      <c r="D1384" s="125" t="s">
        <v>392</v>
      </c>
      <c r="E1384" s="125" t="s">
        <v>193</v>
      </c>
      <c r="F1384" s="115" t="s">
        <v>155</v>
      </c>
      <c r="G1384" s="115" t="s">
        <v>159</v>
      </c>
      <c r="H1384" s="115" t="s">
        <v>4824</v>
      </c>
      <c r="I1384" s="125"/>
      <c r="J1384" s="223" t="s">
        <v>5018</v>
      </c>
      <c r="K1384" s="223"/>
      <c r="L1384" s="223"/>
      <c r="M1384" s="223"/>
      <c r="N1384" s="223"/>
      <c r="O1384" s="223"/>
      <c r="P1384" s="223"/>
      <c r="Q1384" s="223"/>
      <c r="R1384" s="223"/>
      <c r="S1384" s="125">
        <v>76</v>
      </c>
      <c r="T1384" s="225"/>
    </row>
    <row r="1385" hidden="1" spans="1:20">
      <c r="A1385" s="239"/>
      <c r="B1385" s="126">
        <f>MAX($B$6:B1384)+1</f>
        <v>1092</v>
      </c>
      <c r="C1385" s="191"/>
      <c r="D1385" s="125" t="s">
        <v>4811</v>
      </c>
      <c r="E1385" s="125" t="s">
        <v>193</v>
      </c>
      <c r="F1385" s="115" t="s">
        <v>155</v>
      </c>
      <c r="G1385" s="115" t="s">
        <v>159</v>
      </c>
      <c r="H1385" s="115" t="s">
        <v>4812</v>
      </c>
      <c r="I1385" s="125"/>
      <c r="J1385" s="223" t="s">
        <v>5019</v>
      </c>
      <c r="K1385" s="225"/>
      <c r="L1385" s="225"/>
      <c r="M1385" s="225"/>
      <c r="N1385" s="225"/>
      <c r="O1385" s="225"/>
      <c r="P1385" s="225"/>
      <c r="Q1385" s="225"/>
      <c r="R1385" s="225"/>
      <c r="S1385" s="125">
        <v>431</v>
      </c>
      <c r="T1385" s="225"/>
    </row>
    <row r="1386" ht="24" hidden="1" spans="1:20">
      <c r="A1386" s="423"/>
      <c r="B1386" s="126">
        <f>MAX($B$6:B1385)+1</f>
        <v>1093</v>
      </c>
      <c r="C1386" s="191"/>
      <c r="D1386" s="125" t="s">
        <v>182</v>
      </c>
      <c r="E1386" s="125" t="s">
        <v>193</v>
      </c>
      <c r="F1386" s="115" t="s">
        <v>155</v>
      </c>
      <c r="G1386" s="115" t="s">
        <v>159</v>
      </c>
      <c r="H1386" s="125" t="s">
        <v>3546</v>
      </c>
      <c r="I1386" s="125" t="s">
        <v>182</v>
      </c>
      <c r="J1386" s="125" t="s">
        <v>3547</v>
      </c>
      <c r="K1386" s="125">
        <v>1.6</v>
      </c>
      <c r="L1386" s="125">
        <v>3.404</v>
      </c>
      <c r="M1386" s="125">
        <v>1.804</v>
      </c>
      <c r="N1386" s="125" t="s">
        <v>342</v>
      </c>
      <c r="O1386" s="125">
        <v>279.27</v>
      </c>
      <c r="P1386" s="125">
        <v>262.86</v>
      </c>
      <c r="Q1386" s="125">
        <f t="shared" ref="Q1386:Q1398" si="53">P1386/M1386</f>
        <v>145.709534368071</v>
      </c>
      <c r="R1386" s="115" t="s">
        <v>3548</v>
      </c>
      <c r="S1386" s="125">
        <v>255</v>
      </c>
      <c r="T1386" s="223"/>
    </row>
    <row r="1387" ht="24" hidden="1" spans="1:20">
      <c r="A1387" s="423"/>
      <c r="B1387" s="126">
        <f>MAX($B$6:B1386)+1</f>
        <v>1094</v>
      </c>
      <c r="C1387" s="191"/>
      <c r="D1387" s="125" t="s">
        <v>182</v>
      </c>
      <c r="E1387" s="125" t="s">
        <v>193</v>
      </c>
      <c r="F1387" s="115" t="s">
        <v>155</v>
      </c>
      <c r="G1387" s="115" t="s">
        <v>159</v>
      </c>
      <c r="H1387" s="125" t="s">
        <v>3549</v>
      </c>
      <c r="I1387" s="125" t="s">
        <v>182</v>
      </c>
      <c r="J1387" s="125" t="s">
        <v>3550</v>
      </c>
      <c r="K1387" s="195">
        <v>0</v>
      </c>
      <c r="L1387" s="125">
        <v>13.008</v>
      </c>
      <c r="M1387" s="125">
        <v>13.008</v>
      </c>
      <c r="N1387" s="125" t="s">
        <v>342</v>
      </c>
      <c r="O1387" s="125">
        <v>2001.36</v>
      </c>
      <c r="P1387" s="125">
        <v>1887.23</v>
      </c>
      <c r="Q1387" s="125">
        <f t="shared" si="53"/>
        <v>145.082257072571</v>
      </c>
      <c r="R1387" s="115" t="s">
        <v>3551</v>
      </c>
      <c r="S1387" s="115">
        <v>1870</v>
      </c>
      <c r="T1387" s="223"/>
    </row>
    <row r="1388" ht="24" hidden="1" spans="1:20">
      <c r="A1388" s="423"/>
      <c r="B1388" s="126">
        <f>MAX($B$6:B1387)+1</f>
        <v>1095</v>
      </c>
      <c r="C1388" s="191"/>
      <c r="D1388" s="125" t="s">
        <v>182</v>
      </c>
      <c r="E1388" s="125" t="s">
        <v>193</v>
      </c>
      <c r="F1388" s="115" t="s">
        <v>155</v>
      </c>
      <c r="G1388" s="115" t="s">
        <v>159</v>
      </c>
      <c r="H1388" s="125" t="s">
        <v>3552</v>
      </c>
      <c r="I1388" s="125" t="s">
        <v>182</v>
      </c>
      <c r="J1388" s="125" t="s">
        <v>3553</v>
      </c>
      <c r="K1388" s="125">
        <v>2.003</v>
      </c>
      <c r="L1388" s="125">
        <v>2.992</v>
      </c>
      <c r="M1388" s="125">
        <v>0.989</v>
      </c>
      <c r="N1388" s="125" t="s">
        <v>342</v>
      </c>
      <c r="O1388" s="125">
        <v>153.62</v>
      </c>
      <c r="P1388" s="125">
        <v>143.75</v>
      </c>
      <c r="Q1388" s="125">
        <f t="shared" si="53"/>
        <v>145.348837209302</v>
      </c>
      <c r="R1388" s="115" t="s">
        <v>3554</v>
      </c>
      <c r="S1388" s="115">
        <v>130</v>
      </c>
      <c r="T1388" s="223"/>
    </row>
    <row r="1389" ht="36" hidden="1" spans="1:20">
      <c r="A1389" s="423"/>
      <c r="B1389" s="126">
        <f>MAX($B$6:B1388)+1</f>
        <v>1096</v>
      </c>
      <c r="C1389" s="191"/>
      <c r="D1389" s="125" t="s">
        <v>184</v>
      </c>
      <c r="E1389" s="125" t="s">
        <v>193</v>
      </c>
      <c r="F1389" s="115" t="s">
        <v>155</v>
      </c>
      <c r="G1389" s="115" t="s">
        <v>159</v>
      </c>
      <c r="H1389" s="125" t="s">
        <v>3555</v>
      </c>
      <c r="I1389" s="125" t="s">
        <v>702</v>
      </c>
      <c r="J1389" s="125" t="s">
        <v>3556</v>
      </c>
      <c r="K1389" s="195">
        <v>0</v>
      </c>
      <c r="L1389" s="125">
        <v>2.017</v>
      </c>
      <c r="M1389" s="125">
        <v>2.017</v>
      </c>
      <c r="N1389" s="125" t="s">
        <v>245</v>
      </c>
      <c r="O1389" s="226">
        <v>151.1432</v>
      </c>
      <c r="P1389" s="226">
        <v>128.9138</v>
      </c>
      <c r="Q1389" s="226">
        <f t="shared" si="53"/>
        <v>63.9136341100645</v>
      </c>
      <c r="R1389" s="115" t="s">
        <v>3557</v>
      </c>
      <c r="S1389" s="115">
        <v>128</v>
      </c>
      <c r="T1389" s="223"/>
    </row>
    <row r="1390" ht="36" hidden="1" spans="1:20">
      <c r="A1390" s="423"/>
      <c r="B1390" s="126">
        <f>MAX($B$6:B1389)+1</f>
        <v>1097</v>
      </c>
      <c r="C1390" s="191"/>
      <c r="D1390" s="125" t="s">
        <v>184</v>
      </c>
      <c r="E1390" s="125" t="s">
        <v>193</v>
      </c>
      <c r="F1390" s="115" t="s">
        <v>155</v>
      </c>
      <c r="G1390" s="115" t="s">
        <v>159</v>
      </c>
      <c r="H1390" s="125" t="s">
        <v>3558</v>
      </c>
      <c r="I1390" s="125" t="s">
        <v>702</v>
      </c>
      <c r="J1390" s="125" t="s">
        <v>3559</v>
      </c>
      <c r="K1390" s="195">
        <v>0</v>
      </c>
      <c r="L1390" s="125">
        <v>3.586</v>
      </c>
      <c r="M1390" s="125">
        <v>3.586</v>
      </c>
      <c r="N1390" s="125" t="s">
        <v>245</v>
      </c>
      <c r="O1390" s="226">
        <v>259.8024</v>
      </c>
      <c r="P1390" s="226">
        <v>225.7231</v>
      </c>
      <c r="Q1390" s="226">
        <f t="shared" si="53"/>
        <v>62.945649749024</v>
      </c>
      <c r="R1390" s="115" t="s">
        <v>3560</v>
      </c>
      <c r="S1390" s="115">
        <v>225</v>
      </c>
      <c r="T1390" s="223"/>
    </row>
    <row r="1391" ht="24" hidden="1" spans="1:20">
      <c r="A1391" s="423"/>
      <c r="B1391" s="126">
        <f>MAX($B$6:B1390)+1</f>
        <v>1098</v>
      </c>
      <c r="C1391" s="191"/>
      <c r="D1391" s="125" t="s">
        <v>186</v>
      </c>
      <c r="E1391" s="125" t="s">
        <v>193</v>
      </c>
      <c r="F1391" s="115" t="s">
        <v>155</v>
      </c>
      <c r="G1391" s="115" t="s">
        <v>159</v>
      </c>
      <c r="H1391" s="125" t="s">
        <v>3561</v>
      </c>
      <c r="I1391" s="125" t="s">
        <v>186</v>
      </c>
      <c r="J1391" s="125" t="s">
        <v>3562</v>
      </c>
      <c r="K1391" s="195">
        <v>0</v>
      </c>
      <c r="L1391" s="125">
        <v>3.049</v>
      </c>
      <c r="M1391" s="125">
        <v>3.049</v>
      </c>
      <c r="N1391" s="125" t="s">
        <v>245</v>
      </c>
      <c r="O1391" s="125">
        <v>248.75</v>
      </c>
      <c r="P1391" s="125">
        <v>199.27</v>
      </c>
      <c r="Q1391" s="125">
        <f t="shared" si="53"/>
        <v>65.3558543784848</v>
      </c>
      <c r="R1391" s="115" t="s">
        <v>3563</v>
      </c>
      <c r="S1391" s="115">
        <v>195</v>
      </c>
      <c r="T1391" s="223"/>
    </row>
    <row r="1392" ht="36" hidden="1" spans="1:20">
      <c r="A1392" s="423"/>
      <c r="B1392" s="126">
        <f>MAX($B$6:B1391)+1</f>
        <v>1099</v>
      </c>
      <c r="C1392" s="191"/>
      <c r="D1392" s="125" t="s">
        <v>186</v>
      </c>
      <c r="E1392" s="125" t="s">
        <v>193</v>
      </c>
      <c r="F1392" s="115" t="s">
        <v>155</v>
      </c>
      <c r="G1392" s="115" t="s">
        <v>159</v>
      </c>
      <c r="H1392" s="125" t="s">
        <v>3564</v>
      </c>
      <c r="I1392" s="125" t="s">
        <v>186</v>
      </c>
      <c r="J1392" s="125" t="s">
        <v>3565</v>
      </c>
      <c r="K1392" s="195">
        <v>0.022</v>
      </c>
      <c r="L1392" s="195">
        <v>0.46</v>
      </c>
      <c r="M1392" s="195">
        <v>0.438</v>
      </c>
      <c r="N1392" s="125" t="s">
        <v>245</v>
      </c>
      <c r="O1392" s="125">
        <v>37.82</v>
      </c>
      <c r="P1392" s="125">
        <v>31.66</v>
      </c>
      <c r="Q1392" s="125">
        <f t="shared" si="53"/>
        <v>72.2831050228311</v>
      </c>
      <c r="R1392" s="115" t="s">
        <v>3566</v>
      </c>
      <c r="S1392" s="115">
        <v>28</v>
      </c>
      <c r="T1392" s="223"/>
    </row>
    <row r="1393" ht="36" hidden="1" spans="1:20">
      <c r="A1393" s="423"/>
      <c r="B1393" s="126">
        <f>MAX($B$6:B1392)+1</f>
        <v>1100</v>
      </c>
      <c r="C1393" s="191"/>
      <c r="D1393" s="125" t="s">
        <v>186</v>
      </c>
      <c r="E1393" s="125" t="s">
        <v>193</v>
      </c>
      <c r="F1393" s="115" t="s">
        <v>155</v>
      </c>
      <c r="G1393" s="115" t="s">
        <v>159</v>
      </c>
      <c r="H1393" s="125" t="s">
        <v>3567</v>
      </c>
      <c r="I1393" s="125" t="s">
        <v>186</v>
      </c>
      <c r="J1393" s="125" t="s">
        <v>3568</v>
      </c>
      <c r="K1393" s="195">
        <v>0</v>
      </c>
      <c r="L1393" s="125">
        <v>1.625</v>
      </c>
      <c r="M1393" s="125">
        <v>1.625</v>
      </c>
      <c r="N1393" s="125" t="s">
        <v>245</v>
      </c>
      <c r="O1393" s="125">
        <v>131.53</v>
      </c>
      <c r="P1393" s="125">
        <v>106.82</v>
      </c>
      <c r="Q1393" s="125">
        <f t="shared" si="53"/>
        <v>65.7353846153846</v>
      </c>
      <c r="R1393" s="115" t="s">
        <v>3569</v>
      </c>
      <c r="S1393" s="115">
        <v>105</v>
      </c>
      <c r="T1393" s="223"/>
    </row>
    <row r="1394" ht="36" hidden="1" spans="1:20">
      <c r="A1394" s="423"/>
      <c r="B1394" s="126">
        <f>MAX($B$6:B1393)+1</f>
        <v>1101</v>
      </c>
      <c r="C1394" s="191"/>
      <c r="D1394" s="125" t="s">
        <v>185</v>
      </c>
      <c r="E1394" s="125" t="s">
        <v>193</v>
      </c>
      <c r="F1394" s="115" t="s">
        <v>155</v>
      </c>
      <c r="G1394" s="115" t="s">
        <v>159</v>
      </c>
      <c r="H1394" s="125" t="s">
        <v>3571</v>
      </c>
      <c r="I1394" s="125" t="s">
        <v>3570</v>
      </c>
      <c r="J1394" s="125" t="s">
        <v>3572</v>
      </c>
      <c r="K1394" s="195">
        <v>0</v>
      </c>
      <c r="L1394" s="125">
        <v>1.432</v>
      </c>
      <c r="M1394" s="125">
        <v>1.432</v>
      </c>
      <c r="N1394" s="125" t="s">
        <v>245</v>
      </c>
      <c r="O1394" s="125">
        <v>116.53</v>
      </c>
      <c r="P1394" s="125">
        <v>94.37</v>
      </c>
      <c r="Q1394" s="125">
        <f t="shared" si="53"/>
        <v>65.9008379888268</v>
      </c>
      <c r="R1394" s="115" t="s">
        <v>3573</v>
      </c>
      <c r="S1394" s="115">
        <v>90</v>
      </c>
      <c r="T1394" s="223"/>
    </row>
    <row r="1395" ht="36" hidden="1" spans="1:20">
      <c r="A1395" s="423"/>
      <c r="B1395" s="126">
        <f>MAX($B$6:B1394)+1</f>
        <v>1102</v>
      </c>
      <c r="C1395" s="191"/>
      <c r="D1395" s="125" t="s">
        <v>185</v>
      </c>
      <c r="E1395" s="125" t="s">
        <v>193</v>
      </c>
      <c r="F1395" s="115" t="s">
        <v>155</v>
      </c>
      <c r="G1395" s="115" t="s">
        <v>159</v>
      </c>
      <c r="H1395" s="125" t="s">
        <v>3574</v>
      </c>
      <c r="I1395" s="125" t="s">
        <v>3570</v>
      </c>
      <c r="J1395" s="125" t="s">
        <v>3575</v>
      </c>
      <c r="K1395" s="195">
        <v>0</v>
      </c>
      <c r="L1395" s="195">
        <v>1.84</v>
      </c>
      <c r="M1395" s="195">
        <v>1.84</v>
      </c>
      <c r="N1395" s="125" t="s">
        <v>245</v>
      </c>
      <c r="O1395" s="125">
        <v>149.83</v>
      </c>
      <c r="P1395" s="125">
        <v>120.62</v>
      </c>
      <c r="Q1395" s="125">
        <f t="shared" si="53"/>
        <v>65.554347826087</v>
      </c>
      <c r="R1395" s="115" t="s">
        <v>3576</v>
      </c>
      <c r="S1395" s="115">
        <v>115</v>
      </c>
      <c r="T1395" s="223"/>
    </row>
    <row r="1396" ht="24" hidden="1" spans="1:20">
      <c r="A1396" s="423"/>
      <c r="B1396" s="126">
        <f>MAX($B$6:B1395)+1</f>
        <v>1103</v>
      </c>
      <c r="C1396" s="191"/>
      <c r="D1396" s="125" t="s">
        <v>186</v>
      </c>
      <c r="E1396" s="125" t="s">
        <v>193</v>
      </c>
      <c r="F1396" s="115" t="s">
        <v>155</v>
      </c>
      <c r="G1396" s="115" t="s">
        <v>159</v>
      </c>
      <c r="H1396" s="125" t="s">
        <v>3577</v>
      </c>
      <c r="I1396" s="125" t="s">
        <v>186</v>
      </c>
      <c r="J1396" s="125" t="s">
        <v>3578</v>
      </c>
      <c r="K1396" s="195">
        <v>0</v>
      </c>
      <c r="L1396" s="125">
        <v>4.268</v>
      </c>
      <c r="M1396" s="125">
        <v>4.268</v>
      </c>
      <c r="N1396" s="125" t="s">
        <v>245</v>
      </c>
      <c r="O1396" s="125">
        <v>347.32</v>
      </c>
      <c r="P1396" s="125">
        <v>278.86</v>
      </c>
      <c r="Q1396" s="125">
        <f t="shared" si="53"/>
        <v>65.3373945641987</v>
      </c>
      <c r="R1396" s="115" t="s">
        <v>3579</v>
      </c>
      <c r="S1396" s="115">
        <v>268</v>
      </c>
      <c r="T1396" s="223"/>
    </row>
    <row r="1397" ht="24" hidden="1" spans="1:20">
      <c r="A1397" s="423"/>
      <c r="B1397" s="126">
        <f>MAX($B$6:B1396)+1</f>
        <v>1104</v>
      </c>
      <c r="C1397" s="191"/>
      <c r="D1397" s="125" t="s">
        <v>186</v>
      </c>
      <c r="E1397" s="125" t="s">
        <v>193</v>
      </c>
      <c r="F1397" s="115" t="s">
        <v>155</v>
      </c>
      <c r="G1397" s="115" t="s">
        <v>159</v>
      </c>
      <c r="H1397" s="214" t="s">
        <v>3580</v>
      </c>
      <c r="I1397" s="125" t="s">
        <v>186</v>
      </c>
      <c r="J1397" s="214" t="s">
        <v>3581</v>
      </c>
      <c r="K1397" s="196">
        <v>0</v>
      </c>
      <c r="L1397" s="214">
        <v>4.229</v>
      </c>
      <c r="M1397" s="214">
        <v>4.229</v>
      </c>
      <c r="N1397" s="214" t="s">
        <v>245</v>
      </c>
      <c r="O1397" s="214">
        <v>343.87</v>
      </c>
      <c r="P1397" s="214">
        <v>275.68</v>
      </c>
      <c r="Q1397" s="214">
        <f t="shared" si="53"/>
        <v>65.1879877039489</v>
      </c>
      <c r="R1397" s="115" t="s">
        <v>3582</v>
      </c>
      <c r="S1397" s="115">
        <v>270</v>
      </c>
      <c r="T1397" s="223"/>
    </row>
    <row r="1398" ht="24" hidden="1" spans="1:20">
      <c r="A1398" s="423"/>
      <c r="B1398" s="126">
        <f>MAX($B$6:B1397)+1</f>
        <v>1105</v>
      </c>
      <c r="C1398" s="191"/>
      <c r="D1398" s="125" t="s">
        <v>186</v>
      </c>
      <c r="E1398" s="125" t="s">
        <v>193</v>
      </c>
      <c r="F1398" s="115" t="s">
        <v>155</v>
      </c>
      <c r="G1398" s="115" t="s">
        <v>159</v>
      </c>
      <c r="H1398" s="125" t="s">
        <v>3583</v>
      </c>
      <c r="I1398" s="125" t="s">
        <v>186</v>
      </c>
      <c r="J1398" s="125" t="s">
        <v>3584</v>
      </c>
      <c r="K1398" s="195">
        <v>0</v>
      </c>
      <c r="L1398" s="195">
        <v>1.5</v>
      </c>
      <c r="M1398" s="195">
        <v>1.5</v>
      </c>
      <c r="N1398" s="125" t="s">
        <v>245</v>
      </c>
      <c r="O1398" s="125">
        <v>122.36</v>
      </c>
      <c r="P1398" s="125">
        <v>98.47</v>
      </c>
      <c r="Q1398" s="125">
        <f t="shared" si="53"/>
        <v>65.6466666666667</v>
      </c>
      <c r="R1398" s="115" t="s">
        <v>3585</v>
      </c>
      <c r="S1398" s="115">
        <v>95</v>
      </c>
      <c r="T1398" s="297"/>
    </row>
    <row r="1399" hidden="1" spans="1:20">
      <c r="A1399" s="239"/>
      <c r="B1399" s="126">
        <f>MAX($B$6:B1398)+1</f>
        <v>1106</v>
      </c>
      <c r="C1399" s="191"/>
      <c r="D1399" s="125" t="s">
        <v>4811</v>
      </c>
      <c r="E1399" s="125" t="s">
        <v>193</v>
      </c>
      <c r="F1399" s="125" t="s">
        <v>155</v>
      </c>
      <c r="G1399" s="125" t="s">
        <v>156</v>
      </c>
      <c r="H1399" s="125" t="s">
        <v>4812</v>
      </c>
      <c r="I1399" s="125"/>
      <c r="J1399" s="223" t="s">
        <v>5020</v>
      </c>
      <c r="K1399" s="225"/>
      <c r="L1399" s="225"/>
      <c r="M1399" s="225"/>
      <c r="N1399" s="225"/>
      <c r="O1399" s="225"/>
      <c r="P1399" s="225"/>
      <c r="Q1399" s="225"/>
      <c r="R1399" s="225"/>
      <c r="S1399" s="218">
        <v>368</v>
      </c>
      <c r="T1399" s="125"/>
    </row>
    <row r="1400" hidden="1" spans="1:20">
      <c r="A1400" s="239"/>
      <c r="B1400" s="126">
        <f>MAX($B$6:B1399)+1</f>
        <v>1107</v>
      </c>
      <c r="C1400" s="191"/>
      <c r="D1400" s="125" t="s">
        <v>392</v>
      </c>
      <c r="E1400" s="125" t="s">
        <v>193</v>
      </c>
      <c r="F1400" s="214" t="s">
        <v>155</v>
      </c>
      <c r="G1400" s="214" t="s">
        <v>156</v>
      </c>
      <c r="H1400" s="214" t="s">
        <v>4824</v>
      </c>
      <c r="I1400" s="214"/>
      <c r="J1400" s="297" t="s">
        <v>3586</v>
      </c>
      <c r="K1400" s="331"/>
      <c r="L1400" s="331"/>
      <c r="M1400" s="331"/>
      <c r="N1400" s="331"/>
      <c r="O1400" s="331"/>
      <c r="P1400" s="331"/>
      <c r="Q1400" s="331"/>
      <c r="R1400" s="331"/>
      <c r="S1400" s="294">
        <v>19</v>
      </c>
      <c r="T1400" s="125"/>
    </row>
    <row r="1401" ht="24" hidden="1" spans="1:20">
      <c r="A1401" s="245"/>
      <c r="B1401" s="126">
        <f>MAX($B$6:B1400)+1</f>
        <v>1108</v>
      </c>
      <c r="C1401" s="191"/>
      <c r="D1401" s="125" t="s">
        <v>186</v>
      </c>
      <c r="E1401" s="218" t="s">
        <v>193</v>
      </c>
      <c r="F1401" s="125" t="s">
        <v>155</v>
      </c>
      <c r="G1401" s="125" t="s">
        <v>156</v>
      </c>
      <c r="H1401" s="125" t="s">
        <v>3587</v>
      </c>
      <c r="I1401" s="125" t="s">
        <v>242</v>
      </c>
      <c r="J1401" s="125" t="s">
        <v>3588</v>
      </c>
      <c r="K1401" s="125">
        <v>0</v>
      </c>
      <c r="L1401" s="125">
        <v>0.6</v>
      </c>
      <c r="M1401" s="125">
        <v>0.6</v>
      </c>
      <c r="N1401" s="125" t="s">
        <v>245</v>
      </c>
      <c r="O1401" s="125">
        <v>78.23</v>
      </c>
      <c r="P1401" s="125">
        <v>63.67</v>
      </c>
      <c r="Q1401" s="125">
        <f>P1401/M1401</f>
        <v>106.116666666667</v>
      </c>
      <c r="R1401" s="125" t="s">
        <v>3589</v>
      </c>
      <c r="S1401" s="218">
        <v>62</v>
      </c>
      <c r="T1401" s="125"/>
    </row>
    <row r="1402" ht="24" hidden="1" spans="1:20">
      <c r="A1402" s="245"/>
      <c r="B1402" s="126">
        <f>MAX($B$6:B1401)+1</f>
        <v>1109</v>
      </c>
      <c r="C1402" s="191"/>
      <c r="D1402" s="125" t="s">
        <v>186</v>
      </c>
      <c r="E1402" s="125" t="s">
        <v>193</v>
      </c>
      <c r="F1402" s="237" t="s">
        <v>155</v>
      </c>
      <c r="G1402" s="237" t="s">
        <v>156</v>
      </c>
      <c r="H1402" s="237" t="s">
        <v>3590</v>
      </c>
      <c r="I1402" s="237" t="s">
        <v>242</v>
      </c>
      <c r="J1402" s="237" t="s">
        <v>3591</v>
      </c>
      <c r="K1402" s="237">
        <v>0</v>
      </c>
      <c r="L1402" s="237">
        <v>0.494</v>
      </c>
      <c r="M1402" s="237">
        <v>0.494</v>
      </c>
      <c r="N1402" s="237" t="s">
        <v>245</v>
      </c>
      <c r="O1402" s="237">
        <v>40.5</v>
      </c>
      <c r="P1402" s="237">
        <v>35.62</v>
      </c>
      <c r="Q1402" s="237">
        <f>P1402/M1402</f>
        <v>72.1052631578947</v>
      </c>
      <c r="R1402" s="237" t="s">
        <v>3589</v>
      </c>
      <c r="S1402" s="424">
        <v>22</v>
      </c>
      <c r="T1402" s="125"/>
    </row>
    <row r="1403" ht="24" hidden="1" spans="1:20">
      <c r="A1403" s="245"/>
      <c r="B1403" s="126">
        <f>MAX($B$6:B1402)+1</f>
        <v>1110</v>
      </c>
      <c r="C1403" s="191"/>
      <c r="D1403" s="125" t="s">
        <v>186</v>
      </c>
      <c r="E1403" s="125" t="s">
        <v>193</v>
      </c>
      <c r="F1403" s="125" t="s">
        <v>155</v>
      </c>
      <c r="G1403" s="125" t="s">
        <v>156</v>
      </c>
      <c r="H1403" s="125" t="s">
        <v>3592</v>
      </c>
      <c r="I1403" s="125" t="s">
        <v>242</v>
      </c>
      <c r="J1403" s="125" t="s">
        <v>3593</v>
      </c>
      <c r="K1403" s="125">
        <v>0</v>
      </c>
      <c r="L1403" s="125">
        <v>1.077</v>
      </c>
      <c r="M1403" s="125">
        <v>1.077</v>
      </c>
      <c r="N1403" s="125" t="s">
        <v>245</v>
      </c>
      <c r="O1403" s="125">
        <v>108.21</v>
      </c>
      <c r="P1403" s="125">
        <v>96.6</v>
      </c>
      <c r="Q1403" s="125">
        <f>P1403/M1403</f>
        <v>89.6935933147632</v>
      </c>
      <c r="R1403" s="125" t="s">
        <v>3589</v>
      </c>
      <c r="S1403" s="218">
        <v>86</v>
      </c>
      <c r="T1403" s="125"/>
    </row>
    <row r="1404" hidden="1" spans="1:20">
      <c r="A1404" s="245"/>
      <c r="B1404" s="126">
        <f>MAX($B$6:B1403)+1</f>
        <v>1111</v>
      </c>
      <c r="C1404" s="191"/>
      <c r="D1404" s="125" t="s">
        <v>186</v>
      </c>
      <c r="E1404" s="125" t="s">
        <v>193</v>
      </c>
      <c r="F1404" s="125" t="s">
        <v>155</v>
      </c>
      <c r="G1404" s="125" t="s">
        <v>156</v>
      </c>
      <c r="H1404" s="125" t="s">
        <v>3594</v>
      </c>
      <c r="I1404" s="125" t="s">
        <v>242</v>
      </c>
      <c r="J1404" s="125" t="s">
        <v>3595</v>
      </c>
      <c r="K1404" s="125">
        <v>1.755</v>
      </c>
      <c r="L1404" s="125">
        <v>2.048</v>
      </c>
      <c r="M1404" s="214">
        <v>1.321</v>
      </c>
      <c r="N1404" s="214" t="s">
        <v>245</v>
      </c>
      <c r="O1404" s="125">
        <v>116.32</v>
      </c>
      <c r="P1404" s="125">
        <v>101.96</v>
      </c>
      <c r="Q1404" s="125">
        <f>P1404/M1404</f>
        <v>77.1839515518546</v>
      </c>
      <c r="R1404" s="125" t="s">
        <v>3589</v>
      </c>
      <c r="S1404" s="218">
        <v>63</v>
      </c>
      <c r="T1404" s="125"/>
    </row>
    <row r="1405" hidden="1" spans="1:20">
      <c r="A1405" s="245"/>
      <c r="B1405" s="126"/>
      <c r="C1405" s="191"/>
      <c r="D1405" s="125"/>
      <c r="E1405" s="125"/>
      <c r="F1405" s="125"/>
      <c r="G1405" s="125"/>
      <c r="H1405" s="125"/>
      <c r="I1405" s="125"/>
      <c r="J1405" s="125" t="s">
        <v>3596</v>
      </c>
      <c r="K1405" s="125">
        <v>0</v>
      </c>
      <c r="L1405" s="125">
        <v>1.028</v>
      </c>
      <c r="M1405" s="237"/>
      <c r="N1405" s="237"/>
      <c r="O1405" s="125"/>
      <c r="P1405" s="125"/>
      <c r="Q1405" s="125"/>
      <c r="R1405" s="125"/>
      <c r="S1405" s="218"/>
      <c r="T1405" s="125"/>
    </row>
    <row r="1406" ht="24" hidden="1" spans="1:20">
      <c r="A1406" s="245"/>
      <c r="B1406" s="126">
        <f>MAX($B$6:B1405)+1</f>
        <v>1112</v>
      </c>
      <c r="C1406" s="191"/>
      <c r="D1406" s="125" t="s">
        <v>186</v>
      </c>
      <c r="E1406" s="125" t="s">
        <v>193</v>
      </c>
      <c r="F1406" s="125" t="s">
        <v>155</v>
      </c>
      <c r="G1406" s="125" t="s">
        <v>156</v>
      </c>
      <c r="H1406" s="125" t="s">
        <v>3597</v>
      </c>
      <c r="I1406" s="125" t="s">
        <v>242</v>
      </c>
      <c r="J1406" s="125" t="s">
        <v>3598</v>
      </c>
      <c r="K1406" s="125">
        <v>0</v>
      </c>
      <c r="L1406" s="125">
        <v>2.288</v>
      </c>
      <c r="M1406" s="125">
        <v>2.288</v>
      </c>
      <c r="N1406" s="125" t="s">
        <v>245</v>
      </c>
      <c r="O1406" s="125">
        <v>179.17</v>
      </c>
      <c r="P1406" s="125">
        <v>165.48</v>
      </c>
      <c r="Q1406" s="125">
        <f>P1406/M1406</f>
        <v>72.3251748251748</v>
      </c>
      <c r="R1406" s="125" t="s">
        <v>3589</v>
      </c>
      <c r="S1406" s="218">
        <v>143</v>
      </c>
      <c r="T1406" s="125"/>
    </row>
    <row r="1407" ht="24" hidden="1" spans="1:20">
      <c r="A1407" s="245"/>
      <c r="B1407" s="126">
        <f>MAX($B$6:B1406)+1</f>
        <v>1113</v>
      </c>
      <c r="C1407" s="191"/>
      <c r="D1407" s="125" t="s">
        <v>186</v>
      </c>
      <c r="E1407" s="125" t="s">
        <v>193</v>
      </c>
      <c r="F1407" s="125" t="s">
        <v>155</v>
      </c>
      <c r="G1407" s="125" t="s">
        <v>156</v>
      </c>
      <c r="H1407" s="125" t="s">
        <v>3599</v>
      </c>
      <c r="I1407" s="125" t="s">
        <v>242</v>
      </c>
      <c r="J1407" s="125" t="s">
        <v>3600</v>
      </c>
      <c r="K1407" s="125">
        <v>0</v>
      </c>
      <c r="L1407" s="125">
        <v>2.069</v>
      </c>
      <c r="M1407" s="125">
        <v>2.069</v>
      </c>
      <c r="N1407" s="125" t="s">
        <v>245</v>
      </c>
      <c r="O1407" s="125">
        <v>238.42</v>
      </c>
      <c r="P1407" s="125">
        <v>201.3</v>
      </c>
      <c r="Q1407" s="125">
        <f>P1407/M1407</f>
        <v>97.2933784436926</v>
      </c>
      <c r="R1407" s="125" t="s">
        <v>3589</v>
      </c>
      <c r="S1407" s="218">
        <v>135</v>
      </c>
      <c r="T1407" s="125"/>
    </row>
    <row r="1408" ht="24" hidden="1" spans="1:20">
      <c r="A1408" s="245"/>
      <c r="B1408" s="126">
        <f>MAX($B$6:B1407)+1</f>
        <v>1114</v>
      </c>
      <c r="C1408" s="191"/>
      <c r="D1408" s="125" t="s">
        <v>186</v>
      </c>
      <c r="E1408" s="125" t="s">
        <v>193</v>
      </c>
      <c r="F1408" s="125" t="s">
        <v>155</v>
      </c>
      <c r="G1408" s="125" t="s">
        <v>156</v>
      </c>
      <c r="H1408" s="125" t="s">
        <v>3601</v>
      </c>
      <c r="I1408" s="125" t="s">
        <v>242</v>
      </c>
      <c r="J1408" s="125" t="s">
        <v>3602</v>
      </c>
      <c r="K1408" s="125">
        <v>0</v>
      </c>
      <c r="L1408" s="125">
        <v>0.434</v>
      </c>
      <c r="M1408" s="125">
        <v>0.434</v>
      </c>
      <c r="N1408" s="125" t="s">
        <v>245</v>
      </c>
      <c r="O1408" s="125">
        <v>59.69</v>
      </c>
      <c r="P1408" s="125">
        <v>46.78</v>
      </c>
      <c r="Q1408" s="125">
        <f>P1408/M1408</f>
        <v>107.78801843318</v>
      </c>
      <c r="R1408" s="125" t="s">
        <v>3589</v>
      </c>
      <c r="S1408" s="218">
        <v>46</v>
      </c>
      <c r="T1408" s="125"/>
    </row>
    <row r="1409" ht="24" hidden="1" spans="1:20">
      <c r="A1409" s="245"/>
      <c r="B1409" s="126">
        <f>MAX($B$6:B1408)+1</f>
        <v>1115</v>
      </c>
      <c r="C1409" s="191"/>
      <c r="D1409" s="125" t="s">
        <v>182</v>
      </c>
      <c r="E1409" s="125" t="s">
        <v>193</v>
      </c>
      <c r="F1409" s="125" t="s">
        <v>155</v>
      </c>
      <c r="G1409" s="125" t="s">
        <v>156</v>
      </c>
      <c r="H1409" s="125" t="s">
        <v>3604</v>
      </c>
      <c r="I1409" s="125" t="s">
        <v>3603</v>
      </c>
      <c r="J1409" s="125" t="s">
        <v>3605</v>
      </c>
      <c r="K1409" s="125">
        <v>30.743</v>
      </c>
      <c r="L1409" s="125">
        <v>33.059</v>
      </c>
      <c r="M1409" s="125">
        <v>2.316</v>
      </c>
      <c r="N1409" s="125" t="s">
        <v>342</v>
      </c>
      <c r="O1409" s="125">
        <v>437.95</v>
      </c>
      <c r="P1409" s="125">
        <v>394.01</v>
      </c>
      <c r="Q1409" s="125">
        <f>P1409/M1409</f>
        <v>170.125215889465</v>
      </c>
      <c r="R1409" s="125" t="s">
        <v>3589</v>
      </c>
      <c r="S1409" s="218">
        <v>51</v>
      </c>
      <c r="T1409" s="125"/>
    </row>
    <row r="1410" hidden="1" spans="1:20">
      <c r="A1410" s="245"/>
      <c r="B1410" s="126">
        <f>MAX($B$6:B1409)+1</f>
        <v>1116</v>
      </c>
      <c r="C1410" s="191"/>
      <c r="D1410" s="125" t="s">
        <v>182</v>
      </c>
      <c r="E1410" s="125" t="s">
        <v>193</v>
      </c>
      <c r="F1410" s="214" t="s">
        <v>155</v>
      </c>
      <c r="G1410" s="214" t="s">
        <v>156</v>
      </c>
      <c r="H1410" s="125" t="s">
        <v>3606</v>
      </c>
      <c r="I1410" s="125" t="s">
        <v>3603</v>
      </c>
      <c r="J1410" s="125" t="s">
        <v>3605</v>
      </c>
      <c r="K1410" s="125">
        <v>26.272</v>
      </c>
      <c r="L1410" s="125">
        <v>26.743</v>
      </c>
      <c r="M1410" s="214">
        <v>3.805</v>
      </c>
      <c r="N1410" s="125" t="s">
        <v>342</v>
      </c>
      <c r="O1410" s="226">
        <v>436.8672</v>
      </c>
      <c r="P1410" s="226">
        <v>396.4596</v>
      </c>
      <c r="Q1410" s="226">
        <f>P1410/M1410</f>
        <v>104.194375821288</v>
      </c>
      <c r="R1410" s="125" t="s">
        <v>3607</v>
      </c>
      <c r="S1410" s="218">
        <v>195</v>
      </c>
      <c r="T1410" s="125"/>
    </row>
    <row r="1411" hidden="1" spans="1:20">
      <c r="A1411" s="245"/>
      <c r="B1411" s="126"/>
      <c r="C1411" s="191"/>
      <c r="D1411" s="125"/>
      <c r="E1411" s="125"/>
      <c r="F1411" s="237"/>
      <c r="G1411" s="237"/>
      <c r="H1411" s="125"/>
      <c r="I1411" s="125"/>
      <c r="J1411" s="125"/>
      <c r="K1411" s="125">
        <v>33.059</v>
      </c>
      <c r="L1411" s="125">
        <v>36.393</v>
      </c>
      <c r="M1411" s="237"/>
      <c r="N1411" s="125"/>
      <c r="O1411" s="226"/>
      <c r="P1411" s="226"/>
      <c r="Q1411" s="226"/>
      <c r="R1411" s="125"/>
      <c r="S1411" s="218"/>
      <c r="T1411" s="125"/>
    </row>
    <row r="1412" hidden="1" spans="1:20">
      <c r="A1412" s="239"/>
      <c r="B1412" s="126">
        <f>MAX($B$6:B1411)+1</f>
        <v>1117</v>
      </c>
      <c r="C1412" s="191"/>
      <c r="D1412" s="125" t="s">
        <v>4811</v>
      </c>
      <c r="E1412" s="125" t="s">
        <v>193</v>
      </c>
      <c r="F1412" s="115" t="s">
        <v>155</v>
      </c>
      <c r="G1412" s="115" t="s">
        <v>158</v>
      </c>
      <c r="H1412" s="115" t="s">
        <v>4812</v>
      </c>
      <c r="I1412" s="125"/>
      <c r="J1412" s="223" t="s">
        <v>5021</v>
      </c>
      <c r="K1412" s="225"/>
      <c r="L1412" s="225"/>
      <c r="M1412" s="225"/>
      <c r="N1412" s="225"/>
      <c r="O1412" s="225"/>
      <c r="P1412" s="225"/>
      <c r="Q1412" s="225"/>
      <c r="R1412" s="225"/>
      <c r="S1412" s="218">
        <v>1006</v>
      </c>
      <c r="T1412" s="125"/>
    </row>
    <row r="1413" hidden="1" spans="1:20">
      <c r="A1413" s="239"/>
      <c r="B1413" s="126">
        <f>MAX($B$6:B1412)+1</f>
        <v>1118</v>
      </c>
      <c r="C1413" s="191"/>
      <c r="D1413" s="125" t="s">
        <v>392</v>
      </c>
      <c r="E1413" s="125" t="s">
        <v>193</v>
      </c>
      <c r="F1413" s="115" t="s">
        <v>155</v>
      </c>
      <c r="G1413" s="115" t="s">
        <v>158</v>
      </c>
      <c r="H1413" s="115" t="s">
        <v>4824</v>
      </c>
      <c r="I1413" s="125"/>
      <c r="J1413" s="223" t="s">
        <v>3608</v>
      </c>
      <c r="K1413" s="225"/>
      <c r="L1413" s="225"/>
      <c r="M1413" s="225"/>
      <c r="N1413" s="225"/>
      <c r="O1413" s="225"/>
      <c r="P1413" s="225"/>
      <c r="Q1413" s="225"/>
      <c r="R1413" s="225"/>
      <c r="S1413" s="125">
        <v>18</v>
      </c>
      <c r="T1413" s="271"/>
    </row>
    <row r="1414" ht="24" hidden="1" spans="1:20">
      <c r="A1414" s="423"/>
      <c r="B1414" s="126">
        <f>MAX($B$6:B1413)+1</f>
        <v>1119</v>
      </c>
      <c r="C1414" s="191"/>
      <c r="D1414" s="125" t="s">
        <v>182</v>
      </c>
      <c r="E1414" s="125" t="s">
        <v>193</v>
      </c>
      <c r="F1414" s="115" t="s">
        <v>155</v>
      </c>
      <c r="G1414" s="115" t="s">
        <v>158</v>
      </c>
      <c r="H1414" s="125" t="s">
        <v>3609</v>
      </c>
      <c r="I1414" s="125" t="s">
        <v>775</v>
      </c>
      <c r="J1414" s="125" t="s">
        <v>3610</v>
      </c>
      <c r="K1414" s="115">
        <v>0</v>
      </c>
      <c r="L1414" s="115">
        <v>6.44</v>
      </c>
      <c r="M1414" s="115">
        <f>L1414-K1414</f>
        <v>6.44</v>
      </c>
      <c r="N1414" s="115" t="s">
        <v>342</v>
      </c>
      <c r="O1414" s="226">
        <v>1277.8465</v>
      </c>
      <c r="P1414" s="226">
        <v>1106.4348</v>
      </c>
      <c r="Q1414" s="226">
        <f>P1414/M1414</f>
        <v>171.806645962733</v>
      </c>
      <c r="R1414" s="125" t="s">
        <v>3611</v>
      </c>
      <c r="S1414" s="125">
        <v>916</v>
      </c>
      <c r="T1414" s="125"/>
    </row>
    <row r="1415" hidden="1" spans="1:20">
      <c r="A1415" s="239"/>
      <c r="B1415" s="126">
        <f>MAX($B$6:B1414)+1</f>
        <v>1120</v>
      </c>
      <c r="C1415" s="125"/>
      <c r="D1415" s="125" t="s">
        <v>4811</v>
      </c>
      <c r="E1415" s="125" t="s">
        <v>193</v>
      </c>
      <c r="F1415" s="194" t="s">
        <v>155</v>
      </c>
      <c r="G1415" s="194" t="s">
        <v>160</v>
      </c>
      <c r="H1415" s="115" t="s">
        <v>4812</v>
      </c>
      <c r="I1415" s="125"/>
      <c r="J1415" s="220" t="s">
        <v>5022</v>
      </c>
      <c r="K1415" s="221"/>
      <c r="L1415" s="221"/>
      <c r="M1415" s="221"/>
      <c r="N1415" s="221"/>
      <c r="O1415" s="221"/>
      <c r="P1415" s="221"/>
      <c r="Q1415" s="221"/>
      <c r="R1415" s="222"/>
      <c r="S1415" s="125">
        <v>731</v>
      </c>
      <c r="T1415" s="223"/>
    </row>
    <row r="1416" hidden="1" spans="1:20">
      <c r="A1416" s="239"/>
      <c r="B1416" s="126">
        <f>MAX($B$6:B1415)+1</f>
        <v>1121</v>
      </c>
      <c r="C1416" s="125"/>
      <c r="D1416" s="125" t="s">
        <v>392</v>
      </c>
      <c r="E1416" s="125" t="s">
        <v>193</v>
      </c>
      <c r="F1416" s="194" t="s">
        <v>155</v>
      </c>
      <c r="G1416" s="194" t="s">
        <v>160</v>
      </c>
      <c r="H1416" s="115" t="s">
        <v>4824</v>
      </c>
      <c r="I1416" s="125"/>
      <c r="J1416" s="220" t="s">
        <v>5023</v>
      </c>
      <c r="K1416" s="227"/>
      <c r="L1416" s="227"/>
      <c r="M1416" s="227"/>
      <c r="N1416" s="227"/>
      <c r="O1416" s="227"/>
      <c r="P1416" s="227"/>
      <c r="Q1416" s="227"/>
      <c r="R1416" s="228"/>
      <c r="S1416" s="125">
        <v>139</v>
      </c>
      <c r="T1416" s="223"/>
    </row>
    <row r="1417" ht="24" hidden="1" spans="1:20">
      <c r="A1417" s="201"/>
      <c r="B1417" s="425">
        <f>MAX($B$6:B1416)+1</f>
        <v>1122</v>
      </c>
      <c r="C1417" s="201"/>
      <c r="D1417" s="194" t="s">
        <v>182</v>
      </c>
      <c r="E1417" s="194" t="s">
        <v>193</v>
      </c>
      <c r="F1417" s="194" t="s">
        <v>155</v>
      </c>
      <c r="G1417" s="194" t="s">
        <v>160</v>
      </c>
      <c r="H1417" s="194" t="s">
        <v>3613</v>
      </c>
      <c r="I1417" s="194" t="s">
        <v>182</v>
      </c>
      <c r="J1417" s="194" t="s">
        <v>3614</v>
      </c>
      <c r="K1417" s="193">
        <v>13.54</v>
      </c>
      <c r="L1417" s="193">
        <v>16.282</v>
      </c>
      <c r="M1417" s="193">
        <v>2.742</v>
      </c>
      <c r="N1417" s="194" t="s">
        <v>342</v>
      </c>
      <c r="O1417" s="193">
        <v>596.39</v>
      </c>
      <c r="P1417" s="193">
        <v>411.3</v>
      </c>
      <c r="Q1417" s="193">
        <f t="shared" ref="Q1417:Q1433" si="54">P1417/M1417</f>
        <v>150</v>
      </c>
      <c r="R1417" s="194" t="s">
        <v>5024</v>
      </c>
      <c r="S1417" s="193">
        <v>411.3</v>
      </c>
      <c r="T1417" s="194"/>
    </row>
    <row r="1418" ht="24" hidden="1" spans="1:20">
      <c r="A1418" s="201"/>
      <c r="B1418" s="425">
        <f>MAX($B$6:B1417)+1</f>
        <v>1123</v>
      </c>
      <c r="C1418" s="201"/>
      <c r="D1418" s="194" t="s">
        <v>184</v>
      </c>
      <c r="E1418" s="194" t="s">
        <v>193</v>
      </c>
      <c r="F1418" s="194" t="s">
        <v>155</v>
      </c>
      <c r="G1418" s="194" t="s">
        <v>160</v>
      </c>
      <c r="H1418" s="194" t="s">
        <v>3616</v>
      </c>
      <c r="I1418" s="194" t="s">
        <v>702</v>
      </c>
      <c r="J1418" s="194" t="s">
        <v>3617</v>
      </c>
      <c r="K1418" s="193">
        <v>6.306</v>
      </c>
      <c r="L1418" s="193">
        <v>11.077</v>
      </c>
      <c r="M1418" s="193">
        <v>4.771</v>
      </c>
      <c r="N1418" s="194" t="s">
        <v>245</v>
      </c>
      <c r="O1418" s="193">
        <v>362.37</v>
      </c>
      <c r="P1418" s="193">
        <v>310.37</v>
      </c>
      <c r="Q1418" s="193">
        <f t="shared" si="54"/>
        <v>65.0534479144833</v>
      </c>
      <c r="R1418" s="194" t="s">
        <v>3618</v>
      </c>
      <c r="S1418" s="193">
        <v>310.37</v>
      </c>
      <c r="T1418" s="194"/>
    </row>
    <row r="1419" ht="24" hidden="1" spans="1:20">
      <c r="A1419" s="201"/>
      <c r="B1419" s="425">
        <f>MAX($B$6:B1418)+1</f>
        <v>1124</v>
      </c>
      <c r="C1419" s="201"/>
      <c r="D1419" s="194" t="s">
        <v>182</v>
      </c>
      <c r="E1419" s="194" t="s">
        <v>193</v>
      </c>
      <c r="F1419" s="194" t="s">
        <v>155</v>
      </c>
      <c r="G1419" s="194" t="s">
        <v>160</v>
      </c>
      <c r="H1419" s="194" t="s">
        <v>3619</v>
      </c>
      <c r="I1419" s="194" t="s">
        <v>182</v>
      </c>
      <c r="J1419" s="194" t="s">
        <v>3620</v>
      </c>
      <c r="K1419" s="193">
        <v>15.456</v>
      </c>
      <c r="L1419" s="193">
        <v>16.992</v>
      </c>
      <c r="M1419" s="193">
        <v>1.536</v>
      </c>
      <c r="N1419" s="194" t="s">
        <v>342</v>
      </c>
      <c r="O1419" s="193">
        <v>186.847</v>
      </c>
      <c r="P1419" s="193">
        <v>155.41</v>
      </c>
      <c r="Q1419" s="193">
        <f t="shared" si="54"/>
        <v>101.178385416667</v>
      </c>
      <c r="R1419" s="194" t="s">
        <v>3621</v>
      </c>
      <c r="S1419" s="193">
        <v>155</v>
      </c>
      <c r="T1419" s="194"/>
    </row>
    <row r="1420" ht="24" hidden="1" spans="1:20">
      <c r="A1420" s="201"/>
      <c r="B1420" s="425">
        <f>MAX($B$6:B1419)+1</f>
        <v>1125</v>
      </c>
      <c r="C1420" s="201"/>
      <c r="D1420" s="194" t="s">
        <v>182</v>
      </c>
      <c r="E1420" s="194" t="s">
        <v>193</v>
      </c>
      <c r="F1420" s="194" t="s">
        <v>155</v>
      </c>
      <c r="G1420" s="194" t="s">
        <v>160</v>
      </c>
      <c r="H1420" s="194" t="s">
        <v>3622</v>
      </c>
      <c r="I1420" s="194" t="s">
        <v>182</v>
      </c>
      <c r="J1420" s="194" t="s">
        <v>3623</v>
      </c>
      <c r="K1420" s="193">
        <v>17.476</v>
      </c>
      <c r="L1420" s="193">
        <v>24.404</v>
      </c>
      <c r="M1420" s="193">
        <v>6.928</v>
      </c>
      <c r="N1420" s="194" t="s">
        <v>342</v>
      </c>
      <c r="O1420" s="193">
        <v>1506.84</v>
      </c>
      <c r="P1420" s="193">
        <v>1039.2</v>
      </c>
      <c r="Q1420" s="193">
        <f t="shared" si="54"/>
        <v>150</v>
      </c>
      <c r="R1420" s="194" t="s">
        <v>5025</v>
      </c>
      <c r="S1420" s="193">
        <v>1039.2</v>
      </c>
      <c r="T1420" s="194"/>
    </row>
    <row r="1421" ht="24" hidden="1" spans="1:20">
      <c r="A1421" s="201"/>
      <c r="B1421" s="425">
        <f>MAX($B$6:B1420)+1</f>
        <v>1126</v>
      </c>
      <c r="C1421" s="201"/>
      <c r="D1421" s="194" t="s">
        <v>184</v>
      </c>
      <c r="E1421" s="194" t="s">
        <v>193</v>
      </c>
      <c r="F1421" s="194" t="s">
        <v>155</v>
      </c>
      <c r="G1421" s="194" t="s">
        <v>160</v>
      </c>
      <c r="H1421" s="194" t="s">
        <v>3625</v>
      </c>
      <c r="I1421" s="194" t="s">
        <v>702</v>
      </c>
      <c r="J1421" s="194" t="s">
        <v>3626</v>
      </c>
      <c r="K1421" s="193">
        <v>0</v>
      </c>
      <c r="L1421" s="193">
        <v>2</v>
      </c>
      <c r="M1421" s="193">
        <v>2</v>
      </c>
      <c r="N1421" s="194" t="s">
        <v>245</v>
      </c>
      <c r="O1421" s="193">
        <v>137.603</v>
      </c>
      <c r="P1421" s="193">
        <v>115.083</v>
      </c>
      <c r="Q1421" s="193">
        <f t="shared" si="54"/>
        <v>57.5415</v>
      </c>
      <c r="R1421" s="194" t="s">
        <v>3627</v>
      </c>
      <c r="S1421" s="193">
        <v>115</v>
      </c>
      <c r="T1421" s="194"/>
    </row>
    <row r="1422" ht="24" hidden="1" spans="1:20">
      <c r="A1422" s="201"/>
      <c r="B1422" s="425">
        <f>MAX($B$6:B1421)+1</f>
        <v>1127</v>
      </c>
      <c r="C1422" s="201"/>
      <c r="D1422" s="194" t="s">
        <v>184</v>
      </c>
      <c r="E1422" s="194" t="s">
        <v>193</v>
      </c>
      <c r="F1422" s="194" t="s">
        <v>155</v>
      </c>
      <c r="G1422" s="194" t="s">
        <v>160</v>
      </c>
      <c r="H1422" s="194" t="s">
        <v>3628</v>
      </c>
      <c r="I1422" s="194" t="s">
        <v>702</v>
      </c>
      <c r="J1422" s="194" t="s">
        <v>3629</v>
      </c>
      <c r="K1422" s="193">
        <v>5.371</v>
      </c>
      <c r="L1422" s="193">
        <v>6.04</v>
      </c>
      <c r="M1422" s="193">
        <v>0.669</v>
      </c>
      <c r="N1422" s="194" t="s">
        <v>245</v>
      </c>
      <c r="O1422" s="193">
        <v>164.57</v>
      </c>
      <c r="P1422" s="193">
        <v>136.72</v>
      </c>
      <c r="Q1422" s="193">
        <f t="shared" si="54"/>
        <v>204.364723467862</v>
      </c>
      <c r="R1422" s="194" t="s">
        <v>3630</v>
      </c>
      <c r="S1422" s="193">
        <v>136.72</v>
      </c>
      <c r="T1422" s="194"/>
    </row>
    <row r="1423" ht="24" hidden="1" spans="1:20">
      <c r="A1423" s="201"/>
      <c r="B1423" s="425">
        <f>MAX($B$6:B1422)+1</f>
        <v>1128</v>
      </c>
      <c r="C1423" s="201"/>
      <c r="D1423" s="194" t="s">
        <v>182</v>
      </c>
      <c r="E1423" s="194" t="s">
        <v>193</v>
      </c>
      <c r="F1423" s="194" t="s">
        <v>155</v>
      </c>
      <c r="G1423" s="194" t="s">
        <v>160</v>
      </c>
      <c r="H1423" s="194" t="s">
        <v>3631</v>
      </c>
      <c r="I1423" s="194" t="s">
        <v>182</v>
      </c>
      <c r="J1423" s="194" t="s">
        <v>3632</v>
      </c>
      <c r="K1423" s="193">
        <v>8.864</v>
      </c>
      <c r="L1423" s="193">
        <v>14.582</v>
      </c>
      <c r="M1423" s="193">
        <v>5.718</v>
      </c>
      <c r="N1423" s="194" t="s">
        <v>342</v>
      </c>
      <c r="O1423" s="193">
        <v>796.975</v>
      </c>
      <c r="P1423" s="193">
        <v>689.565</v>
      </c>
      <c r="Q1423" s="193">
        <f t="shared" si="54"/>
        <v>120.595487932844</v>
      </c>
      <c r="R1423" s="194" t="s">
        <v>3633</v>
      </c>
      <c r="S1423" s="193">
        <v>689.51</v>
      </c>
      <c r="T1423" s="194"/>
    </row>
    <row r="1424" ht="24" hidden="1" spans="1:20">
      <c r="A1424" s="201"/>
      <c r="B1424" s="425">
        <f>MAX($B$6:B1423)+1</f>
        <v>1129</v>
      </c>
      <c r="C1424" s="201"/>
      <c r="D1424" s="194" t="s">
        <v>184</v>
      </c>
      <c r="E1424" s="194" t="s">
        <v>193</v>
      </c>
      <c r="F1424" s="194" t="s">
        <v>155</v>
      </c>
      <c r="G1424" s="194" t="s">
        <v>160</v>
      </c>
      <c r="H1424" s="194" t="s">
        <v>3634</v>
      </c>
      <c r="I1424" s="194" t="s">
        <v>702</v>
      </c>
      <c r="J1424" s="194" t="s">
        <v>3635</v>
      </c>
      <c r="K1424" s="193">
        <v>2.209</v>
      </c>
      <c r="L1424" s="193">
        <v>12.2</v>
      </c>
      <c r="M1424" s="193">
        <v>9.991</v>
      </c>
      <c r="N1424" s="194" t="s">
        <v>245</v>
      </c>
      <c r="O1424" s="193">
        <v>797.398</v>
      </c>
      <c r="P1424" s="193">
        <v>686.158</v>
      </c>
      <c r="Q1424" s="193">
        <f t="shared" si="54"/>
        <v>68.677609848864</v>
      </c>
      <c r="R1424" s="194" t="s">
        <v>3636</v>
      </c>
      <c r="S1424" s="193">
        <v>686</v>
      </c>
      <c r="T1424" s="194"/>
    </row>
    <row r="1425" ht="24" hidden="1" spans="1:20">
      <c r="A1425" s="201"/>
      <c r="B1425" s="425">
        <f>MAX($B$6:B1424)+1</f>
        <v>1130</v>
      </c>
      <c r="C1425" s="201"/>
      <c r="D1425" s="194" t="s">
        <v>184</v>
      </c>
      <c r="E1425" s="194" t="s">
        <v>193</v>
      </c>
      <c r="F1425" s="194" t="s">
        <v>155</v>
      </c>
      <c r="G1425" s="194" t="s">
        <v>160</v>
      </c>
      <c r="H1425" s="194" t="s">
        <v>3637</v>
      </c>
      <c r="I1425" s="194" t="s">
        <v>702</v>
      </c>
      <c r="J1425" s="194" t="s">
        <v>3638</v>
      </c>
      <c r="K1425" s="193">
        <v>0</v>
      </c>
      <c r="L1425" s="193">
        <v>2.51</v>
      </c>
      <c r="M1425" s="193">
        <v>2.51</v>
      </c>
      <c r="N1425" s="194" t="s">
        <v>245</v>
      </c>
      <c r="O1425" s="193">
        <v>203.67</v>
      </c>
      <c r="P1425" s="193">
        <v>172.31</v>
      </c>
      <c r="Q1425" s="193">
        <f t="shared" si="54"/>
        <v>68.6494023904383</v>
      </c>
      <c r="R1425" s="194" t="s">
        <v>3639</v>
      </c>
      <c r="S1425" s="193">
        <v>172.31</v>
      </c>
      <c r="T1425" s="194"/>
    </row>
    <row r="1426" ht="24" hidden="1" spans="1:20">
      <c r="A1426" s="201"/>
      <c r="B1426" s="425">
        <f>MAX($B$6:B1425)+1</f>
        <v>1131</v>
      </c>
      <c r="C1426" s="201"/>
      <c r="D1426" s="194" t="s">
        <v>184</v>
      </c>
      <c r="E1426" s="194" t="s">
        <v>193</v>
      </c>
      <c r="F1426" s="194" t="s">
        <v>155</v>
      </c>
      <c r="G1426" s="194" t="s">
        <v>160</v>
      </c>
      <c r="H1426" s="194" t="s">
        <v>3640</v>
      </c>
      <c r="I1426" s="194" t="s">
        <v>702</v>
      </c>
      <c r="J1426" s="194" t="s">
        <v>3641</v>
      </c>
      <c r="K1426" s="193">
        <v>0</v>
      </c>
      <c r="L1426" s="193">
        <v>2.644</v>
      </c>
      <c r="M1426" s="193">
        <v>2.644</v>
      </c>
      <c r="N1426" s="194" t="s">
        <v>245</v>
      </c>
      <c r="O1426" s="193">
        <v>257.79</v>
      </c>
      <c r="P1426" s="193">
        <v>171.86</v>
      </c>
      <c r="Q1426" s="193">
        <f t="shared" si="54"/>
        <v>65</v>
      </c>
      <c r="R1426" s="194" t="s">
        <v>5026</v>
      </c>
      <c r="S1426" s="193">
        <v>171.86</v>
      </c>
      <c r="T1426" s="194"/>
    </row>
    <row r="1427" ht="24" hidden="1" spans="1:20">
      <c r="A1427" s="201"/>
      <c r="B1427" s="425">
        <f>MAX($B$6:B1426)+1</f>
        <v>1132</v>
      </c>
      <c r="C1427" s="201"/>
      <c r="D1427" s="194" t="s">
        <v>184</v>
      </c>
      <c r="E1427" s="194" t="s">
        <v>193</v>
      </c>
      <c r="F1427" s="194" t="s">
        <v>155</v>
      </c>
      <c r="G1427" s="194" t="s">
        <v>160</v>
      </c>
      <c r="H1427" s="194" t="s">
        <v>3643</v>
      </c>
      <c r="I1427" s="194" t="s">
        <v>702</v>
      </c>
      <c r="J1427" s="194" t="s">
        <v>3644</v>
      </c>
      <c r="K1427" s="193">
        <v>0</v>
      </c>
      <c r="L1427" s="193">
        <v>2.791</v>
      </c>
      <c r="M1427" s="193">
        <v>2.791</v>
      </c>
      <c r="N1427" s="194" t="s">
        <v>245</v>
      </c>
      <c r="O1427" s="193">
        <v>135.3</v>
      </c>
      <c r="P1427" s="193">
        <v>112.707</v>
      </c>
      <c r="Q1427" s="193">
        <f t="shared" si="54"/>
        <v>40.3823002508062</v>
      </c>
      <c r="R1427" s="194" t="s">
        <v>3645</v>
      </c>
      <c r="S1427" s="193">
        <v>112.7</v>
      </c>
      <c r="T1427" s="194"/>
    </row>
    <row r="1428" ht="36" hidden="1" spans="1:20">
      <c r="A1428" s="201"/>
      <c r="B1428" s="425">
        <f>MAX($B$6:B1427)+1</f>
        <v>1133</v>
      </c>
      <c r="C1428" s="201"/>
      <c r="D1428" s="194" t="s">
        <v>182</v>
      </c>
      <c r="E1428" s="194" t="s">
        <v>193</v>
      </c>
      <c r="F1428" s="194" t="s">
        <v>155</v>
      </c>
      <c r="G1428" s="194" t="s">
        <v>160</v>
      </c>
      <c r="H1428" s="194" t="s">
        <v>3646</v>
      </c>
      <c r="I1428" s="194" t="s">
        <v>182</v>
      </c>
      <c r="J1428" s="194" t="s">
        <v>3647</v>
      </c>
      <c r="K1428" s="193">
        <v>0</v>
      </c>
      <c r="L1428" s="193">
        <v>8.41</v>
      </c>
      <c r="M1428" s="193">
        <v>8.41</v>
      </c>
      <c r="N1428" s="194" t="s">
        <v>342</v>
      </c>
      <c r="O1428" s="193">
        <v>1505.128</v>
      </c>
      <c r="P1428" s="193">
        <v>1266.197</v>
      </c>
      <c r="Q1428" s="193">
        <f t="shared" si="54"/>
        <v>150.558501783591</v>
      </c>
      <c r="R1428" s="194" t="s">
        <v>5027</v>
      </c>
      <c r="S1428" s="193">
        <v>1266</v>
      </c>
      <c r="T1428" s="194"/>
    </row>
    <row r="1429" ht="24" hidden="1" spans="1:20">
      <c r="A1429" s="201"/>
      <c r="B1429" s="425">
        <f>MAX($B$6:B1428)+1</f>
        <v>1134</v>
      </c>
      <c r="C1429" s="201"/>
      <c r="D1429" s="194" t="s">
        <v>186</v>
      </c>
      <c r="E1429" s="194" t="s">
        <v>193</v>
      </c>
      <c r="F1429" s="194" t="s">
        <v>155</v>
      </c>
      <c r="G1429" s="194" t="s">
        <v>160</v>
      </c>
      <c r="H1429" s="194" t="s">
        <v>3649</v>
      </c>
      <c r="I1429" s="194" t="s">
        <v>186</v>
      </c>
      <c r="J1429" s="194" t="s">
        <v>3650</v>
      </c>
      <c r="K1429" s="193">
        <v>0</v>
      </c>
      <c r="L1429" s="193">
        <v>1.585</v>
      </c>
      <c r="M1429" s="193">
        <v>1.585</v>
      </c>
      <c r="N1429" s="194" t="s">
        <v>245</v>
      </c>
      <c r="O1429" s="193">
        <v>154.54</v>
      </c>
      <c r="P1429" s="193">
        <v>103.03</v>
      </c>
      <c r="Q1429" s="193">
        <f t="shared" si="54"/>
        <v>65.0031545741325</v>
      </c>
      <c r="R1429" s="194" t="s">
        <v>5028</v>
      </c>
      <c r="S1429" s="193">
        <v>103.03</v>
      </c>
      <c r="T1429" s="194"/>
    </row>
    <row r="1430" ht="24" hidden="1" spans="1:20">
      <c r="A1430" s="201"/>
      <c r="B1430" s="425">
        <f>MAX($B$6:B1429)+1</f>
        <v>1135</v>
      </c>
      <c r="C1430" s="201"/>
      <c r="D1430" s="194" t="s">
        <v>186</v>
      </c>
      <c r="E1430" s="194" t="s">
        <v>193</v>
      </c>
      <c r="F1430" s="194" t="s">
        <v>155</v>
      </c>
      <c r="G1430" s="194" t="s">
        <v>160</v>
      </c>
      <c r="H1430" s="194" t="s">
        <v>3652</v>
      </c>
      <c r="I1430" s="194" t="s">
        <v>186</v>
      </c>
      <c r="J1430" s="194" t="s">
        <v>3653</v>
      </c>
      <c r="K1430" s="193">
        <v>0</v>
      </c>
      <c r="L1430" s="193">
        <v>2.475</v>
      </c>
      <c r="M1430" s="193">
        <v>2.475</v>
      </c>
      <c r="N1430" s="194" t="s">
        <v>245</v>
      </c>
      <c r="O1430" s="193">
        <v>241.31</v>
      </c>
      <c r="P1430" s="193">
        <v>160.88</v>
      </c>
      <c r="Q1430" s="193">
        <f t="shared" si="54"/>
        <v>65.0020202020202</v>
      </c>
      <c r="R1430" s="194" t="s">
        <v>5029</v>
      </c>
      <c r="S1430" s="193">
        <v>160.88</v>
      </c>
      <c r="T1430" s="194"/>
    </row>
    <row r="1431" ht="24" hidden="1" spans="1:20">
      <c r="A1431" s="201"/>
      <c r="B1431" s="425">
        <f>MAX($B$6:B1430)+1</f>
        <v>1136</v>
      </c>
      <c r="C1431" s="201"/>
      <c r="D1431" s="194" t="s">
        <v>186</v>
      </c>
      <c r="E1431" s="194" t="s">
        <v>193</v>
      </c>
      <c r="F1431" s="194" t="s">
        <v>155</v>
      </c>
      <c r="G1431" s="194" t="s">
        <v>160</v>
      </c>
      <c r="H1431" s="194" t="s">
        <v>3655</v>
      </c>
      <c r="I1431" s="194" t="s">
        <v>186</v>
      </c>
      <c r="J1431" s="194" t="s">
        <v>3656</v>
      </c>
      <c r="K1431" s="193">
        <v>0</v>
      </c>
      <c r="L1431" s="193">
        <v>1.111</v>
      </c>
      <c r="M1431" s="193">
        <v>1.111</v>
      </c>
      <c r="N1431" s="194" t="s">
        <v>245</v>
      </c>
      <c r="O1431" s="193">
        <v>108.32</v>
      </c>
      <c r="P1431" s="193">
        <v>72.22</v>
      </c>
      <c r="Q1431" s="193">
        <f t="shared" si="54"/>
        <v>65.004500450045</v>
      </c>
      <c r="R1431" s="194" t="s">
        <v>5030</v>
      </c>
      <c r="S1431" s="193">
        <v>72.22</v>
      </c>
      <c r="T1431" s="194"/>
    </row>
    <row r="1432" ht="24" hidden="1" spans="1:20">
      <c r="A1432" s="201"/>
      <c r="B1432" s="425">
        <f>MAX($B$6:B1431)+1</f>
        <v>1137</v>
      </c>
      <c r="C1432" s="201"/>
      <c r="D1432" s="194" t="s">
        <v>182</v>
      </c>
      <c r="E1432" s="194" t="s">
        <v>193</v>
      </c>
      <c r="F1432" s="194" t="s">
        <v>155</v>
      </c>
      <c r="G1432" s="194" t="s">
        <v>160</v>
      </c>
      <c r="H1432" s="194" t="s">
        <v>5031</v>
      </c>
      <c r="I1432" s="194" t="s">
        <v>182</v>
      </c>
      <c r="J1432" s="194" t="s">
        <v>3623</v>
      </c>
      <c r="K1432" s="193">
        <v>10.391</v>
      </c>
      <c r="L1432" s="193">
        <v>12.387</v>
      </c>
      <c r="M1432" s="193">
        <v>1.996</v>
      </c>
      <c r="N1432" s="194" t="s">
        <v>342</v>
      </c>
      <c r="O1432" s="193">
        <v>434.13</v>
      </c>
      <c r="P1432" s="193">
        <v>299.4</v>
      </c>
      <c r="Q1432" s="193">
        <f t="shared" si="54"/>
        <v>150</v>
      </c>
      <c r="R1432" s="194" t="s">
        <v>5032</v>
      </c>
      <c r="S1432" s="193">
        <v>299.4</v>
      </c>
      <c r="T1432" s="194"/>
    </row>
    <row r="1433" ht="8" hidden="1" customHeight="1" spans="1:20">
      <c r="A1433" s="201"/>
      <c r="B1433" s="425">
        <f>MAX($B$6:B1432)+1</f>
        <v>1138</v>
      </c>
      <c r="C1433" s="201"/>
      <c r="D1433" s="194" t="s">
        <v>182</v>
      </c>
      <c r="E1433" s="194" t="s">
        <v>193</v>
      </c>
      <c r="F1433" s="194" t="s">
        <v>155</v>
      </c>
      <c r="G1433" s="194" t="s">
        <v>160</v>
      </c>
      <c r="H1433" s="194" t="s">
        <v>5033</v>
      </c>
      <c r="I1433" s="194" t="s">
        <v>182</v>
      </c>
      <c r="J1433" s="194" t="s">
        <v>3661</v>
      </c>
      <c r="K1433" s="193">
        <v>19.562</v>
      </c>
      <c r="L1433" s="193">
        <v>22.752</v>
      </c>
      <c r="M1433" s="193">
        <v>3.19</v>
      </c>
      <c r="N1433" s="194" t="s">
        <v>342</v>
      </c>
      <c r="O1433" s="193">
        <v>693.83</v>
      </c>
      <c r="P1433" s="193">
        <v>478.5</v>
      </c>
      <c r="Q1433" s="193">
        <f t="shared" si="54"/>
        <v>150</v>
      </c>
      <c r="R1433" s="194" t="s">
        <v>5034</v>
      </c>
      <c r="S1433" s="193">
        <v>478.5</v>
      </c>
      <c r="T1433" s="194"/>
    </row>
    <row r="1445" spans="13:13">
      <c r="M1445" s="158" t="s">
        <v>5035</v>
      </c>
    </row>
  </sheetData>
  <sheetProtection formatCells="0" insertHyperlinks="0" autoFilter="0"/>
  <autoFilter xmlns:etc="http://www.wps.cn/officeDocument/2017/etCustomData" ref="A6:T1433" etc:filterBottomFollowUsedRange="0">
    <filterColumn colId="4">
      <customFilters>
        <customFilter operator="equal" val="完成"/>
      </customFilters>
    </filterColumn>
    <filterColumn colId="5">
      <customFilters>
        <customFilter operator="equal" val="清远市"/>
      </customFilters>
    </filterColumn>
    <extLst/>
  </autoFilter>
  <mergeCells count="1930">
    <mergeCell ref="A2:S2"/>
    <mergeCell ref="A3:A6"/>
    <mergeCell ref="A8:A10"/>
    <mergeCell ref="A11:A12"/>
    <mergeCell ref="A16:A17"/>
    <mergeCell ref="A82:A88"/>
    <mergeCell ref="A89:A92"/>
    <mergeCell ref="A93:A99"/>
    <mergeCell ref="A100:A102"/>
    <mergeCell ref="A103:A105"/>
    <mergeCell ref="A106:A109"/>
    <mergeCell ref="A110:A112"/>
    <mergeCell ref="A113:A115"/>
    <mergeCell ref="A116:A117"/>
    <mergeCell ref="A118:A120"/>
    <mergeCell ref="A147:A148"/>
    <mergeCell ref="A149:A151"/>
    <mergeCell ref="A153:A156"/>
    <mergeCell ref="A157:A158"/>
    <mergeCell ref="A159:A160"/>
    <mergeCell ref="A161:A162"/>
    <mergeCell ref="A163:A164"/>
    <mergeCell ref="A165:A168"/>
    <mergeCell ref="A169:A171"/>
    <mergeCell ref="A172:A173"/>
    <mergeCell ref="A177:A178"/>
    <mergeCell ref="A201:A203"/>
    <mergeCell ref="A209:A215"/>
    <mergeCell ref="A216:A220"/>
    <mergeCell ref="A223:A229"/>
    <mergeCell ref="A243:A244"/>
    <mergeCell ref="A253:A254"/>
    <mergeCell ref="A373:A374"/>
    <mergeCell ref="A377:A380"/>
    <mergeCell ref="A382:A389"/>
    <mergeCell ref="A390:A391"/>
    <mergeCell ref="A396:A397"/>
    <mergeCell ref="A399:A400"/>
    <mergeCell ref="A408:A409"/>
    <mergeCell ref="A413:A417"/>
    <mergeCell ref="A423:A424"/>
    <mergeCell ref="A427:A433"/>
    <mergeCell ref="A435:A436"/>
    <mergeCell ref="A438:A443"/>
    <mergeCell ref="A445:A449"/>
    <mergeCell ref="A450:A455"/>
    <mergeCell ref="A457:A463"/>
    <mergeCell ref="A464:A476"/>
    <mergeCell ref="A478:A484"/>
    <mergeCell ref="A485:A488"/>
    <mergeCell ref="A489:A490"/>
    <mergeCell ref="A491:A495"/>
    <mergeCell ref="A497:A502"/>
    <mergeCell ref="A503:A514"/>
    <mergeCell ref="A515:A527"/>
    <mergeCell ref="A528:A533"/>
    <mergeCell ref="A538:A540"/>
    <mergeCell ref="A541:A542"/>
    <mergeCell ref="A543:A546"/>
    <mergeCell ref="A548:A551"/>
    <mergeCell ref="A552:A553"/>
    <mergeCell ref="A554:A555"/>
    <mergeCell ref="A556:A557"/>
    <mergeCell ref="A566:A567"/>
    <mergeCell ref="A569:A570"/>
    <mergeCell ref="A571:A572"/>
    <mergeCell ref="A577:A578"/>
    <mergeCell ref="A586:A588"/>
    <mergeCell ref="A589:A591"/>
    <mergeCell ref="A592:A593"/>
    <mergeCell ref="A594:A596"/>
    <mergeCell ref="A598:A599"/>
    <mergeCell ref="A600:A601"/>
    <mergeCell ref="A602:A603"/>
    <mergeCell ref="A615:A618"/>
    <mergeCell ref="A619:A621"/>
    <mergeCell ref="A624:A625"/>
    <mergeCell ref="A634:A636"/>
    <mergeCell ref="A649:A650"/>
    <mergeCell ref="A652:A654"/>
    <mergeCell ref="A658:A659"/>
    <mergeCell ref="A673:A675"/>
    <mergeCell ref="A715:A716"/>
    <mergeCell ref="A723:A724"/>
    <mergeCell ref="A806:A807"/>
    <mergeCell ref="A814:A815"/>
    <mergeCell ref="A816:A818"/>
    <mergeCell ref="A834:A835"/>
    <mergeCell ref="A852:A853"/>
    <mergeCell ref="A857:A858"/>
    <mergeCell ref="A859:A874"/>
    <mergeCell ref="A914:A915"/>
    <mergeCell ref="A926:A927"/>
    <mergeCell ref="A958:A967"/>
    <mergeCell ref="A968:A971"/>
    <mergeCell ref="A972:A974"/>
    <mergeCell ref="A977:A978"/>
    <mergeCell ref="A988:A989"/>
    <mergeCell ref="A1065:A1066"/>
    <mergeCell ref="A1145:A1146"/>
    <mergeCell ref="A1165:A1166"/>
    <mergeCell ref="A1232:A1233"/>
    <mergeCell ref="A1251:A1252"/>
    <mergeCell ref="A1262:A1267"/>
    <mergeCell ref="A1294:A1295"/>
    <mergeCell ref="A1299:A1302"/>
    <mergeCell ref="A1303:A1304"/>
    <mergeCell ref="A1319:A1320"/>
    <mergeCell ref="A1332:A1333"/>
    <mergeCell ref="A1358:A1360"/>
    <mergeCell ref="A1373:A1374"/>
    <mergeCell ref="A1376:A1377"/>
    <mergeCell ref="A1404:A1405"/>
    <mergeCell ref="A1410:A1411"/>
    <mergeCell ref="B8:B10"/>
    <mergeCell ref="B11:B12"/>
    <mergeCell ref="B16:B17"/>
    <mergeCell ref="B82:B88"/>
    <mergeCell ref="B89:B92"/>
    <mergeCell ref="B93:B99"/>
    <mergeCell ref="B100:B102"/>
    <mergeCell ref="B103:B105"/>
    <mergeCell ref="B106:B109"/>
    <mergeCell ref="B110:B112"/>
    <mergeCell ref="B113:B115"/>
    <mergeCell ref="B116:B117"/>
    <mergeCell ref="B118:B120"/>
    <mergeCell ref="B147:B148"/>
    <mergeCell ref="B149:B151"/>
    <mergeCell ref="B153:B156"/>
    <mergeCell ref="B157:B158"/>
    <mergeCell ref="B159:B160"/>
    <mergeCell ref="B161:B162"/>
    <mergeCell ref="B163:B164"/>
    <mergeCell ref="B165:B168"/>
    <mergeCell ref="B169:B171"/>
    <mergeCell ref="B172:B173"/>
    <mergeCell ref="B177:B178"/>
    <mergeCell ref="B201:B203"/>
    <mergeCell ref="B209:B215"/>
    <mergeCell ref="B216:B220"/>
    <mergeCell ref="B223:B229"/>
    <mergeCell ref="B243:B244"/>
    <mergeCell ref="B253:B254"/>
    <mergeCell ref="B373:B374"/>
    <mergeCell ref="B377:B380"/>
    <mergeCell ref="B382:B389"/>
    <mergeCell ref="B390:B391"/>
    <mergeCell ref="B396:B397"/>
    <mergeCell ref="B399:B400"/>
    <mergeCell ref="B408:B409"/>
    <mergeCell ref="B413:B417"/>
    <mergeCell ref="B423:B424"/>
    <mergeCell ref="B427:B433"/>
    <mergeCell ref="B435:B436"/>
    <mergeCell ref="B438:B443"/>
    <mergeCell ref="B445:B449"/>
    <mergeCell ref="B450:B455"/>
    <mergeCell ref="B457:B463"/>
    <mergeCell ref="B464:B476"/>
    <mergeCell ref="B478:B484"/>
    <mergeCell ref="B485:B488"/>
    <mergeCell ref="B489:B490"/>
    <mergeCell ref="B491:B495"/>
    <mergeCell ref="B497:B502"/>
    <mergeCell ref="B503:B514"/>
    <mergeCell ref="B515:B527"/>
    <mergeCell ref="B528:B533"/>
    <mergeCell ref="B538:B540"/>
    <mergeCell ref="B541:B542"/>
    <mergeCell ref="B543:B546"/>
    <mergeCell ref="B548:B551"/>
    <mergeCell ref="B552:B553"/>
    <mergeCell ref="B554:B555"/>
    <mergeCell ref="B556:B557"/>
    <mergeCell ref="B566:B567"/>
    <mergeCell ref="B569:B570"/>
    <mergeCell ref="B571:B572"/>
    <mergeCell ref="B577:B578"/>
    <mergeCell ref="B586:B588"/>
    <mergeCell ref="B589:B591"/>
    <mergeCell ref="B592:B593"/>
    <mergeCell ref="B594:B596"/>
    <mergeCell ref="B598:B599"/>
    <mergeCell ref="B600:B601"/>
    <mergeCell ref="B602:B603"/>
    <mergeCell ref="B615:B618"/>
    <mergeCell ref="B619:B621"/>
    <mergeCell ref="B624:B625"/>
    <mergeCell ref="B634:B636"/>
    <mergeCell ref="B649:B650"/>
    <mergeCell ref="B652:B654"/>
    <mergeCell ref="B658:B659"/>
    <mergeCell ref="B665:B671"/>
    <mergeCell ref="B673:B675"/>
    <mergeCell ref="B715:B716"/>
    <mergeCell ref="B723:B724"/>
    <mergeCell ref="B806:B807"/>
    <mergeCell ref="B814:B815"/>
    <mergeCell ref="B816:B818"/>
    <mergeCell ref="B834:B835"/>
    <mergeCell ref="B852:B853"/>
    <mergeCell ref="B857:B858"/>
    <mergeCell ref="B859:B874"/>
    <mergeCell ref="B914:B915"/>
    <mergeCell ref="B926:B927"/>
    <mergeCell ref="B958:B967"/>
    <mergeCell ref="B968:B971"/>
    <mergeCell ref="B972:B974"/>
    <mergeCell ref="B977:B978"/>
    <mergeCell ref="B988:B989"/>
    <mergeCell ref="B1065:B1066"/>
    <mergeCell ref="B1145:B1146"/>
    <mergeCell ref="B1165:B1166"/>
    <mergeCell ref="B1232:B1233"/>
    <mergeCell ref="B1251:B1252"/>
    <mergeCell ref="B1262:B1267"/>
    <mergeCell ref="B1294:B1295"/>
    <mergeCell ref="B1299:B1302"/>
    <mergeCell ref="B1303:B1304"/>
    <mergeCell ref="B1319:B1320"/>
    <mergeCell ref="B1332:B1333"/>
    <mergeCell ref="B1358:B1360"/>
    <mergeCell ref="B1373:B1374"/>
    <mergeCell ref="B1376:B1377"/>
    <mergeCell ref="B1404:B1405"/>
    <mergeCell ref="B1410:B1411"/>
    <mergeCell ref="C3:C5"/>
    <mergeCell ref="C8:C10"/>
    <mergeCell ref="C11:C12"/>
    <mergeCell ref="C16:C17"/>
    <mergeCell ref="C82:C88"/>
    <mergeCell ref="C89:C92"/>
    <mergeCell ref="C93:C99"/>
    <mergeCell ref="C100:C102"/>
    <mergeCell ref="C103:C105"/>
    <mergeCell ref="C106:C109"/>
    <mergeCell ref="C110:C112"/>
    <mergeCell ref="C113:C115"/>
    <mergeCell ref="C116:C117"/>
    <mergeCell ref="C118:C120"/>
    <mergeCell ref="C147:C148"/>
    <mergeCell ref="C149:C151"/>
    <mergeCell ref="C153:C156"/>
    <mergeCell ref="C157:C158"/>
    <mergeCell ref="C159:C160"/>
    <mergeCell ref="C161:C162"/>
    <mergeCell ref="C163:C164"/>
    <mergeCell ref="C165:C168"/>
    <mergeCell ref="C169:C171"/>
    <mergeCell ref="C172:C173"/>
    <mergeCell ref="C177:C178"/>
    <mergeCell ref="C201:C203"/>
    <mergeCell ref="C209:C215"/>
    <mergeCell ref="C216:C220"/>
    <mergeCell ref="C223:C229"/>
    <mergeCell ref="C243:C244"/>
    <mergeCell ref="C253:C254"/>
    <mergeCell ref="C373:C374"/>
    <mergeCell ref="C377:C380"/>
    <mergeCell ref="C382:C389"/>
    <mergeCell ref="C390:C391"/>
    <mergeCell ref="C396:C397"/>
    <mergeCell ref="C399:C400"/>
    <mergeCell ref="C408:C409"/>
    <mergeCell ref="C413:C417"/>
    <mergeCell ref="C423:C424"/>
    <mergeCell ref="C427:C433"/>
    <mergeCell ref="C435:C436"/>
    <mergeCell ref="C438:C443"/>
    <mergeCell ref="C445:C449"/>
    <mergeCell ref="C450:C455"/>
    <mergeCell ref="C457:C463"/>
    <mergeCell ref="C464:C476"/>
    <mergeCell ref="C478:C484"/>
    <mergeCell ref="C485:C488"/>
    <mergeCell ref="C489:C490"/>
    <mergeCell ref="C491:C495"/>
    <mergeCell ref="C497:C502"/>
    <mergeCell ref="C503:C514"/>
    <mergeCell ref="C515:C527"/>
    <mergeCell ref="C528:C533"/>
    <mergeCell ref="C538:C540"/>
    <mergeCell ref="C541:C542"/>
    <mergeCell ref="C543:C546"/>
    <mergeCell ref="C548:C551"/>
    <mergeCell ref="C552:C553"/>
    <mergeCell ref="C554:C555"/>
    <mergeCell ref="C556:C557"/>
    <mergeCell ref="C566:C567"/>
    <mergeCell ref="C569:C570"/>
    <mergeCell ref="C571:C572"/>
    <mergeCell ref="C577:C578"/>
    <mergeCell ref="C586:C588"/>
    <mergeCell ref="C589:C591"/>
    <mergeCell ref="C592:C593"/>
    <mergeCell ref="C594:C596"/>
    <mergeCell ref="C598:C599"/>
    <mergeCell ref="C600:C601"/>
    <mergeCell ref="C602:C603"/>
    <mergeCell ref="C615:C618"/>
    <mergeCell ref="C619:C621"/>
    <mergeCell ref="C624:C625"/>
    <mergeCell ref="C634:C636"/>
    <mergeCell ref="C649:C650"/>
    <mergeCell ref="C652:C654"/>
    <mergeCell ref="C658:C659"/>
    <mergeCell ref="C665:C671"/>
    <mergeCell ref="C673:C675"/>
    <mergeCell ref="C715:C716"/>
    <mergeCell ref="C723:C724"/>
    <mergeCell ref="C806:C807"/>
    <mergeCell ref="C814:C815"/>
    <mergeCell ref="C816:C818"/>
    <mergeCell ref="C834:C835"/>
    <mergeCell ref="C852:C853"/>
    <mergeCell ref="C857:C858"/>
    <mergeCell ref="C859:C874"/>
    <mergeCell ref="C914:C915"/>
    <mergeCell ref="C926:C927"/>
    <mergeCell ref="C958:C967"/>
    <mergeCell ref="C968:C971"/>
    <mergeCell ref="C972:C974"/>
    <mergeCell ref="C977:C978"/>
    <mergeCell ref="C988:C989"/>
    <mergeCell ref="C1065:C1066"/>
    <mergeCell ref="C1145:C1146"/>
    <mergeCell ref="C1165:C1166"/>
    <mergeCell ref="C1232:C1233"/>
    <mergeCell ref="C1251:C1252"/>
    <mergeCell ref="C1262:C1267"/>
    <mergeCell ref="C1294:C1295"/>
    <mergeCell ref="C1299:C1302"/>
    <mergeCell ref="C1303:C1304"/>
    <mergeCell ref="C1319:C1320"/>
    <mergeCell ref="C1332:C1333"/>
    <mergeCell ref="C1358:C1360"/>
    <mergeCell ref="C1373:C1374"/>
    <mergeCell ref="C1376:C1377"/>
    <mergeCell ref="C1404:C1405"/>
    <mergeCell ref="C1410:C1411"/>
    <mergeCell ref="D3:D6"/>
    <mergeCell ref="D8:D10"/>
    <mergeCell ref="D11:D12"/>
    <mergeCell ref="D16:D17"/>
    <mergeCell ref="D82:D88"/>
    <mergeCell ref="D89:D92"/>
    <mergeCell ref="D93:D99"/>
    <mergeCell ref="D100:D102"/>
    <mergeCell ref="D103:D105"/>
    <mergeCell ref="D106:D109"/>
    <mergeCell ref="D110:D112"/>
    <mergeCell ref="D113:D115"/>
    <mergeCell ref="D116:D117"/>
    <mergeCell ref="D118:D120"/>
    <mergeCell ref="D147:D148"/>
    <mergeCell ref="D149:D151"/>
    <mergeCell ref="D153:D156"/>
    <mergeCell ref="D157:D158"/>
    <mergeCell ref="D159:D160"/>
    <mergeCell ref="D161:D162"/>
    <mergeCell ref="D163:D164"/>
    <mergeCell ref="D165:D168"/>
    <mergeCell ref="D169:D171"/>
    <mergeCell ref="D172:D173"/>
    <mergeCell ref="D177:D178"/>
    <mergeCell ref="D201:D203"/>
    <mergeCell ref="D209:D215"/>
    <mergeCell ref="D216:D220"/>
    <mergeCell ref="D223:D229"/>
    <mergeCell ref="D243:D244"/>
    <mergeCell ref="D253:D254"/>
    <mergeCell ref="D373:D374"/>
    <mergeCell ref="D377:D380"/>
    <mergeCell ref="D382:D389"/>
    <mergeCell ref="D390:D391"/>
    <mergeCell ref="D396:D397"/>
    <mergeCell ref="D399:D400"/>
    <mergeCell ref="D408:D409"/>
    <mergeCell ref="D413:D417"/>
    <mergeCell ref="D423:D424"/>
    <mergeCell ref="D427:D433"/>
    <mergeCell ref="D435:D436"/>
    <mergeCell ref="D438:D443"/>
    <mergeCell ref="D445:D449"/>
    <mergeCell ref="D450:D455"/>
    <mergeCell ref="D457:D463"/>
    <mergeCell ref="D464:D476"/>
    <mergeCell ref="D478:D484"/>
    <mergeCell ref="D485:D488"/>
    <mergeCell ref="D489:D490"/>
    <mergeCell ref="D491:D495"/>
    <mergeCell ref="D497:D502"/>
    <mergeCell ref="D503:D514"/>
    <mergeCell ref="D515:D527"/>
    <mergeCell ref="D528:D533"/>
    <mergeCell ref="D538:D540"/>
    <mergeCell ref="D541:D542"/>
    <mergeCell ref="D543:D546"/>
    <mergeCell ref="D548:D551"/>
    <mergeCell ref="D552:D553"/>
    <mergeCell ref="D554:D555"/>
    <mergeCell ref="D556:D557"/>
    <mergeCell ref="D566:D567"/>
    <mergeCell ref="D569:D570"/>
    <mergeCell ref="D571:D572"/>
    <mergeCell ref="D577:D578"/>
    <mergeCell ref="D586:D588"/>
    <mergeCell ref="D589:D591"/>
    <mergeCell ref="D592:D593"/>
    <mergeCell ref="D594:D596"/>
    <mergeCell ref="D598:D599"/>
    <mergeCell ref="D600:D601"/>
    <mergeCell ref="D602:D603"/>
    <mergeCell ref="D615:D618"/>
    <mergeCell ref="D619:D621"/>
    <mergeCell ref="D624:D625"/>
    <mergeCell ref="D634:D636"/>
    <mergeCell ref="D649:D650"/>
    <mergeCell ref="D652:D654"/>
    <mergeCell ref="D658:D659"/>
    <mergeCell ref="D665:D671"/>
    <mergeCell ref="D673:D675"/>
    <mergeCell ref="D715:D716"/>
    <mergeCell ref="D723:D724"/>
    <mergeCell ref="D806:D807"/>
    <mergeCell ref="D814:D815"/>
    <mergeCell ref="D816:D818"/>
    <mergeCell ref="D834:D835"/>
    <mergeCell ref="D852:D853"/>
    <mergeCell ref="D857:D858"/>
    <mergeCell ref="D859:D874"/>
    <mergeCell ref="D914:D915"/>
    <mergeCell ref="D926:D927"/>
    <mergeCell ref="D958:D967"/>
    <mergeCell ref="D968:D971"/>
    <mergeCell ref="D972:D974"/>
    <mergeCell ref="D977:D978"/>
    <mergeCell ref="D988:D989"/>
    <mergeCell ref="D1065:D1066"/>
    <mergeCell ref="D1145:D1146"/>
    <mergeCell ref="D1165:D1166"/>
    <mergeCell ref="D1232:D1233"/>
    <mergeCell ref="D1251:D1252"/>
    <mergeCell ref="D1262:D1267"/>
    <mergeCell ref="D1294:D1295"/>
    <mergeCell ref="D1299:D1302"/>
    <mergeCell ref="D1303:D1304"/>
    <mergeCell ref="D1319:D1320"/>
    <mergeCell ref="D1332:D1333"/>
    <mergeCell ref="D1358:D1360"/>
    <mergeCell ref="D1373:D1374"/>
    <mergeCell ref="D1376:D1377"/>
    <mergeCell ref="D1404:D1405"/>
    <mergeCell ref="D1410:D1411"/>
    <mergeCell ref="E3:E6"/>
    <mergeCell ref="E8:E10"/>
    <mergeCell ref="E11:E12"/>
    <mergeCell ref="E16:E17"/>
    <mergeCell ref="E82:E88"/>
    <mergeCell ref="E89:E92"/>
    <mergeCell ref="E93:E99"/>
    <mergeCell ref="E100:E102"/>
    <mergeCell ref="E103:E105"/>
    <mergeCell ref="E106:E109"/>
    <mergeCell ref="E110:E112"/>
    <mergeCell ref="E113:E115"/>
    <mergeCell ref="E116:E117"/>
    <mergeCell ref="E118:E120"/>
    <mergeCell ref="E147:E148"/>
    <mergeCell ref="E149:E151"/>
    <mergeCell ref="E153:E156"/>
    <mergeCell ref="E157:E158"/>
    <mergeCell ref="E159:E160"/>
    <mergeCell ref="E161:E162"/>
    <mergeCell ref="E163:E164"/>
    <mergeCell ref="E165:E168"/>
    <mergeCell ref="E169:E171"/>
    <mergeCell ref="E172:E173"/>
    <mergeCell ref="E177:E178"/>
    <mergeCell ref="E201:E203"/>
    <mergeCell ref="E209:E215"/>
    <mergeCell ref="E216:E220"/>
    <mergeCell ref="E223:E229"/>
    <mergeCell ref="E373:E374"/>
    <mergeCell ref="E377:E380"/>
    <mergeCell ref="E382:E389"/>
    <mergeCell ref="E390:E391"/>
    <mergeCell ref="E396:E397"/>
    <mergeCell ref="E399:E400"/>
    <mergeCell ref="E408:E409"/>
    <mergeCell ref="E413:E417"/>
    <mergeCell ref="E423:E424"/>
    <mergeCell ref="E427:E433"/>
    <mergeCell ref="E435:E436"/>
    <mergeCell ref="E438:E443"/>
    <mergeCell ref="E445:E449"/>
    <mergeCell ref="E450:E455"/>
    <mergeCell ref="E457:E463"/>
    <mergeCell ref="E464:E476"/>
    <mergeCell ref="E478:E484"/>
    <mergeCell ref="E485:E488"/>
    <mergeCell ref="E489:E490"/>
    <mergeCell ref="E491:E495"/>
    <mergeCell ref="E497:E502"/>
    <mergeCell ref="E503:E514"/>
    <mergeCell ref="E515:E527"/>
    <mergeCell ref="E528:E533"/>
    <mergeCell ref="E538:E540"/>
    <mergeCell ref="E541:E542"/>
    <mergeCell ref="E543:E546"/>
    <mergeCell ref="E548:E551"/>
    <mergeCell ref="E552:E553"/>
    <mergeCell ref="E554:E555"/>
    <mergeCell ref="E556:E557"/>
    <mergeCell ref="E566:E567"/>
    <mergeCell ref="E569:E570"/>
    <mergeCell ref="E571:E572"/>
    <mergeCell ref="E577:E578"/>
    <mergeCell ref="E586:E588"/>
    <mergeCell ref="E589:E591"/>
    <mergeCell ref="E592:E593"/>
    <mergeCell ref="E594:E596"/>
    <mergeCell ref="E598:E599"/>
    <mergeCell ref="E600:E601"/>
    <mergeCell ref="E602:E603"/>
    <mergeCell ref="E615:E618"/>
    <mergeCell ref="E619:E621"/>
    <mergeCell ref="E624:E625"/>
    <mergeCell ref="E634:E636"/>
    <mergeCell ref="E649:E650"/>
    <mergeCell ref="E652:E654"/>
    <mergeCell ref="E658:E659"/>
    <mergeCell ref="E665:E671"/>
    <mergeCell ref="E673:E675"/>
    <mergeCell ref="E715:E716"/>
    <mergeCell ref="E723:E724"/>
    <mergeCell ref="E806:E807"/>
    <mergeCell ref="E814:E815"/>
    <mergeCell ref="E816:E818"/>
    <mergeCell ref="E834:E835"/>
    <mergeCell ref="E852:E853"/>
    <mergeCell ref="E857:E858"/>
    <mergeCell ref="E859:E874"/>
    <mergeCell ref="E914:E915"/>
    <mergeCell ref="E926:E927"/>
    <mergeCell ref="E958:E967"/>
    <mergeCell ref="E968:E971"/>
    <mergeCell ref="E972:E974"/>
    <mergeCell ref="E977:E978"/>
    <mergeCell ref="E988:E989"/>
    <mergeCell ref="E1065:E1066"/>
    <mergeCell ref="E1145:E1146"/>
    <mergeCell ref="E1165:E1166"/>
    <mergeCell ref="E1232:E1233"/>
    <mergeCell ref="E1251:E1252"/>
    <mergeCell ref="E1262:E1267"/>
    <mergeCell ref="E1294:E1295"/>
    <mergeCell ref="E1299:E1302"/>
    <mergeCell ref="E1303:E1304"/>
    <mergeCell ref="E1319:E1320"/>
    <mergeCell ref="E1332:E1333"/>
    <mergeCell ref="E1358:E1360"/>
    <mergeCell ref="E1373:E1374"/>
    <mergeCell ref="E1376:E1377"/>
    <mergeCell ref="E1404:E1405"/>
    <mergeCell ref="E1410:E1411"/>
    <mergeCell ref="F3:F6"/>
    <mergeCell ref="F8:F10"/>
    <mergeCell ref="F11:F12"/>
    <mergeCell ref="F16:F17"/>
    <mergeCell ref="F82:F88"/>
    <mergeCell ref="F89:F92"/>
    <mergeCell ref="F93:F99"/>
    <mergeCell ref="F100:F102"/>
    <mergeCell ref="F103:F105"/>
    <mergeCell ref="F106:F109"/>
    <mergeCell ref="F110:F112"/>
    <mergeCell ref="F113:F115"/>
    <mergeCell ref="F116:F117"/>
    <mergeCell ref="F118:F120"/>
    <mergeCell ref="F147:F148"/>
    <mergeCell ref="F149:F151"/>
    <mergeCell ref="F153:F156"/>
    <mergeCell ref="F157:F158"/>
    <mergeCell ref="F159:F160"/>
    <mergeCell ref="F161:F162"/>
    <mergeCell ref="F163:F164"/>
    <mergeCell ref="F165:F168"/>
    <mergeCell ref="F169:F171"/>
    <mergeCell ref="F172:F173"/>
    <mergeCell ref="F177:F178"/>
    <mergeCell ref="F201:F203"/>
    <mergeCell ref="F209:F215"/>
    <mergeCell ref="F216:F220"/>
    <mergeCell ref="F223:F229"/>
    <mergeCell ref="F243:F244"/>
    <mergeCell ref="F253:F254"/>
    <mergeCell ref="F373:F374"/>
    <mergeCell ref="F377:F380"/>
    <mergeCell ref="F382:F389"/>
    <mergeCell ref="F390:F391"/>
    <mergeCell ref="F396:F397"/>
    <mergeCell ref="F399:F400"/>
    <mergeCell ref="F408:F409"/>
    <mergeCell ref="F413:F417"/>
    <mergeCell ref="F423:F424"/>
    <mergeCell ref="F427:F433"/>
    <mergeCell ref="F435:F436"/>
    <mergeCell ref="F438:F443"/>
    <mergeCell ref="F445:F449"/>
    <mergeCell ref="F450:F455"/>
    <mergeCell ref="F457:F463"/>
    <mergeCell ref="F464:F476"/>
    <mergeCell ref="F478:F484"/>
    <mergeCell ref="F485:F488"/>
    <mergeCell ref="F489:F490"/>
    <mergeCell ref="F491:F495"/>
    <mergeCell ref="F497:F502"/>
    <mergeCell ref="F503:F514"/>
    <mergeCell ref="F515:F527"/>
    <mergeCell ref="F528:F533"/>
    <mergeCell ref="F538:F540"/>
    <mergeCell ref="F541:F542"/>
    <mergeCell ref="F543:F546"/>
    <mergeCell ref="F548:F551"/>
    <mergeCell ref="F552:F553"/>
    <mergeCell ref="F554:F555"/>
    <mergeCell ref="F556:F557"/>
    <mergeCell ref="F566:F567"/>
    <mergeCell ref="F569:F570"/>
    <mergeCell ref="F571:F572"/>
    <mergeCell ref="F577:F578"/>
    <mergeCell ref="F586:F588"/>
    <mergeCell ref="F589:F591"/>
    <mergeCell ref="F592:F593"/>
    <mergeCell ref="F594:F596"/>
    <mergeCell ref="F598:F599"/>
    <mergeCell ref="F600:F601"/>
    <mergeCell ref="F602:F603"/>
    <mergeCell ref="F615:F618"/>
    <mergeCell ref="F619:F621"/>
    <mergeCell ref="F624:F625"/>
    <mergeCell ref="F634:F636"/>
    <mergeCell ref="F641:F644"/>
    <mergeCell ref="F649:F650"/>
    <mergeCell ref="F652:F654"/>
    <mergeCell ref="F658:F659"/>
    <mergeCell ref="F665:F671"/>
    <mergeCell ref="F673:F675"/>
    <mergeCell ref="F715:F716"/>
    <mergeCell ref="F723:F724"/>
    <mergeCell ref="F806:F807"/>
    <mergeCell ref="F814:F815"/>
    <mergeCell ref="F816:F818"/>
    <mergeCell ref="F834:F835"/>
    <mergeCell ref="F852:F853"/>
    <mergeCell ref="F857:F858"/>
    <mergeCell ref="F859:F874"/>
    <mergeCell ref="F914:F915"/>
    <mergeCell ref="F926:F927"/>
    <mergeCell ref="F958:F967"/>
    <mergeCell ref="F968:F971"/>
    <mergeCell ref="F972:F974"/>
    <mergeCell ref="F977:F978"/>
    <mergeCell ref="F988:F989"/>
    <mergeCell ref="F1065:F1066"/>
    <mergeCell ref="F1145:F1146"/>
    <mergeCell ref="F1165:F1166"/>
    <mergeCell ref="F1232:F1233"/>
    <mergeCell ref="F1251:F1252"/>
    <mergeCell ref="F1262:F1267"/>
    <mergeCell ref="F1294:F1295"/>
    <mergeCell ref="F1299:F1302"/>
    <mergeCell ref="F1303:F1304"/>
    <mergeCell ref="F1319:F1320"/>
    <mergeCell ref="F1332:F1333"/>
    <mergeCell ref="F1358:F1360"/>
    <mergeCell ref="F1373:F1374"/>
    <mergeCell ref="F1376:F1377"/>
    <mergeCell ref="F1404:F1405"/>
    <mergeCell ref="F1410:F1411"/>
    <mergeCell ref="G3:G6"/>
    <mergeCell ref="G8:G10"/>
    <mergeCell ref="G11:G12"/>
    <mergeCell ref="G16:G17"/>
    <mergeCell ref="G82:G88"/>
    <mergeCell ref="G89:G92"/>
    <mergeCell ref="G93:G99"/>
    <mergeCell ref="G100:G102"/>
    <mergeCell ref="G103:G105"/>
    <mergeCell ref="G106:G109"/>
    <mergeCell ref="G110:G112"/>
    <mergeCell ref="G113:G115"/>
    <mergeCell ref="G116:G117"/>
    <mergeCell ref="G118:G120"/>
    <mergeCell ref="G147:G148"/>
    <mergeCell ref="G149:G151"/>
    <mergeCell ref="G153:G156"/>
    <mergeCell ref="G157:G158"/>
    <mergeCell ref="G159:G160"/>
    <mergeCell ref="G161:G162"/>
    <mergeCell ref="G163:G164"/>
    <mergeCell ref="G165:G168"/>
    <mergeCell ref="G169:G171"/>
    <mergeCell ref="G172:G173"/>
    <mergeCell ref="G177:G178"/>
    <mergeCell ref="G201:G203"/>
    <mergeCell ref="G209:G215"/>
    <mergeCell ref="G216:G220"/>
    <mergeCell ref="G223:G229"/>
    <mergeCell ref="G243:G244"/>
    <mergeCell ref="G253:G254"/>
    <mergeCell ref="G373:G374"/>
    <mergeCell ref="G377:G380"/>
    <mergeCell ref="G382:G389"/>
    <mergeCell ref="G390:G391"/>
    <mergeCell ref="G396:G397"/>
    <mergeCell ref="G399:G400"/>
    <mergeCell ref="G408:G409"/>
    <mergeCell ref="G413:G417"/>
    <mergeCell ref="G423:G424"/>
    <mergeCell ref="G427:G433"/>
    <mergeCell ref="G435:G436"/>
    <mergeCell ref="G438:G443"/>
    <mergeCell ref="G445:G449"/>
    <mergeCell ref="G450:G455"/>
    <mergeCell ref="G457:G463"/>
    <mergeCell ref="G464:G476"/>
    <mergeCell ref="G478:G484"/>
    <mergeCell ref="G485:G488"/>
    <mergeCell ref="G489:G490"/>
    <mergeCell ref="G491:G495"/>
    <mergeCell ref="G497:G502"/>
    <mergeCell ref="G503:G514"/>
    <mergeCell ref="G515:G527"/>
    <mergeCell ref="G528:G533"/>
    <mergeCell ref="G538:G540"/>
    <mergeCell ref="G541:G542"/>
    <mergeCell ref="G543:G546"/>
    <mergeCell ref="G548:G551"/>
    <mergeCell ref="G552:G553"/>
    <mergeCell ref="G554:G555"/>
    <mergeCell ref="G556:G557"/>
    <mergeCell ref="G566:G567"/>
    <mergeCell ref="G569:G570"/>
    <mergeCell ref="G571:G572"/>
    <mergeCell ref="G577:G578"/>
    <mergeCell ref="G586:G588"/>
    <mergeCell ref="G589:G591"/>
    <mergeCell ref="G592:G593"/>
    <mergeCell ref="G594:G596"/>
    <mergeCell ref="G598:G599"/>
    <mergeCell ref="G600:G601"/>
    <mergeCell ref="G602:G603"/>
    <mergeCell ref="G615:G618"/>
    <mergeCell ref="G619:G621"/>
    <mergeCell ref="G624:G625"/>
    <mergeCell ref="G634:G636"/>
    <mergeCell ref="G641:G644"/>
    <mergeCell ref="G649:G650"/>
    <mergeCell ref="G652:G654"/>
    <mergeCell ref="G658:G659"/>
    <mergeCell ref="G665:G671"/>
    <mergeCell ref="G673:G675"/>
    <mergeCell ref="G715:G716"/>
    <mergeCell ref="G723:G724"/>
    <mergeCell ref="G806:G807"/>
    <mergeCell ref="G814:G815"/>
    <mergeCell ref="G816:G818"/>
    <mergeCell ref="G834:G835"/>
    <mergeCell ref="G852:G853"/>
    <mergeCell ref="G857:G858"/>
    <mergeCell ref="G859:G874"/>
    <mergeCell ref="G914:G915"/>
    <mergeCell ref="G926:G927"/>
    <mergeCell ref="G958:G967"/>
    <mergeCell ref="G968:G971"/>
    <mergeCell ref="G972:G974"/>
    <mergeCell ref="G977:G978"/>
    <mergeCell ref="G988:G989"/>
    <mergeCell ref="G1065:G1066"/>
    <mergeCell ref="G1145:G1146"/>
    <mergeCell ref="G1165:G1166"/>
    <mergeCell ref="G1232:G1233"/>
    <mergeCell ref="G1251:G1252"/>
    <mergeCell ref="G1262:G1267"/>
    <mergeCell ref="G1294:G1295"/>
    <mergeCell ref="G1299:G1302"/>
    <mergeCell ref="G1303:G1304"/>
    <mergeCell ref="G1319:G1320"/>
    <mergeCell ref="G1332:G1333"/>
    <mergeCell ref="G1358:G1360"/>
    <mergeCell ref="G1373:G1374"/>
    <mergeCell ref="G1376:G1377"/>
    <mergeCell ref="G1404:G1405"/>
    <mergeCell ref="G1410:G1411"/>
    <mergeCell ref="H3:H6"/>
    <mergeCell ref="H8:H10"/>
    <mergeCell ref="H11:H12"/>
    <mergeCell ref="H16:H17"/>
    <mergeCell ref="H43:H44"/>
    <mergeCell ref="H82:H88"/>
    <mergeCell ref="H89:H92"/>
    <mergeCell ref="H93:H99"/>
    <mergeCell ref="H100:H102"/>
    <mergeCell ref="H103:H105"/>
    <mergeCell ref="H106:H109"/>
    <mergeCell ref="H110:H112"/>
    <mergeCell ref="H113:H115"/>
    <mergeCell ref="H116:H117"/>
    <mergeCell ref="H118:H120"/>
    <mergeCell ref="H147:H148"/>
    <mergeCell ref="H149:H151"/>
    <mergeCell ref="H153:H156"/>
    <mergeCell ref="H157:H158"/>
    <mergeCell ref="H159:H160"/>
    <mergeCell ref="H161:H162"/>
    <mergeCell ref="H163:H164"/>
    <mergeCell ref="H165:H168"/>
    <mergeCell ref="H169:H171"/>
    <mergeCell ref="H172:H173"/>
    <mergeCell ref="H177:H178"/>
    <mergeCell ref="H201:H203"/>
    <mergeCell ref="H209:H215"/>
    <mergeCell ref="H216:H220"/>
    <mergeCell ref="H223:H229"/>
    <mergeCell ref="H243:H244"/>
    <mergeCell ref="H253:H254"/>
    <mergeCell ref="H373:H374"/>
    <mergeCell ref="H377:H380"/>
    <mergeCell ref="H382:H389"/>
    <mergeCell ref="H390:H391"/>
    <mergeCell ref="H396:H397"/>
    <mergeCell ref="H399:H400"/>
    <mergeCell ref="H408:H409"/>
    <mergeCell ref="H413:H417"/>
    <mergeCell ref="H423:H424"/>
    <mergeCell ref="H427:H433"/>
    <mergeCell ref="H435:H436"/>
    <mergeCell ref="H438:H443"/>
    <mergeCell ref="H445:H449"/>
    <mergeCell ref="H450:H455"/>
    <mergeCell ref="H457:H463"/>
    <mergeCell ref="H464:H476"/>
    <mergeCell ref="H478:H484"/>
    <mergeCell ref="H485:H488"/>
    <mergeCell ref="H489:H490"/>
    <mergeCell ref="H491:H495"/>
    <mergeCell ref="H497:H502"/>
    <mergeCell ref="H503:H514"/>
    <mergeCell ref="H515:H527"/>
    <mergeCell ref="H528:H533"/>
    <mergeCell ref="H538:H540"/>
    <mergeCell ref="H541:H542"/>
    <mergeCell ref="H543:H546"/>
    <mergeCell ref="H548:H551"/>
    <mergeCell ref="H552:H553"/>
    <mergeCell ref="H554:H555"/>
    <mergeCell ref="H556:H557"/>
    <mergeCell ref="H566:H567"/>
    <mergeCell ref="H569:H570"/>
    <mergeCell ref="H571:H572"/>
    <mergeCell ref="H577:H578"/>
    <mergeCell ref="H586:H588"/>
    <mergeCell ref="H589:H591"/>
    <mergeCell ref="H592:H593"/>
    <mergeCell ref="H594:H596"/>
    <mergeCell ref="H598:H599"/>
    <mergeCell ref="H600:H601"/>
    <mergeCell ref="H602:H603"/>
    <mergeCell ref="H615:H618"/>
    <mergeCell ref="H619:H621"/>
    <mergeCell ref="H624:H625"/>
    <mergeCell ref="H634:H636"/>
    <mergeCell ref="H641:H644"/>
    <mergeCell ref="H649:H650"/>
    <mergeCell ref="H652:H654"/>
    <mergeCell ref="H658:H659"/>
    <mergeCell ref="H665:H671"/>
    <mergeCell ref="H673:H675"/>
    <mergeCell ref="H715:H716"/>
    <mergeCell ref="H723:H724"/>
    <mergeCell ref="H806:H807"/>
    <mergeCell ref="H814:H815"/>
    <mergeCell ref="H816:H818"/>
    <mergeCell ref="H834:H835"/>
    <mergeCell ref="H852:H853"/>
    <mergeCell ref="H857:H858"/>
    <mergeCell ref="H859:H874"/>
    <mergeCell ref="H914:H915"/>
    <mergeCell ref="H926:H927"/>
    <mergeCell ref="H958:H967"/>
    <mergeCell ref="H968:H971"/>
    <mergeCell ref="H972:H974"/>
    <mergeCell ref="H977:H978"/>
    <mergeCell ref="H988:H989"/>
    <mergeCell ref="H1065:H1066"/>
    <mergeCell ref="H1145:H1146"/>
    <mergeCell ref="H1165:H1166"/>
    <mergeCell ref="H1232:H1233"/>
    <mergeCell ref="H1251:H1252"/>
    <mergeCell ref="H1262:H1267"/>
    <mergeCell ref="H1294:H1295"/>
    <mergeCell ref="H1299:H1302"/>
    <mergeCell ref="H1303:H1304"/>
    <mergeCell ref="H1319:H1320"/>
    <mergeCell ref="H1332:H1333"/>
    <mergeCell ref="H1351:H1352"/>
    <mergeCell ref="H1358:H1361"/>
    <mergeCell ref="H1373:H1374"/>
    <mergeCell ref="H1376:H1377"/>
    <mergeCell ref="H1404:H1405"/>
    <mergeCell ref="H1410:H1411"/>
    <mergeCell ref="I3:I6"/>
    <mergeCell ref="I8:I10"/>
    <mergeCell ref="I11:I12"/>
    <mergeCell ref="I16:I17"/>
    <mergeCell ref="I82:I88"/>
    <mergeCell ref="I89:I92"/>
    <mergeCell ref="I93:I99"/>
    <mergeCell ref="I100:I102"/>
    <mergeCell ref="I103:I105"/>
    <mergeCell ref="I106:I109"/>
    <mergeCell ref="I110:I112"/>
    <mergeCell ref="I113:I115"/>
    <mergeCell ref="I116:I117"/>
    <mergeCell ref="I118:I120"/>
    <mergeCell ref="I147:I148"/>
    <mergeCell ref="I149:I151"/>
    <mergeCell ref="I153:I156"/>
    <mergeCell ref="I157:I158"/>
    <mergeCell ref="I159:I160"/>
    <mergeCell ref="I161:I162"/>
    <mergeCell ref="I163:I164"/>
    <mergeCell ref="I165:I168"/>
    <mergeCell ref="I169:I171"/>
    <mergeCell ref="I172:I173"/>
    <mergeCell ref="I177:I178"/>
    <mergeCell ref="I201:I203"/>
    <mergeCell ref="I216:I220"/>
    <mergeCell ref="I223:I229"/>
    <mergeCell ref="I243:I244"/>
    <mergeCell ref="I253:I254"/>
    <mergeCell ref="I288:I289"/>
    <mergeCell ref="I373:I374"/>
    <mergeCell ref="I377:I380"/>
    <mergeCell ref="I382:I389"/>
    <mergeCell ref="I390:I391"/>
    <mergeCell ref="I396:I397"/>
    <mergeCell ref="I399:I400"/>
    <mergeCell ref="I408:I409"/>
    <mergeCell ref="I413:I417"/>
    <mergeCell ref="I423:I424"/>
    <mergeCell ref="I427:I433"/>
    <mergeCell ref="I435:I436"/>
    <mergeCell ref="I438:I443"/>
    <mergeCell ref="I445:I449"/>
    <mergeCell ref="I450:I455"/>
    <mergeCell ref="I457:I463"/>
    <mergeCell ref="I464:I476"/>
    <mergeCell ref="I478:I484"/>
    <mergeCell ref="I485:I488"/>
    <mergeCell ref="I489:I490"/>
    <mergeCell ref="I491:I495"/>
    <mergeCell ref="I497:I502"/>
    <mergeCell ref="I503:I514"/>
    <mergeCell ref="I515:I527"/>
    <mergeCell ref="I528:I533"/>
    <mergeCell ref="I538:I540"/>
    <mergeCell ref="I541:I542"/>
    <mergeCell ref="I543:I546"/>
    <mergeCell ref="I548:I551"/>
    <mergeCell ref="I552:I553"/>
    <mergeCell ref="I554:I555"/>
    <mergeCell ref="I556:I557"/>
    <mergeCell ref="I566:I567"/>
    <mergeCell ref="I569:I570"/>
    <mergeCell ref="I571:I572"/>
    <mergeCell ref="I577:I578"/>
    <mergeCell ref="I586:I588"/>
    <mergeCell ref="I589:I591"/>
    <mergeCell ref="I592:I593"/>
    <mergeCell ref="I594:I596"/>
    <mergeCell ref="I598:I599"/>
    <mergeCell ref="I600:I601"/>
    <mergeCell ref="I602:I603"/>
    <mergeCell ref="I619:I621"/>
    <mergeCell ref="I634:I636"/>
    <mergeCell ref="I649:I650"/>
    <mergeCell ref="I652:I654"/>
    <mergeCell ref="I658:I659"/>
    <mergeCell ref="I665:I671"/>
    <mergeCell ref="I673:I675"/>
    <mergeCell ref="I715:I716"/>
    <mergeCell ref="I723:I724"/>
    <mergeCell ref="I806:I807"/>
    <mergeCell ref="I814:I815"/>
    <mergeCell ref="I816:I818"/>
    <mergeCell ref="I834:I835"/>
    <mergeCell ref="I852:I853"/>
    <mergeCell ref="I857:I858"/>
    <mergeCell ref="I859:I874"/>
    <mergeCell ref="I914:I915"/>
    <mergeCell ref="I926:I927"/>
    <mergeCell ref="I958:I967"/>
    <mergeCell ref="I968:I971"/>
    <mergeCell ref="I972:I974"/>
    <mergeCell ref="I977:I978"/>
    <mergeCell ref="I988:I989"/>
    <mergeCell ref="I1065:I1066"/>
    <mergeCell ref="I1145:I1146"/>
    <mergeCell ref="I1165:I1166"/>
    <mergeCell ref="I1232:I1233"/>
    <mergeCell ref="I1251:I1252"/>
    <mergeCell ref="I1262:I1267"/>
    <mergeCell ref="I1294:I1295"/>
    <mergeCell ref="I1299:I1302"/>
    <mergeCell ref="I1303:I1304"/>
    <mergeCell ref="I1319:I1320"/>
    <mergeCell ref="I1332:I1333"/>
    <mergeCell ref="I1373:I1374"/>
    <mergeCell ref="I1376:I1377"/>
    <mergeCell ref="I1404:I1405"/>
    <mergeCell ref="I1410:I1411"/>
    <mergeCell ref="J3:J6"/>
    <mergeCell ref="J390:J391"/>
    <mergeCell ref="J658:J659"/>
    <mergeCell ref="J1410:J1411"/>
    <mergeCell ref="K3:K6"/>
    <mergeCell ref="L3:L6"/>
    <mergeCell ref="M3:M6"/>
    <mergeCell ref="M8:M10"/>
    <mergeCell ref="M11:M12"/>
    <mergeCell ref="M16:M17"/>
    <mergeCell ref="M82:M88"/>
    <mergeCell ref="M89:M92"/>
    <mergeCell ref="M93:M99"/>
    <mergeCell ref="M100:M102"/>
    <mergeCell ref="M103:M105"/>
    <mergeCell ref="M106:M109"/>
    <mergeCell ref="M110:M112"/>
    <mergeCell ref="M113:M115"/>
    <mergeCell ref="M116:M117"/>
    <mergeCell ref="M118:M120"/>
    <mergeCell ref="M147:M148"/>
    <mergeCell ref="M149:M151"/>
    <mergeCell ref="M153:M156"/>
    <mergeCell ref="M157:M158"/>
    <mergeCell ref="M159:M160"/>
    <mergeCell ref="M161:M162"/>
    <mergeCell ref="M163:M164"/>
    <mergeCell ref="M165:M168"/>
    <mergeCell ref="M169:M171"/>
    <mergeCell ref="M172:M173"/>
    <mergeCell ref="M177:M178"/>
    <mergeCell ref="M201:M203"/>
    <mergeCell ref="M209:M215"/>
    <mergeCell ref="M216:M220"/>
    <mergeCell ref="M223:M229"/>
    <mergeCell ref="M243:M244"/>
    <mergeCell ref="M253:M254"/>
    <mergeCell ref="M373:M374"/>
    <mergeCell ref="M377:M380"/>
    <mergeCell ref="M382:M389"/>
    <mergeCell ref="M390:M391"/>
    <mergeCell ref="M396:M397"/>
    <mergeCell ref="M399:M400"/>
    <mergeCell ref="M408:M409"/>
    <mergeCell ref="M413:M417"/>
    <mergeCell ref="M423:M424"/>
    <mergeCell ref="M427:M433"/>
    <mergeCell ref="M435:M436"/>
    <mergeCell ref="M438:M443"/>
    <mergeCell ref="M445:M449"/>
    <mergeCell ref="M450:M455"/>
    <mergeCell ref="M457:M463"/>
    <mergeCell ref="M464:M476"/>
    <mergeCell ref="M478:M484"/>
    <mergeCell ref="M485:M488"/>
    <mergeCell ref="M489:M490"/>
    <mergeCell ref="M491:M495"/>
    <mergeCell ref="M497:M502"/>
    <mergeCell ref="M503:M514"/>
    <mergeCell ref="M515:M527"/>
    <mergeCell ref="M528:M533"/>
    <mergeCell ref="M538:M540"/>
    <mergeCell ref="M541:M542"/>
    <mergeCell ref="M543:M546"/>
    <mergeCell ref="M548:M551"/>
    <mergeCell ref="M552:M553"/>
    <mergeCell ref="M554:M555"/>
    <mergeCell ref="M556:M557"/>
    <mergeCell ref="M566:M567"/>
    <mergeCell ref="M569:M570"/>
    <mergeCell ref="M571:M572"/>
    <mergeCell ref="M577:M578"/>
    <mergeCell ref="M586:M588"/>
    <mergeCell ref="M589:M591"/>
    <mergeCell ref="M592:M593"/>
    <mergeCell ref="M594:M596"/>
    <mergeCell ref="M598:M599"/>
    <mergeCell ref="M600:M601"/>
    <mergeCell ref="M602:M603"/>
    <mergeCell ref="M615:M618"/>
    <mergeCell ref="M619:M621"/>
    <mergeCell ref="M624:M625"/>
    <mergeCell ref="M634:M636"/>
    <mergeCell ref="M641:M644"/>
    <mergeCell ref="M649:M650"/>
    <mergeCell ref="M652:M654"/>
    <mergeCell ref="M658:M659"/>
    <mergeCell ref="M665:M671"/>
    <mergeCell ref="M673:M675"/>
    <mergeCell ref="M715:M716"/>
    <mergeCell ref="M723:M724"/>
    <mergeCell ref="M806:M807"/>
    <mergeCell ref="M814:M815"/>
    <mergeCell ref="M816:M818"/>
    <mergeCell ref="M834:M835"/>
    <mergeCell ref="M852:M853"/>
    <mergeCell ref="M857:M858"/>
    <mergeCell ref="M859:M874"/>
    <mergeCell ref="M914:M915"/>
    <mergeCell ref="M926:M927"/>
    <mergeCell ref="M958:M967"/>
    <mergeCell ref="M968:M971"/>
    <mergeCell ref="M972:M974"/>
    <mergeCell ref="M977:M978"/>
    <mergeCell ref="M988:M989"/>
    <mergeCell ref="M1065:M1066"/>
    <mergeCell ref="M1145:M1146"/>
    <mergeCell ref="M1165:M1166"/>
    <mergeCell ref="M1232:M1233"/>
    <mergeCell ref="M1251:M1252"/>
    <mergeCell ref="M1262:M1267"/>
    <mergeCell ref="M1294:M1295"/>
    <mergeCell ref="M1299:M1302"/>
    <mergeCell ref="M1303:M1304"/>
    <mergeCell ref="M1319:M1320"/>
    <mergeCell ref="M1332:M1333"/>
    <mergeCell ref="M1358:M1360"/>
    <mergeCell ref="M1373:M1374"/>
    <mergeCell ref="M1376:M1377"/>
    <mergeCell ref="M1404:M1405"/>
    <mergeCell ref="M1410:M1411"/>
    <mergeCell ref="N3:N6"/>
    <mergeCell ref="N11:N12"/>
    <mergeCell ref="N16:N17"/>
    <mergeCell ref="N82:N88"/>
    <mergeCell ref="N89:N92"/>
    <mergeCell ref="N93:N99"/>
    <mergeCell ref="N100:N102"/>
    <mergeCell ref="N103:N105"/>
    <mergeCell ref="N106:N109"/>
    <mergeCell ref="N110:N112"/>
    <mergeCell ref="N113:N115"/>
    <mergeCell ref="N116:N117"/>
    <mergeCell ref="N118:N120"/>
    <mergeCell ref="N147:N148"/>
    <mergeCell ref="N149:N151"/>
    <mergeCell ref="N153:N156"/>
    <mergeCell ref="N157:N158"/>
    <mergeCell ref="N159:N160"/>
    <mergeCell ref="N161:N162"/>
    <mergeCell ref="N163:N164"/>
    <mergeCell ref="N165:N168"/>
    <mergeCell ref="N169:N171"/>
    <mergeCell ref="N172:N173"/>
    <mergeCell ref="N177:N178"/>
    <mergeCell ref="N209:N215"/>
    <mergeCell ref="N216:N220"/>
    <mergeCell ref="N223:N229"/>
    <mergeCell ref="N243:N244"/>
    <mergeCell ref="N253:N254"/>
    <mergeCell ref="N373:N374"/>
    <mergeCell ref="N377:N380"/>
    <mergeCell ref="N382:N389"/>
    <mergeCell ref="N390:N391"/>
    <mergeCell ref="N396:N397"/>
    <mergeCell ref="N399:N400"/>
    <mergeCell ref="N408:N409"/>
    <mergeCell ref="N413:N417"/>
    <mergeCell ref="N423:N424"/>
    <mergeCell ref="N427:N433"/>
    <mergeCell ref="N435:N436"/>
    <mergeCell ref="N438:N443"/>
    <mergeCell ref="N445:N449"/>
    <mergeCell ref="N450:N455"/>
    <mergeCell ref="N457:N463"/>
    <mergeCell ref="N464:N476"/>
    <mergeCell ref="N478:N484"/>
    <mergeCell ref="N485:N488"/>
    <mergeCell ref="N489:N490"/>
    <mergeCell ref="N491:N495"/>
    <mergeCell ref="N497:N502"/>
    <mergeCell ref="N503:N514"/>
    <mergeCell ref="N515:N527"/>
    <mergeCell ref="N528:N533"/>
    <mergeCell ref="N538:N540"/>
    <mergeCell ref="N541:N542"/>
    <mergeCell ref="N543:N546"/>
    <mergeCell ref="N548:N551"/>
    <mergeCell ref="N552:N553"/>
    <mergeCell ref="N554:N555"/>
    <mergeCell ref="N556:N557"/>
    <mergeCell ref="N566:N567"/>
    <mergeCell ref="N569:N570"/>
    <mergeCell ref="N571:N572"/>
    <mergeCell ref="N577:N578"/>
    <mergeCell ref="N586:N588"/>
    <mergeCell ref="N589:N591"/>
    <mergeCell ref="N592:N593"/>
    <mergeCell ref="N594:N596"/>
    <mergeCell ref="N598:N599"/>
    <mergeCell ref="N600:N601"/>
    <mergeCell ref="N602:N603"/>
    <mergeCell ref="N615:N618"/>
    <mergeCell ref="N619:N621"/>
    <mergeCell ref="N624:N625"/>
    <mergeCell ref="N634:N636"/>
    <mergeCell ref="N641:N644"/>
    <mergeCell ref="N649:N650"/>
    <mergeCell ref="N652:N654"/>
    <mergeCell ref="N658:N659"/>
    <mergeCell ref="N665:N671"/>
    <mergeCell ref="N673:N675"/>
    <mergeCell ref="N715:N716"/>
    <mergeCell ref="N723:N724"/>
    <mergeCell ref="N806:N807"/>
    <mergeCell ref="N814:N815"/>
    <mergeCell ref="N816:N818"/>
    <mergeCell ref="N834:N835"/>
    <mergeCell ref="N852:N853"/>
    <mergeCell ref="N857:N858"/>
    <mergeCell ref="N859:N874"/>
    <mergeCell ref="N914:N915"/>
    <mergeCell ref="N926:N927"/>
    <mergeCell ref="N958:N967"/>
    <mergeCell ref="N968:N971"/>
    <mergeCell ref="N977:N978"/>
    <mergeCell ref="N1065:N1066"/>
    <mergeCell ref="N1145:N1146"/>
    <mergeCell ref="N1232:N1233"/>
    <mergeCell ref="N1251:N1252"/>
    <mergeCell ref="N1262:N1267"/>
    <mergeCell ref="N1294:N1295"/>
    <mergeCell ref="N1319:N1320"/>
    <mergeCell ref="N1332:N1333"/>
    <mergeCell ref="N1358:N1360"/>
    <mergeCell ref="N1373:N1374"/>
    <mergeCell ref="N1376:N1377"/>
    <mergeCell ref="N1404:N1405"/>
    <mergeCell ref="N1410:N1411"/>
    <mergeCell ref="O3:O6"/>
    <mergeCell ref="O8:O10"/>
    <mergeCell ref="O11:O12"/>
    <mergeCell ref="O16:O17"/>
    <mergeCell ref="O43:O44"/>
    <mergeCell ref="O82:O88"/>
    <mergeCell ref="O89:O92"/>
    <mergeCell ref="O93:O99"/>
    <mergeCell ref="O100:O102"/>
    <mergeCell ref="O103:O105"/>
    <mergeCell ref="O106:O109"/>
    <mergeCell ref="O110:O112"/>
    <mergeCell ref="O113:O115"/>
    <mergeCell ref="O116:O117"/>
    <mergeCell ref="O118:O120"/>
    <mergeCell ref="O147:O148"/>
    <mergeCell ref="O149:O151"/>
    <mergeCell ref="O153:O156"/>
    <mergeCell ref="O157:O158"/>
    <mergeCell ref="O159:O160"/>
    <mergeCell ref="O161:O162"/>
    <mergeCell ref="O163:O164"/>
    <mergeCell ref="O165:O168"/>
    <mergeCell ref="O169:O171"/>
    <mergeCell ref="O172:O173"/>
    <mergeCell ref="O177:O178"/>
    <mergeCell ref="O201:O203"/>
    <mergeCell ref="O209:O215"/>
    <mergeCell ref="O216:O220"/>
    <mergeCell ref="O223:O229"/>
    <mergeCell ref="O243:O244"/>
    <mergeCell ref="O253:O254"/>
    <mergeCell ref="O373:O374"/>
    <mergeCell ref="O377:O380"/>
    <mergeCell ref="O382:O389"/>
    <mergeCell ref="O390:O391"/>
    <mergeCell ref="O396:O397"/>
    <mergeCell ref="O399:O400"/>
    <mergeCell ref="O408:O409"/>
    <mergeCell ref="O413:O417"/>
    <mergeCell ref="O423:O424"/>
    <mergeCell ref="O427:O433"/>
    <mergeCell ref="O435:O436"/>
    <mergeCell ref="O438:O443"/>
    <mergeCell ref="O445:O449"/>
    <mergeCell ref="O450:O455"/>
    <mergeCell ref="O457:O463"/>
    <mergeCell ref="O464:O476"/>
    <mergeCell ref="O478:O484"/>
    <mergeCell ref="O485:O488"/>
    <mergeCell ref="O489:O490"/>
    <mergeCell ref="O491:O495"/>
    <mergeCell ref="O497:O502"/>
    <mergeCell ref="O503:O514"/>
    <mergeCell ref="O515:O527"/>
    <mergeCell ref="O528:O533"/>
    <mergeCell ref="O538:O540"/>
    <mergeCell ref="O541:O542"/>
    <mergeCell ref="O543:O546"/>
    <mergeCell ref="O548:O551"/>
    <mergeCell ref="O552:O553"/>
    <mergeCell ref="O554:O555"/>
    <mergeCell ref="O556:O557"/>
    <mergeCell ref="O566:O567"/>
    <mergeCell ref="O569:O570"/>
    <mergeCell ref="O571:O572"/>
    <mergeCell ref="O577:O578"/>
    <mergeCell ref="O586:O588"/>
    <mergeCell ref="O589:O591"/>
    <mergeCell ref="O592:O593"/>
    <mergeCell ref="O594:O596"/>
    <mergeCell ref="O598:O599"/>
    <mergeCell ref="O600:O601"/>
    <mergeCell ref="O602:O603"/>
    <mergeCell ref="O615:O618"/>
    <mergeCell ref="O619:O621"/>
    <mergeCell ref="O624:O625"/>
    <mergeCell ref="O634:O636"/>
    <mergeCell ref="O641:O644"/>
    <mergeCell ref="O649:O650"/>
    <mergeCell ref="O652:O654"/>
    <mergeCell ref="O658:O659"/>
    <mergeCell ref="O665:O671"/>
    <mergeCell ref="O673:O675"/>
    <mergeCell ref="O715:O716"/>
    <mergeCell ref="O723:O724"/>
    <mergeCell ref="O806:O807"/>
    <mergeCell ref="O814:O815"/>
    <mergeCell ref="O816:O818"/>
    <mergeCell ref="O834:O835"/>
    <mergeCell ref="O852:O853"/>
    <mergeCell ref="O857:O858"/>
    <mergeCell ref="O859:O874"/>
    <mergeCell ref="O914:O915"/>
    <mergeCell ref="O926:O927"/>
    <mergeCell ref="O958:O967"/>
    <mergeCell ref="O968:O971"/>
    <mergeCell ref="O972:O974"/>
    <mergeCell ref="O977:O978"/>
    <mergeCell ref="O988:O989"/>
    <mergeCell ref="O1065:O1066"/>
    <mergeCell ref="O1145:O1146"/>
    <mergeCell ref="O1165:O1166"/>
    <mergeCell ref="O1232:O1233"/>
    <mergeCell ref="O1251:O1252"/>
    <mergeCell ref="O1262:O1267"/>
    <mergeCell ref="O1294:O1295"/>
    <mergeCell ref="O1299:O1302"/>
    <mergeCell ref="O1303:O1304"/>
    <mergeCell ref="O1319:O1320"/>
    <mergeCell ref="O1332:O1333"/>
    <mergeCell ref="O1351:O1352"/>
    <mergeCell ref="O1358:O1361"/>
    <mergeCell ref="O1373:O1374"/>
    <mergeCell ref="O1376:O1377"/>
    <mergeCell ref="O1404:O1405"/>
    <mergeCell ref="O1410:O1411"/>
    <mergeCell ref="P3:P6"/>
    <mergeCell ref="P8:P10"/>
    <mergeCell ref="P11:P12"/>
    <mergeCell ref="P16:P17"/>
    <mergeCell ref="P43:P44"/>
    <mergeCell ref="P82:P88"/>
    <mergeCell ref="P89:P92"/>
    <mergeCell ref="P93:P99"/>
    <mergeCell ref="P100:P102"/>
    <mergeCell ref="P103:P105"/>
    <mergeCell ref="P106:P109"/>
    <mergeCell ref="P110:P112"/>
    <mergeCell ref="P113:P115"/>
    <mergeCell ref="P116:P117"/>
    <mergeCell ref="P118:P120"/>
    <mergeCell ref="P147:P148"/>
    <mergeCell ref="P149:P151"/>
    <mergeCell ref="P153:P156"/>
    <mergeCell ref="P157:P158"/>
    <mergeCell ref="P159:P160"/>
    <mergeCell ref="P161:P162"/>
    <mergeCell ref="P163:P164"/>
    <mergeCell ref="P165:P168"/>
    <mergeCell ref="P169:P171"/>
    <mergeCell ref="P172:P173"/>
    <mergeCell ref="P177:P178"/>
    <mergeCell ref="P201:P203"/>
    <mergeCell ref="P209:P215"/>
    <mergeCell ref="P216:P220"/>
    <mergeCell ref="P223:P229"/>
    <mergeCell ref="P243:P244"/>
    <mergeCell ref="P253:P254"/>
    <mergeCell ref="P373:P374"/>
    <mergeCell ref="P377:P380"/>
    <mergeCell ref="P382:P389"/>
    <mergeCell ref="P390:P391"/>
    <mergeCell ref="P396:P397"/>
    <mergeCell ref="P399:P400"/>
    <mergeCell ref="P408:P409"/>
    <mergeCell ref="P413:P417"/>
    <mergeCell ref="P423:P424"/>
    <mergeCell ref="P427:P433"/>
    <mergeCell ref="P435:P436"/>
    <mergeCell ref="P438:P443"/>
    <mergeCell ref="P445:P449"/>
    <mergeCell ref="P450:P455"/>
    <mergeCell ref="P457:P463"/>
    <mergeCell ref="P464:P476"/>
    <mergeCell ref="P478:P484"/>
    <mergeCell ref="P485:P488"/>
    <mergeCell ref="P489:P490"/>
    <mergeCell ref="P491:P495"/>
    <mergeCell ref="P497:P502"/>
    <mergeCell ref="P503:P514"/>
    <mergeCell ref="P515:P527"/>
    <mergeCell ref="P528:P533"/>
    <mergeCell ref="P538:P540"/>
    <mergeCell ref="P541:P542"/>
    <mergeCell ref="P543:P546"/>
    <mergeCell ref="P548:P551"/>
    <mergeCell ref="P552:P553"/>
    <mergeCell ref="P554:P555"/>
    <mergeCell ref="P556:P557"/>
    <mergeCell ref="P566:P567"/>
    <mergeCell ref="P569:P570"/>
    <mergeCell ref="P571:P572"/>
    <mergeCell ref="P577:P578"/>
    <mergeCell ref="P586:P588"/>
    <mergeCell ref="P589:P591"/>
    <mergeCell ref="P592:P593"/>
    <mergeCell ref="P594:P596"/>
    <mergeCell ref="P598:P599"/>
    <mergeCell ref="P600:P601"/>
    <mergeCell ref="P602:P603"/>
    <mergeCell ref="P615:P618"/>
    <mergeCell ref="P619:P621"/>
    <mergeCell ref="P624:P625"/>
    <mergeCell ref="P634:P636"/>
    <mergeCell ref="P641:P644"/>
    <mergeCell ref="P649:P650"/>
    <mergeCell ref="P652:P654"/>
    <mergeCell ref="P658:P659"/>
    <mergeCell ref="P665:P671"/>
    <mergeCell ref="P673:P675"/>
    <mergeCell ref="P715:P716"/>
    <mergeCell ref="P723:P724"/>
    <mergeCell ref="P806:P807"/>
    <mergeCell ref="P814:P815"/>
    <mergeCell ref="P816:P818"/>
    <mergeCell ref="P834:P835"/>
    <mergeCell ref="P852:P853"/>
    <mergeCell ref="P857:P858"/>
    <mergeCell ref="P859:P874"/>
    <mergeCell ref="P914:P915"/>
    <mergeCell ref="P926:P927"/>
    <mergeCell ref="P958:P967"/>
    <mergeCell ref="P968:P971"/>
    <mergeCell ref="P972:P974"/>
    <mergeCell ref="P977:P978"/>
    <mergeCell ref="P988:P989"/>
    <mergeCell ref="P1065:P1066"/>
    <mergeCell ref="P1145:P1146"/>
    <mergeCell ref="P1165:P1166"/>
    <mergeCell ref="P1232:P1233"/>
    <mergeCell ref="P1251:P1252"/>
    <mergeCell ref="P1262:P1267"/>
    <mergeCell ref="P1294:P1295"/>
    <mergeCell ref="P1299:P1302"/>
    <mergeCell ref="P1303:P1304"/>
    <mergeCell ref="P1319:P1320"/>
    <mergeCell ref="P1332:P1333"/>
    <mergeCell ref="P1351:P1352"/>
    <mergeCell ref="P1358:P1361"/>
    <mergeCell ref="P1373:P1374"/>
    <mergeCell ref="P1376:P1377"/>
    <mergeCell ref="P1404:P1405"/>
    <mergeCell ref="P1410:P1411"/>
    <mergeCell ref="Q3:Q6"/>
    <mergeCell ref="Q8:Q10"/>
    <mergeCell ref="Q11:Q12"/>
    <mergeCell ref="Q16:Q17"/>
    <mergeCell ref="Q82:Q88"/>
    <mergeCell ref="Q89:Q92"/>
    <mergeCell ref="Q93:Q99"/>
    <mergeCell ref="Q100:Q102"/>
    <mergeCell ref="Q103:Q105"/>
    <mergeCell ref="Q106:Q109"/>
    <mergeCell ref="Q110:Q112"/>
    <mergeCell ref="Q113:Q115"/>
    <mergeCell ref="Q116:Q117"/>
    <mergeCell ref="Q118:Q120"/>
    <mergeCell ref="Q147:Q148"/>
    <mergeCell ref="Q149:Q151"/>
    <mergeCell ref="Q153:Q156"/>
    <mergeCell ref="Q157:Q158"/>
    <mergeCell ref="Q159:Q160"/>
    <mergeCell ref="Q161:Q162"/>
    <mergeCell ref="Q163:Q164"/>
    <mergeCell ref="Q165:Q168"/>
    <mergeCell ref="Q169:Q171"/>
    <mergeCell ref="Q172:Q173"/>
    <mergeCell ref="Q177:Q178"/>
    <mergeCell ref="Q201:Q203"/>
    <mergeCell ref="Q209:Q215"/>
    <mergeCell ref="Q216:Q220"/>
    <mergeCell ref="Q223:Q229"/>
    <mergeCell ref="Q243:Q244"/>
    <mergeCell ref="Q253:Q254"/>
    <mergeCell ref="Q373:Q374"/>
    <mergeCell ref="Q377:Q380"/>
    <mergeCell ref="Q382:Q389"/>
    <mergeCell ref="Q390:Q391"/>
    <mergeCell ref="Q396:Q397"/>
    <mergeCell ref="Q399:Q400"/>
    <mergeCell ref="Q408:Q409"/>
    <mergeCell ref="Q413:Q417"/>
    <mergeCell ref="Q423:Q424"/>
    <mergeCell ref="Q427:Q433"/>
    <mergeCell ref="Q435:Q436"/>
    <mergeCell ref="Q438:Q443"/>
    <mergeCell ref="Q445:Q449"/>
    <mergeCell ref="Q450:Q455"/>
    <mergeCell ref="Q457:Q463"/>
    <mergeCell ref="Q464:Q476"/>
    <mergeCell ref="Q478:Q484"/>
    <mergeCell ref="Q485:Q488"/>
    <mergeCell ref="Q489:Q490"/>
    <mergeCell ref="Q491:Q495"/>
    <mergeCell ref="Q497:Q502"/>
    <mergeCell ref="Q503:Q514"/>
    <mergeCell ref="Q515:Q527"/>
    <mergeCell ref="Q528:Q533"/>
    <mergeCell ref="Q538:Q540"/>
    <mergeCell ref="Q541:Q542"/>
    <mergeCell ref="Q543:Q546"/>
    <mergeCell ref="Q548:Q551"/>
    <mergeCell ref="Q552:Q553"/>
    <mergeCell ref="Q554:Q555"/>
    <mergeCell ref="Q556:Q557"/>
    <mergeCell ref="Q566:Q567"/>
    <mergeCell ref="Q569:Q570"/>
    <mergeCell ref="Q571:Q572"/>
    <mergeCell ref="Q577:Q578"/>
    <mergeCell ref="Q586:Q588"/>
    <mergeCell ref="Q589:Q591"/>
    <mergeCell ref="Q592:Q593"/>
    <mergeCell ref="Q594:Q596"/>
    <mergeCell ref="Q598:Q599"/>
    <mergeCell ref="Q600:Q601"/>
    <mergeCell ref="Q602:Q603"/>
    <mergeCell ref="Q615:Q618"/>
    <mergeCell ref="Q619:Q621"/>
    <mergeCell ref="Q624:Q625"/>
    <mergeCell ref="Q634:Q636"/>
    <mergeCell ref="Q641:Q644"/>
    <mergeCell ref="Q649:Q650"/>
    <mergeCell ref="Q652:Q654"/>
    <mergeCell ref="Q658:Q659"/>
    <mergeCell ref="Q665:Q671"/>
    <mergeCell ref="Q673:Q675"/>
    <mergeCell ref="Q715:Q716"/>
    <mergeCell ref="Q723:Q724"/>
    <mergeCell ref="Q806:Q807"/>
    <mergeCell ref="Q814:Q815"/>
    <mergeCell ref="Q816:Q818"/>
    <mergeCell ref="Q834:Q835"/>
    <mergeCell ref="Q852:Q853"/>
    <mergeCell ref="Q857:Q858"/>
    <mergeCell ref="Q859:Q874"/>
    <mergeCell ref="Q914:Q915"/>
    <mergeCell ref="Q926:Q927"/>
    <mergeCell ref="Q958:Q967"/>
    <mergeCell ref="Q968:Q971"/>
    <mergeCell ref="Q972:Q974"/>
    <mergeCell ref="Q977:Q978"/>
    <mergeCell ref="Q988:Q989"/>
    <mergeCell ref="Q1065:Q1066"/>
    <mergeCell ref="Q1145:Q1146"/>
    <mergeCell ref="Q1165:Q1166"/>
    <mergeCell ref="Q1232:Q1233"/>
    <mergeCell ref="Q1251:Q1252"/>
    <mergeCell ref="Q1262:Q1267"/>
    <mergeCell ref="Q1294:Q1295"/>
    <mergeCell ref="Q1299:Q1302"/>
    <mergeCell ref="Q1303:Q1304"/>
    <mergeCell ref="Q1319:Q1320"/>
    <mergeCell ref="Q1332:Q1333"/>
    <mergeCell ref="Q1351:Q1352"/>
    <mergeCell ref="Q1358:Q1361"/>
    <mergeCell ref="Q1373:Q1374"/>
    <mergeCell ref="Q1376:Q1377"/>
    <mergeCell ref="Q1404:Q1405"/>
    <mergeCell ref="Q1410:Q1411"/>
    <mergeCell ref="R3:R6"/>
    <mergeCell ref="R8:R10"/>
    <mergeCell ref="R11:R12"/>
    <mergeCell ref="R16:R17"/>
    <mergeCell ref="R82:R88"/>
    <mergeCell ref="R89:R92"/>
    <mergeCell ref="R93:R99"/>
    <mergeCell ref="R100:R102"/>
    <mergeCell ref="R103:R105"/>
    <mergeCell ref="R106:R109"/>
    <mergeCell ref="R110:R112"/>
    <mergeCell ref="R113:R115"/>
    <mergeCell ref="R116:R117"/>
    <mergeCell ref="R118:R120"/>
    <mergeCell ref="R147:R148"/>
    <mergeCell ref="R149:R151"/>
    <mergeCell ref="R153:R156"/>
    <mergeCell ref="R157:R158"/>
    <mergeCell ref="R159:R160"/>
    <mergeCell ref="R161:R162"/>
    <mergeCell ref="R163:R164"/>
    <mergeCell ref="R165:R168"/>
    <mergeCell ref="R169:R171"/>
    <mergeCell ref="R172:R173"/>
    <mergeCell ref="R177:R178"/>
    <mergeCell ref="R201:R203"/>
    <mergeCell ref="R209:R215"/>
    <mergeCell ref="R216:R220"/>
    <mergeCell ref="R223:R229"/>
    <mergeCell ref="R243:R244"/>
    <mergeCell ref="R253:R254"/>
    <mergeCell ref="R373:R374"/>
    <mergeCell ref="R377:R380"/>
    <mergeCell ref="R382:R389"/>
    <mergeCell ref="R390:R391"/>
    <mergeCell ref="R396:R397"/>
    <mergeCell ref="R399:R400"/>
    <mergeCell ref="R408:R409"/>
    <mergeCell ref="R413:R417"/>
    <mergeCell ref="R423:R424"/>
    <mergeCell ref="R427:R433"/>
    <mergeCell ref="R435:R436"/>
    <mergeCell ref="R438:R443"/>
    <mergeCell ref="R445:R449"/>
    <mergeCell ref="R450:R455"/>
    <mergeCell ref="R457:R463"/>
    <mergeCell ref="R464:R476"/>
    <mergeCell ref="R478:R484"/>
    <mergeCell ref="R485:R488"/>
    <mergeCell ref="R489:R490"/>
    <mergeCell ref="R491:R495"/>
    <mergeCell ref="R497:R502"/>
    <mergeCell ref="R503:R514"/>
    <mergeCell ref="R515:R527"/>
    <mergeCell ref="R528:R533"/>
    <mergeCell ref="R538:R540"/>
    <mergeCell ref="R541:R542"/>
    <mergeCell ref="R543:R546"/>
    <mergeCell ref="R548:R551"/>
    <mergeCell ref="R552:R553"/>
    <mergeCell ref="R554:R555"/>
    <mergeCell ref="R556:R557"/>
    <mergeCell ref="R566:R567"/>
    <mergeCell ref="R569:R570"/>
    <mergeCell ref="R571:R572"/>
    <mergeCell ref="R577:R578"/>
    <mergeCell ref="R586:R588"/>
    <mergeCell ref="R589:R591"/>
    <mergeCell ref="R592:R593"/>
    <mergeCell ref="R594:R596"/>
    <mergeCell ref="R598:R599"/>
    <mergeCell ref="R600:R601"/>
    <mergeCell ref="R602:R603"/>
    <mergeCell ref="R615:R618"/>
    <mergeCell ref="R619:R621"/>
    <mergeCell ref="R624:R625"/>
    <mergeCell ref="R634:R636"/>
    <mergeCell ref="R641:R644"/>
    <mergeCell ref="R649:R650"/>
    <mergeCell ref="R652:R654"/>
    <mergeCell ref="R658:R659"/>
    <mergeCell ref="R665:R671"/>
    <mergeCell ref="R673:R675"/>
    <mergeCell ref="R715:R716"/>
    <mergeCell ref="R723:R724"/>
    <mergeCell ref="R806:R807"/>
    <mergeCell ref="R814:R815"/>
    <mergeCell ref="R816:R818"/>
    <mergeCell ref="R834:R835"/>
    <mergeCell ref="R852:R853"/>
    <mergeCell ref="R857:R858"/>
    <mergeCell ref="R859:R874"/>
    <mergeCell ref="R914:R915"/>
    <mergeCell ref="R926:R927"/>
    <mergeCell ref="R958:R967"/>
    <mergeCell ref="R968:R971"/>
    <mergeCell ref="R972:R974"/>
    <mergeCell ref="R977:R978"/>
    <mergeCell ref="R988:R989"/>
    <mergeCell ref="R1065:R1066"/>
    <mergeCell ref="R1145:R1146"/>
    <mergeCell ref="R1165:R1166"/>
    <mergeCell ref="R1232:R1233"/>
    <mergeCell ref="R1251:R1252"/>
    <mergeCell ref="R1262:R1267"/>
    <mergeCell ref="R1294:R1295"/>
    <mergeCell ref="R1299:R1302"/>
    <mergeCell ref="R1303:R1304"/>
    <mergeCell ref="R1319:R1320"/>
    <mergeCell ref="R1332:R1333"/>
    <mergeCell ref="R1351:R1352"/>
    <mergeCell ref="R1358:R1361"/>
    <mergeCell ref="R1373:R1374"/>
    <mergeCell ref="R1376:R1377"/>
    <mergeCell ref="R1404:R1405"/>
    <mergeCell ref="R1410:R1411"/>
    <mergeCell ref="S3:S6"/>
    <mergeCell ref="S8:S10"/>
    <mergeCell ref="S11:S12"/>
    <mergeCell ref="S16:S17"/>
    <mergeCell ref="S82:S88"/>
    <mergeCell ref="S89:S92"/>
    <mergeCell ref="S93:S99"/>
    <mergeCell ref="S100:S102"/>
    <mergeCell ref="S103:S105"/>
    <mergeCell ref="S106:S109"/>
    <mergeCell ref="S110:S112"/>
    <mergeCell ref="S113:S115"/>
    <mergeCell ref="S116:S117"/>
    <mergeCell ref="S118:S120"/>
    <mergeCell ref="S147:S148"/>
    <mergeCell ref="S149:S151"/>
    <mergeCell ref="S153:S156"/>
    <mergeCell ref="S157:S158"/>
    <mergeCell ref="S159:S160"/>
    <mergeCell ref="S161:S162"/>
    <mergeCell ref="S163:S164"/>
    <mergeCell ref="S165:S168"/>
    <mergeCell ref="S169:S171"/>
    <mergeCell ref="S172:S173"/>
    <mergeCell ref="S177:S178"/>
    <mergeCell ref="S201:S203"/>
    <mergeCell ref="S209:S215"/>
    <mergeCell ref="S216:S220"/>
    <mergeCell ref="S223:S229"/>
    <mergeCell ref="S243:S244"/>
    <mergeCell ref="S253:S254"/>
    <mergeCell ref="S373:S374"/>
    <mergeCell ref="S377:S380"/>
    <mergeCell ref="S382:S389"/>
    <mergeCell ref="S390:S391"/>
    <mergeCell ref="S396:S397"/>
    <mergeCell ref="S399:S400"/>
    <mergeCell ref="S408:S409"/>
    <mergeCell ref="S413:S417"/>
    <mergeCell ref="S423:S424"/>
    <mergeCell ref="S427:S433"/>
    <mergeCell ref="S435:S436"/>
    <mergeCell ref="S438:S443"/>
    <mergeCell ref="S445:S449"/>
    <mergeCell ref="S450:S455"/>
    <mergeCell ref="S457:S463"/>
    <mergeCell ref="S464:S476"/>
    <mergeCell ref="S478:S484"/>
    <mergeCell ref="S485:S488"/>
    <mergeCell ref="S489:S490"/>
    <mergeCell ref="S491:S495"/>
    <mergeCell ref="S497:S502"/>
    <mergeCell ref="S503:S514"/>
    <mergeCell ref="S515:S527"/>
    <mergeCell ref="S528:S533"/>
    <mergeCell ref="S538:S540"/>
    <mergeCell ref="S541:S542"/>
    <mergeCell ref="S543:S546"/>
    <mergeCell ref="S548:S551"/>
    <mergeCell ref="S552:S553"/>
    <mergeCell ref="S554:S555"/>
    <mergeCell ref="S556:S557"/>
    <mergeCell ref="S566:S567"/>
    <mergeCell ref="S569:S570"/>
    <mergeCell ref="S571:S572"/>
    <mergeCell ref="S577:S578"/>
    <mergeCell ref="S586:S588"/>
    <mergeCell ref="S589:S591"/>
    <mergeCell ref="S592:S593"/>
    <mergeCell ref="S594:S596"/>
    <mergeCell ref="S598:S599"/>
    <mergeCell ref="S600:S601"/>
    <mergeCell ref="S602:S603"/>
    <mergeCell ref="S615:S618"/>
    <mergeCell ref="S619:S621"/>
    <mergeCell ref="S634:S636"/>
    <mergeCell ref="S641:S644"/>
    <mergeCell ref="S649:S650"/>
    <mergeCell ref="S652:S654"/>
    <mergeCell ref="S658:S659"/>
    <mergeCell ref="S665:S671"/>
    <mergeCell ref="S673:S675"/>
    <mergeCell ref="S715:S716"/>
    <mergeCell ref="S723:S724"/>
    <mergeCell ref="S806:S807"/>
    <mergeCell ref="S814:S815"/>
    <mergeCell ref="S816:S818"/>
    <mergeCell ref="S834:S835"/>
    <mergeCell ref="S852:S853"/>
    <mergeCell ref="S857:S858"/>
    <mergeCell ref="S859:S874"/>
    <mergeCell ref="S914:S915"/>
    <mergeCell ref="S926:S927"/>
    <mergeCell ref="S958:S967"/>
    <mergeCell ref="S968:S971"/>
    <mergeCell ref="S972:S974"/>
    <mergeCell ref="S977:S978"/>
    <mergeCell ref="S988:S989"/>
    <mergeCell ref="S1065:S1066"/>
    <mergeCell ref="S1145:S1146"/>
    <mergeCell ref="S1165:S1166"/>
    <mergeCell ref="S1232:S1233"/>
    <mergeCell ref="S1251:S1252"/>
    <mergeCell ref="S1262:S1267"/>
    <mergeCell ref="S1294:S1295"/>
    <mergeCell ref="S1299:S1302"/>
    <mergeCell ref="S1303:S1304"/>
    <mergeCell ref="S1319:S1320"/>
    <mergeCell ref="S1332:S1333"/>
    <mergeCell ref="S1351:S1352"/>
    <mergeCell ref="S1358:S1361"/>
    <mergeCell ref="S1373:S1374"/>
    <mergeCell ref="S1376:S1377"/>
    <mergeCell ref="S1404:S1405"/>
    <mergeCell ref="S1410:S1411"/>
    <mergeCell ref="T3:T6"/>
    <mergeCell ref="T8:T10"/>
    <mergeCell ref="T11:T12"/>
    <mergeCell ref="T16:T17"/>
    <mergeCell ref="T147:T148"/>
    <mergeCell ref="T149:T151"/>
    <mergeCell ref="T153:T156"/>
    <mergeCell ref="T157:T158"/>
    <mergeCell ref="T159:T160"/>
    <mergeCell ref="T161:T162"/>
    <mergeCell ref="T163:T164"/>
    <mergeCell ref="T165:T168"/>
    <mergeCell ref="T169:T171"/>
    <mergeCell ref="T172:T173"/>
    <mergeCell ref="T177:T178"/>
    <mergeCell ref="T201:T203"/>
    <mergeCell ref="T209:T215"/>
    <mergeCell ref="T216:T220"/>
    <mergeCell ref="T253:T254"/>
    <mergeCell ref="T373:T374"/>
    <mergeCell ref="T377:T380"/>
    <mergeCell ref="T382:T389"/>
    <mergeCell ref="T390:T391"/>
    <mergeCell ref="T396:T397"/>
    <mergeCell ref="T399:T400"/>
    <mergeCell ref="T408:T409"/>
    <mergeCell ref="T413:T417"/>
    <mergeCell ref="T423:T424"/>
    <mergeCell ref="T427:T433"/>
    <mergeCell ref="T435:T436"/>
    <mergeCell ref="T438:T443"/>
    <mergeCell ref="T445:T449"/>
    <mergeCell ref="T450:T455"/>
    <mergeCell ref="T457:T463"/>
    <mergeCell ref="T464:T476"/>
    <mergeCell ref="T478:T484"/>
    <mergeCell ref="T485:T488"/>
    <mergeCell ref="T489:T490"/>
    <mergeCell ref="T491:T495"/>
    <mergeCell ref="T497:T502"/>
    <mergeCell ref="T503:T514"/>
    <mergeCell ref="T515:T527"/>
    <mergeCell ref="T528:T533"/>
    <mergeCell ref="T538:T540"/>
    <mergeCell ref="T541:T542"/>
    <mergeCell ref="T543:T546"/>
    <mergeCell ref="T548:T551"/>
    <mergeCell ref="T552:T553"/>
    <mergeCell ref="T554:T555"/>
    <mergeCell ref="T556:T557"/>
    <mergeCell ref="T566:T567"/>
    <mergeCell ref="T569:T570"/>
    <mergeCell ref="T571:T572"/>
    <mergeCell ref="T577:T578"/>
    <mergeCell ref="T586:T588"/>
    <mergeCell ref="T589:T591"/>
    <mergeCell ref="T592:T593"/>
    <mergeCell ref="T594:T596"/>
    <mergeCell ref="T598:T599"/>
    <mergeCell ref="T600:T601"/>
    <mergeCell ref="T602:T603"/>
    <mergeCell ref="T634:T636"/>
    <mergeCell ref="T665:T671"/>
    <mergeCell ref="T673:T675"/>
    <mergeCell ref="T715:T716"/>
    <mergeCell ref="T723:T724"/>
    <mergeCell ref="T806:T807"/>
    <mergeCell ref="T814:T815"/>
    <mergeCell ref="T816:T818"/>
    <mergeCell ref="T834:T835"/>
    <mergeCell ref="T852:T853"/>
    <mergeCell ref="T857:T858"/>
    <mergeCell ref="T859:T874"/>
    <mergeCell ref="T914:T915"/>
    <mergeCell ref="T926:T927"/>
    <mergeCell ref="T958:T967"/>
    <mergeCell ref="T968:T971"/>
    <mergeCell ref="T972:T974"/>
    <mergeCell ref="T977:T978"/>
    <mergeCell ref="T988:T989"/>
    <mergeCell ref="T1065:T1066"/>
    <mergeCell ref="T1145:T1146"/>
    <mergeCell ref="T1165:T1166"/>
    <mergeCell ref="T1232:T1233"/>
    <mergeCell ref="T1251:T1252"/>
    <mergeCell ref="T1294:T1295"/>
    <mergeCell ref="T1299:T1302"/>
    <mergeCell ref="T1303:T1304"/>
    <mergeCell ref="T1319:T1320"/>
    <mergeCell ref="T1332:T1333"/>
    <mergeCell ref="T1358:T1361"/>
    <mergeCell ref="T1373:T1374"/>
    <mergeCell ref="T1376:T1377"/>
    <mergeCell ref="T1404:T1405"/>
    <mergeCell ref="T1410:T1411"/>
  </mergeCells>
  <dataValidations count="1">
    <dataValidation allowBlank="1" showInputMessage="1" showErrorMessage="1" sqref="H250 H252 H255 H243:H244"/>
  </dataValidation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AX132"/>
  <sheetViews>
    <sheetView zoomScale="90" zoomScaleNormal="90" workbookViewId="0">
      <pane xSplit="2" ySplit="7" topLeftCell="C34" activePane="bottomRight" state="frozen"/>
      <selection/>
      <selection pane="topRight"/>
      <selection pane="bottomLeft"/>
      <selection pane="bottomRight" activeCell="A1" sqref="A1"/>
    </sheetView>
  </sheetViews>
  <sheetFormatPr defaultColWidth="9" defaultRowHeight="13.5"/>
  <cols>
    <col min="1" max="1" width="15.5083333333333" customWidth="1"/>
    <col min="2" max="2" width="11.125" style="1" customWidth="1"/>
    <col min="3" max="3" width="9.75833333333333" style="1" customWidth="1"/>
    <col min="4" max="4" width="9.75833333333333" style="2" hidden="1" customWidth="1"/>
    <col min="5" max="5" width="9.375" style="1" customWidth="1"/>
    <col min="6" max="6" width="10.375" style="1" customWidth="1"/>
    <col min="7" max="7" width="12.625" style="1" customWidth="1"/>
    <col min="8" max="8" width="12.625" style="1" hidden="1" customWidth="1"/>
    <col min="9" max="9" width="9.75833333333333" style="3" customWidth="1"/>
    <col min="10" max="10" width="9.75833333333333" style="1" customWidth="1"/>
    <col min="11" max="11" width="9.75833333333333" style="4" customWidth="1"/>
    <col min="12" max="14" width="9.75833333333333" style="1" customWidth="1"/>
    <col min="15" max="15" width="10.375" style="5" customWidth="1"/>
    <col min="16" max="16" width="11.125" style="3" customWidth="1"/>
    <col min="17" max="17" width="11.125" style="1" hidden="1" customWidth="1"/>
    <col min="18" max="18" width="11.125" style="1" customWidth="1"/>
    <col min="19" max="19" width="14.625" style="1" hidden="1" customWidth="1"/>
    <col min="20" max="20" width="13.875" style="1" customWidth="1"/>
    <col min="21" max="21" width="13.875" style="1" hidden="1" customWidth="1"/>
    <col min="22" max="22" width="13.875" style="6" customWidth="1"/>
    <col min="23" max="23" width="13.875" style="1" hidden="1" customWidth="1"/>
    <col min="24" max="25" width="10.625" style="7" hidden="1" customWidth="1" outlineLevel="1"/>
    <col min="26" max="31" width="11.125" hidden="1" customWidth="1" outlineLevel="1"/>
    <col min="32" max="32" width="11.125" style="1" customWidth="1" collapsed="1"/>
    <col min="33" max="37" width="11.125" style="1" customWidth="1"/>
    <col min="38" max="38" width="9.25833333333333" customWidth="1" outlineLevel="1"/>
    <col min="39" max="43" width="9" customWidth="1" outlineLevel="1"/>
    <col min="44" max="44" width="20.125" customWidth="1" outlineLevel="1"/>
    <col min="45" max="46" width="12.625" customWidth="1" outlineLevel="1"/>
    <col min="47" max="47" width="16.625" customWidth="1" outlineLevel="1"/>
    <col min="48" max="49" width="9" customWidth="1" outlineLevel="1"/>
    <col min="50" max="50" width="5.875" customWidth="1" outlineLevel="1"/>
  </cols>
  <sheetData>
    <row r="1" spans="1:50">
      <c r="A1" t="s">
        <v>0</v>
      </c>
    </row>
    <row r="2" ht="80" customHeight="1" spans="1:50">
      <c r="A2" s="8" t="s">
        <v>5036</v>
      </c>
      <c r="B2" s="8"/>
      <c r="C2" s="8"/>
      <c r="D2" s="9"/>
      <c r="E2" s="8"/>
      <c r="F2" s="8"/>
      <c r="G2" s="8"/>
      <c r="H2" s="8"/>
      <c r="I2" s="10"/>
      <c r="J2" s="8"/>
      <c r="K2" s="8"/>
      <c r="L2" s="8"/>
      <c r="M2" s="8"/>
      <c r="N2" s="8"/>
      <c r="O2" s="8"/>
      <c r="P2" s="10"/>
      <c r="Q2" s="8"/>
      <c r="R2" s="8"/>
      <c r="S2" s="8"/>
      <c r="T2" s="11"/>
      <c r="U2" s="8"/>
      <c r="V2" s="12"/>
      <c r="W2" s="8"/>
      <c r="X2" s="8"/>
      <c r="Y2" s="8"/>
      <c r="Z2" s="8"/>
      <c r="AA2" s="8"/>
      <c r="AB2" s="8"/>
      <c r="AC2" s="8"/>
      <c r="AD2" s="8"/>
      <c r="AE2" s="8"/>
      <c r="AF2" s="8"/>
      <c r="AG2" s="8"/>
      <c r="AH2" s="8"/>
      <c r="AI2" s="8"/>
      <c r="AJ2" s="8"/>
      <c r="AK2" s="8"/>
      <c r="AL2" s="13"/>
      <c r="AM2" s="13"/>
      <c r="AN2" s="13"/>
      <c r="AO2" s="13"/>
      <c r="AP2" s="13"/>
      <c r="AQ2" s="13"/>
      <c r="AR2" s="13"/>
      <c r="AS2" s="13"/>
      <c r="AT2" s="13"/>
      <c r="AU2" s="13"/>
      <c r="AV2" s="13"/>
      <c r="AW2" s="13"/>
      <c r="AX2" s="13"/>
    </row>
    <row r="3" s="1" customFormat="1" ht="37.5" spans="1:50">
      <c r="A3" s="14" t="s">
        <v>2</v>
      </c>
      <c r="B3" s="14" t="s">
        <v>3</v>
      </c>
      <c r="C3" s="15" t="s">
        <v>5037</v>
      </c>
      <c r="D3" s="16"/>
      <c r="E3" s="17"/>
      <c r="F3" s="17"/>
      <c r="G3" s="17"/>
      <c r="H3" s="17"/>
      <c r="I3" s="18" t="s">
        <v>162</v>
      </c>
      <c r="J3" s="17"/>
      <c r="K3" s="17"/>
      <c r="L3" s="17"/>
      <c r="M3" s="17"/>
      <c r="N3" s="17"/>
      <c r="O3" s="17"/>
      <c r="P3" s="19" t="s">
        <v>5038</v>
      </c>
      <c r="Q3" s="15"/>
      <c r="R3" s="15"/>
      <c r="S3" s="20" t="s">
        <v>163</v>
      </c>
      <c r="T3" s="21"/>
      <c r="U3" s="21"/>
      <c r="V3" s="22"/>
      <c r="W3" s="21"/>
      <c r="X3" s="21"/>
      <c r="Y3" s="21"/>
      <c r="Z3" s="21"/>
      <c r="AA3" s="21"/>
      <c r="AB3" s="21"/>
      <c r="AC3" s="21"/>
      <c r="AD3" s="21"/>
      <c r="AE3" s="21"/>
      <c r="AF3" s="21"/>
      <c r="AG3" s="17"/>
      <c r="AH3" s="17"/>
      <c r="AI3" s="21"/>
      <c r="AJ3" s="17"/>
      <c r="AK3" s="23"/>
      <c r="AL3" s="24" t="s">
        <v>164</v>
      </c>
      <c r="AM3" s="25"/>
      <c r="AN3" s="25"/>
      <c r="AO3" s="25"/>
      <c r="AP3" s="25"/>
      <c r="AQ3" s="25"/>
      <c r="AR3" s="26"/>
      <c r="AS3" s="27" t="s">
        <v>165</v>
      </c>
      <c r="AT3" s="27"/>
      <c r="AU3" s="28" t="s">
        <v>166</v>
      </c>
      <c r="AV3" s="29"/>
      <c r="AW3" s="29"/>
      <c r="AX3" s="30"/>
    </row>
    <row r="4" s="1" customFormat="1" ht="24" spans="1:50">
      <c r="A4" s="14"/>
      <c r="B4" s="20"/>
      <c r="C4" s="14" t="s">
        <v>5</v>
      </c>
      <c r="D4" s="31"/>
      <c r="E4" s="21" t="s">
        <v>12</v>
      </c>
      <c r="F4" s="23"/>
      <c r="G4" s="21" t="s">
        <v>5039</v>
      </c>
      <c r="H4" s="32" t="s">
        <v>4811</v>
      </c>
      <c r="I4" s="19" t="s">
        <v>5</v>
      </c>
      <c r="J4" s="33" t="s">
        <v>4803</v>
      </c>
      <c r="K4" s="34"/>
      <c r="L4" s="35"/>
      <c r="M4" s="19" t="s">
        <v>210</v>
      </c>
      <c r="N4" s="19"/>
      <c r="O4" s="36" t="s">
        <v>5040</v>
      </c>
      <c r="P4" s="19"/>
      <c r="Q4" s="15"/>
      <c r="R4" s="15" t="s">
        <v>5041</v>
      </c>
      <c r="S4" s="37" t="s">
        <v>5042</v>
      </c>
      <c r="T4" s="38"/>
      <c r="U4" s="38"/>
      <c r="V4" s="39"/>
      <c r="W4" s="40"/>
      <c r="X4" s="41"/>
      <c r="Y4" s="41"/>
      <c r="Z4" s="42" t="s">
        <v>4803</v>
      </c>
      <c r="AA4" s="42"/>
      <c r="AB4" s="42"/>
      <c r="AC4" s="42"/>
      <c r="AD4" s="42"/>
      <c r="AE4" s="43"/>
      <c r="AF4" s="44" t="s">
        <v>5043</v>
      </c>
      <c r="AG4" s="21"/>
      <c r="AH4" s="45"/>
      <c r="AI4" s="46" t="s">
        <v>5044</v>
      </c>
      <c r="AJ4" s="21"/>
      <c r="AK4" s="45"/>
      <c r="AL4" s="47"/>
      <c r="AM4" s="48"/>
      <c r="AN4" s="48"/>
      <c r="AO4" s="48"/>
      <c r="AP4" s="48"/>
      <c r="AQ4" s="48"/>
      <c r="AR4" s="26"/>
      <c r="AS4" s="49"/>
      <c r="AT4" s="49"/>
      <c r="AU4" s="50"/>
      <c r="AV4" s="51"/>
      <c r="AW4" s="51"/>
      <c r="AX4" s="52"/>
    </row>
    <row r="5" s="1" customFormat="1" ht="39" customHeight="1" spans="1:50">
      <c r="A5" s="14"/>
      <c r="B5" s="20"/>
      <c r="C5" s="14"/>
      <c r="D5" s="53" t="s">
        <v>5045</v>
      </c>
      <c r="E5" s="54"/>
      <c r="F5" s="55" t="s">
        <v>5046</v>
      </c>
      <c r="G5" s="56"/>
      <c r="H5" s="57" t="s">
        <v>5047</v>
      </c>
      <c r="I5" s="19"/>
      <c r="J5" s="19" t="s">
        <v>5048</v>
      </c>
      <c r="K5" s="58" t="s">
        <v>175</v>
      </c>
      <c r="L5" s="58" t="s">
        <v>173</v>
      </c>
      <c r="M5" s="59" t="s">
        <v>5049</v>
      </c>
      <c r="N5" s="59" t="s">
        <v>5050</v>
      </c>
      <c r="O5" s="36" t="s">
        <v>5051</v>
      </c>
      <c r="P5" s="19"/>
      <c r="Q5" s="44"/>
      <c r="R5" s="44"/>
      <c r="S5" s="44"/>
      <c r="T5" s="60" t="s">
        <v>5052</v>
      </c>
      <c r="U5" s="60" t="s">
        <v>5053</v>
      </c>
      <c r="V5" s="61" t="s">
        <v>173</v>
      </c>
      <c r="W5" s="60"/>
      <c r="X5" s="62" t="s">
        <v>5054</v>
      </c>
      <c r="Y5" s="62" t="s">
        <v>5055</v>
      </c>
      <c r="Z5" s="63" t="s">
        <v>182</v>
      </c>
      <c r="AA5" s="63" t="s">
        <v>183</v>
      </c>
      <c r="AB5" s="63" t="s">
        <v>184</v>
      </c>
      <c r="AC5" s="63" t="s">
        <v>185</v>
      </c>
      <c r="AD5" s="63" t="s">
        <v>186</v>
      </c>
      <c r="AE5" s="63" t="s">
        <v>187</v>
      </c>
      <c r="AF5" s="14"/>
      <c r="AG5" s="60" t="s">
        <v>5052</v>
      </c>
      <c r="AH5" s="60" t="s">
        <v>173</v>
      </c>
      <c r="AI5" s="14"/>
      <c r="AJ5" s="60" t="s">
        <v>5052</v>
      </c>
      <c r="AK5" s="14" t="s">
        <v>173</v>
      </c>
      <c r="AL5" s="64" t="s">
        <v>182</v>
      </c>
      <c r="AM5" s="64" t="s">
        <v>183</v>
      </c>
      <c r="AN5" s="64" t="s">
        <v>184</v>
      </c>
      <c r="AO5" s="64" t="s">
        <v>185</v>
      </c>
      <c r="AP5" s="64" t="s">
        <v>186</v>
      </c>
      <c r="AQ5" s="64" t="s">
        <v>187</v>
      </c>
      <c r="AR5" s="65"/>
      <c r="AS5" s="66"/>
      <c r="AT5" s="19" t="s">
        <v>188</v>
      </c>
      <c r="AU5" s="67" t="s">
        <v>189</v>
      </c>
      <c r="AV5" s="68" t="s">
        <v>190</v>
      </c>
      <c r="AW5" s="68" t="s">
        <v>191</v>
      </c>
      <c r="AX5" s="69" t="s">
        <v>192</v>
      </c>
    </row>
    <row r="6" ht="17" customHeight="1" spans="1:50">
      <c r="A6" s="70"/>
      <c r="B6" s="71"/>
      <c r="C6" s="71"/>
      <c r="D6" s="72"/>
      <c r="E6" s="71"/>
      <c r="F6" s="71"/>
      <c r="G6" s="71"/>
      <c r="H6" s="71"/>
      <c r="I6" s="73"/>
      <c r="J6" s="71"/>
      <c r="K6" s="74"/>
      <c r="L6" s="75"/>
      <c r="M6" s="75"/>
      <c r="N6" s="75"/>
      <c r="O6" s="74"/>
      <c r="P6" s="76"/>
      <c r="Q6" s="77"/>
      <c r="R6" s="77"/>
      <c r="S6" s="78"/>
      <c r="T6" s="71"/>
      <c r="U6" s="79"/>
      <c r="V6" s="80"/>
      <c r="W6" s="79"/>
      <c r="X6" s="81"/>
      <c r="Y6" s="81"/>
      <c r="Z6" s="82"/>
      <c r="AA6" s="82"/>
      <c r="AB6" s="82"/>
      <c r="AC6" s="82"/>
      <c r="AD6" s="82"/>
      <c r="AE6" s="82"/>
      <c r="AF6" s="79"/>
      <c r="AG6" s="79"/>
      <c r="AH6" s="79"/>
      <c r="AI6" s="79"/>
      <c r="AJ6" s="79"/>
      <c r="AK6" s="79"/>
      <c r="AL6" s="82" t="s">
        <v>193</v>
      </c>
      <c r="AM6" s="82" t="s">
        <v>193</v>
      </c>
      <c r="AN6" s="82" t="s">
        <v>193</v>
      </c>
      <c r="AO6" s="82" t="s">
        <v>193</v>
      </c>
      <c r="AP6" s="82" t="s">
        <v>193</v>
      </c>
      <c r="AQ6" s="82" t="s">
        <v>193</v>
      </c>
      <c r="AR6" s="83"/>
      <c r="AS6" s="83"/>
      <c r="AT6" s="83"/>
      <c r="AU6" s="82"/>
      <c r="AV6" s="84"/>
      <c r="AW6" s="84"/>
      <c r="AX6" s="85"/>
    </row>
    <row r="7" ht="15" customHeight="1" spans="1:50">
      <c r="A7" s="86" t="s">
        <v>17</v>
      </c>
      <c r="B7" s="87"/>
      <c r="C7" s="88">
        <v>318500</v>
      </c>
      <c r="D7" s="89">
        <v>247865</v>
      </c>
      <c r="E7" s="88">
        <f t="shared" ref="E7:L7" si="0">E8+E13+E15+E23+E28+E39+E46+E55+E61+E66+E68+E70+E78+E83+E93+E99+E108+E117+E121+E127</f>
        <v>246815</v>
      </c>
      <c r="F7" s="88">
        <f t="shared" si="0"/>
        <v>4937</v>
      </c>
      <c r="G7" s="88">
        <f t="shared" si="0"/>
        <v>71686</v>
      </c>
      <c r="H7" s="88">
        <f t="shared" si="0"/>
        <v>71686</v>
      </c>
      <c r="I7" s="90">
        <f t="shared" si="0"/>
        <v>246815</v>
      </c>
      <c r="J7" s="88">
        <f t="shared" si="0"/>
        <v>230994</v>
      </c>
      <c r="K7" s="88">
        <f t="shared" si="0"/>
        <v>248998.04</v>
      </c>
      <c r="L7" s="88">
        <f t="shared" si="0"/>
        <v>838257</v>
      </c>
      <c r="M7" s="88"/>
      <c r="N7" s="88">
        <f>N8+N13+N15+N23+N28+N39+N46+N55+N61+N66+N68+N70+N78+N83+N93+N99+N108+N117+N121+N127</f>
        <v>13491</v>
      </c>
      <c r="O7" s="88">
        <f>O8+O13+O15+O23+O28+O39+O46+O55+O61+O66+O68+O70+O78+O83+O93+O99+O108+O117+O121+O127</f>
        <v>2329</v>
      </c>
      <c r="P7" s="91">
        <v>71686</v>
      </c>
      <c r="Q7" s="92"/>
      <c r="R7" s="93">
        <f>R8+R13+R15+R23+R28+R39+R46+R55+R61+R66+R68+R70+R78+R83+R93+R99+R108+R117+R121+R127</f>
        <v>2840.0395</v>
      </c>
      <c r="S7" s="93" t="e">
        <f>S8+S13+S15+S23+S28+S39+S46+S55+S61+S66+S68+S70+S78+S83+S93+S99+S108+S117+S121+S127</f>
        <v>#REF!</v>
      </c>
      <c r="T7" s="94">
        <f>T8+T13+T15+T23+T28+T39+T46+T55+T61+T66+T68+T70+T78+T83+T93+T99+T108+T117+T121+T127</f>
        <v>2622.4027</v>
      </c>
      <c r="U7" s="94"/>
      <c r="V7" s="94">
        <f>V8+V13+V15+V23+V28+V39+V46+V55+V61+V66+V68+V70+V78+V83+V93+V99+V108+V117+V121+V127</f>
        <v>838257</v>
      </c>
      <c r="W7" s="95"/>
      <c r="X7" s="96"/>
      <c r="Y7" s="96"/>
      <c r="Z7" s="97" t="e">
        <f t="shared" ref="Z7:AE7" si="1">Z8+Z13+Z15+Z23+Z28+Z39+Z46+Z55+Z61+Z66+Z68+Z70+Z78+Z83+Z93+Z99+Z108+Z117+Z121+Z127</f>
        <v>#REF!</v>
      </c>
      <c r="AA7" s="97" t="e">
        <f t="shared" si="1"/>
        <v>#REF!</v>
      </c>
      <c r="AB7" s="97" t="e">
        <f t="shared" si="1"/>
        <v>#REF!</v>
      </c>
      <c r="AC7" s="97" t="e">
        <f t="shared" si="1"/>
        <v>#REF!</v>
      </c>
      <c r="AD7" s="97" t="e">
        <f t="shared" si="1"/>
        <v>#REF!</v>
      </c>
      <c r="AE7" s="97" t="e">
        <f t="shared" si="1"/>
        <v>#REF!</v>
      </c>
      <c r="AF7" s="95">
        <v>255</v>
      </c>
      <c r="AG7" s="95">
        <v>210</v>
      </c>
      <c r="AH7" s="95">
        <v>38235.13</v>
      </c>
      <c r="AI7" s="95">
        <v>981.516</v>
      </c>
      <c r="AJ7" s="95">
        <v>334.356</v>
      </c>
      <c r="AK7" s="95">
        <v>3053.289</v>
      </c>
      <c r="AL7" s="98">
        <f t="shared" ref="AL7:AQ7" si="2">AL8+AL13+AL15+AL23+AL28+AL39+AL46+AL55+AL61+AL66+AL68+AL70+AL78+AL83+AL93+AL99+AL108+AL117+AL121+AL127</f>
        <v>939.801</v>
      </c>
      <c r="AM7" s="98">
        <f t="shared" si="2"/>
        <v>33.042</v>
      </c>
      <c r="AN7" s="98">
        <f t="shared" si="2"/>
        <v>207.247</v>
      </c>
      <c r="AO7" s="98">
        <f t="shared" si="2"/>
        <v>233.527</v>
      </c>
      <c r="AP7" s="98">
        <f t="shared" si="2"/>
        <v>1045.4027</v>
      </c>
      <c r="AQ7" s="98">
        <f t="shared" si="2"/>
        <v>163.383</v>
      </c>
      <c r="AR7" s="98"/>
      <c r="AS7" s="98">
        <v>2760.65</v>
      </c>
      <c r="AT7" s="98">
        <f t="shared" ref="AT7:AT70" si="3">T7-AS7</f>
        <v>-138.2473</v>
      </c>
      <c r="AU7" s="99"/>
      <c r="AV7" s="86"/>
      <c r="AW7" s="86"/>
      <c r="AX7" s="100"/>
    </row>
    <row r="8" ht="19" customHeight="1" outlineLevel="1" spans="1:50">
      <c r="A8" s="101" t="s">
        <v>18</v>
      </c>
      <c r="B8" s="102"/>
      <c r="C8" s="102">
        <f>SUBTOTAL(9,C9:C12)</f>
        <v>2495</v>
      </c>
      <c r="D8" s="103">
        <v>2913</v>
      </c>
      <c r="E8" s="102">
        <f t="shared" ref="E8:L8" si="4">SUBTOTAL(9,E9:E12)</f>
        <v>2495</v>
      </c>
      <c r="F8" s="102">
        <f t="shared" si="4"/>
        <v>50</v>
      </c>
      <c r="G8" s="102">
        <f t="shared" si="4"/>
        <v>0</v>
      </c>
      <c r="H8" s="102">
        <f t="shared" si="4"/>
        <v>0</v>
      </c>
      <c r="I8" s="104">
        <f t="shared" si="4"/>
        <v>2495</v>
      </c>
      <c r="J8" s="102">
        <f t="shared" si="4"/>
        <v>2495</v>
      </c>
      <c r="K8" s="102">
        <f t="shared" si="4"/>
        <v>2495.36</v>
      </c>
      <c r="L8" s="102">
        <f t="shared" si="4"/>
        <v>89425</v>
      </c>
      <c r="M8" s="102"/>
      <c r="N8" s="102">
        <f>SUBTOTAL(9,N9:N12)</f>
        <v>0</v>
      </c>
      <c r="O8" s="102">
        <f>SUBTOTAL(9,O9:O12)</f>
        <v>0</v>
      </c>
      <c r="P8" s="104">
        <f>SUBTOTAL(9,P9:P12)</f>
        <v>0</v>
      </c>
      <c r="Q8" s="105"/>
      <c r="R8" s="106">
        <v>88.459</v>
      </c>
      <c r="S8" s="107" t="e">
        <f>SUBTOTAL(9,S9:S12)</f>
        <v>#REF!</v>
      </c>
      <c r="T8" s="102">
        <f>SUBTOTAL(9,T9:T12)</f>
        <v>39.64</v>
      </c>
      <c r="U8" s="102">
        <v>47.081</v>
      </c>
      <c r="V8" s="102">
        <f>SUBTOTAL(9,V9:V12)</f>
        <v>89425</v>
      </c>
      <c r="W8" s="108"/>
      <c r="X8" s="109" t="e">
        <f>SUMIF(#REF!,B8,#REF!)</f>
        <v>#REF!</v>
      </c>
      <c r="Y8" s="109" t="e">
        <f t="shared" ref="Y8:Y71" si="5">S8-X8</f>
        <v>#REF!</v>
      </c>
      <c r="Z8" s="110" t="e">
        <f t="shared" ref="Z8:AQ8" si="6">SUM(Z9:Z12)</f>
        <v>#REF!</v>
      </c>
      <c r="AA8" s="110" t="e">
        <f t="shared" si="6"/>
        <v>#REF!</v>
      </c>
      <c r="AB8" s="110" t="e">
        <f t="shared" si="6"/>
        <v>#REF!</v>
      </c>
      <c r="AC8" s="110" t="e">
        <f t="shared" si="6"/>
        <v>#REF!</v>
      </c>
      <c r="AD8" s="110" t="e">
        <f t="shared" si="6"/>
        <v>#REF!</v>
      </c>
      <c r="AE8" s="110" t="e">
        <f t="shared" si="6"/>
        <v>#REF!</v>
      </c>
      <c r="AF8" s="110">
        <f t="shared" si="6"/>
        <v>0</v>
      </c>
      <c r="AG8" s="110">
        <f t="shared" si="6"/>
        <v>0</v>
      </c>
      <c r="AH8" s="110">
        <f t="shared" si="6"/>
        <v>0</v>
      </c>
      <c r="AI8" s="110">
        <f t="shared" si="6"/>
        <v>0</v>
      </c>
      <c r="AJ8" s="110">
        <f t="shared" si="6"/>
        <v>0</v>
      </c>
      <c r="AK8" s="110">
        <f t="shared" si="6"/>
        <v>0</v>
      </c>
      <c r="AL8" s="110">
        <f t="shared" si="6"/>
        <v>32.654</v>
      </c>
      <c r="AM8" s="111">
        <f t="shared" si="6"/>
        <v>0</v>
      </c>
      <c r="AN8" s="111">
        <f t="shared" si="6"/>
        <v>0</v>
      </c>
      <c r="AO8" s="111">
        <f t="shared" si="6"/>
        <v>0</v>
      </c>
      <c r="AP8" s="111">
        <f t="shared" si="6"/>
        <v>6.986</v>
      </c>
      <c r="AQ8" s="111">
        <f t="shared" si="6"/>
        <v>0</v>
      </c>
      <c r="AR8" s="110"/>
      <c r="AS8" s="110">
        <v>47.6</v>
      </c>
      <c r="AT8" s="98">
        <f t="shared" si="3"/>
        <v>-7.96</v>
      </c>
      <c r="AU8" s="99"/>
      <c r="AV8" s="112"/>
      <c r="AW8" s="112"/>
      <c r="AX8" s="113"/>
    </row>
    <row r="9" ht="19" customHeight="1" outlineLevel="2" spans="1:50">
      <c r="A9" s="114" t="s">
        <v>19</v>
      </c>
      <c r="B9" s="102" t="s">
        <v>20</v>
      </c>
      <c r="C9" s="115">
        <f>E9+G9</f>
        <v>0</v>
      </c>
      <c r="D9" s="116">
        <v>0</v>
      </c>
      <c r="E9" s="115">
        <f>I9</f>
        <v>0</v>
      </c>
      <c r="F9" s="115">
        <f>ROUND(E9*0.02,0)</f>
        <v>0</v>
      </c>
      <c r="G9" s="117">
        <v>0</v>
      </c>
      <c r="H9" s="117">
        <f>SUMIFS(基础数据表格农村公路建设!S:S,基础数据表格农村公路建设!G:G,B9,基础数据表格农村公路建设!D:D,$H$4)</f>
        <v>0</v>
      </c>
      <c r="I9" s="118">
        <f>ROUND(J9+M9+N9+O9,0)</f>
        <v>0</v>
      </c>
      <c r="J9" s="115">
        <f>ROUND(IF(K9&lt;L9,K9,L9),0)</f>
        <v>0</v>
      </c>
      <c r="K9" s="119">
        <f>AV9*(AN9+AO9+AP9)+AW9*(AL9+AM9)+AX9*AQ9</f>
        <v>0</v>
      </c>
      <c r="L9" s="120">
        <f>V9</f>
        <v>0</v>
      </c>
      <c r="M9" s="121"/>
      <c r="N9" s="115">
        <v>0</v>
      </c>
      <c r="O9" s="115">
        <v>0</v>
      </c>
      <c r="P9" s="122">
        <v>0</v>
      </c>
      <c r="Q9" s="123"/>
      <c r="R9" s="124">
        <v>12.28</v>
      </c>
      <c r="S9" s="124" t="e">
        <f>SUM(Z9:AE9)</f>
        <v>#REF!</v>
      </c>
      <c r="T9" s="125">
        <f>SUM(AL9:AQ9)</f>
        <v>0</v>
      </c>
      <c r="U9" s="125">
        <v>0</v>
      </c>
      <c r="V9" s="126">
        <f>ROUND(SUMIFS(基础数据表格农村公路建设!P:P,基础数据表格农村公路建设!E:E,$AL$6,基础数据表格农村公路建设!G:G,B9),0)</f>
        <v>0</v>
      </c>
      <c r="W9" s="127"/>
      <c r="X9" s="128" t="e">
        <f>SUMIF(#REF!,B9,#REF!)</f>
        <v>#REF!</v>
      </c>
      <c r="Y9" s="128" t="e">
        <f t="shared" si="5"/>
        <v>#REF!</v>
      </c>
      <c r="Z9" s="129" t="e">
        <f>#REF!</f>
        <v>#REF!</v>
      </c>
      <c r="AA9" s="129" t="e">
        <f>#REF!</f>
        <v>#REF!</v>
      </c>
      <c r="AB9" s="129" t="e">
        <f>#REF!</f>
        <v>#REF!</v>
      </c>
      <c r="AC9" s="129" t="e">
        <f>#REF!</f>
        <v>#REF!</v>
      </c>
      <c r="AD9" s="129" t="e">
        <f>#REF!</f>
        <v>#REF!</v>
      </c>
      <c r="AE9" s="129" t="e">
        <f>#REF!</f>
        <v>#REF!</v>
      </c>
      <c r="AF9" s="130"/>
      <c r="AG9" s="130"/>
      <c r="AH9" s="102"/>
      <c r="AI9" s="130"/>
      <c r="AJ9" s="130"/>
      <c r="AK9" s="130"/>
      <c r="AL9" s="110">
        <f>SUMIFS(基础数据表格农村公路建设!M:M,基础数据表格农村公路建设!G:G,B9,基础数据表格农村公路建设!D:D,$AL$5,基础数据表格农村公路建设!E:E,$AL$6)</f>
        <v>0</v>
      </c>
      <c r="AM9" s="111">
        <f>SUMIFS(基础数据表格农村公路建设!M:M,基础数据表格农村公路建设!G:G,B9,基础数据表格农村公路建设!D:D,$AM$5,基础数据表格农村公路建设!E:E,$AM$6)</f>
        <v>0</v>
      </c>
      <c r="AN9" s="111">
        <f>SUMIFS(基础数据表格农村公路建设!M:M,基础数据表格农村公路建设!G:G,B9,基础数据表格农村公路建设!D:D,$AN$5,基础数据表格农村公路建设!E:E,$AN$6)</f>
        <v>0</v>
      </c>
      <c r="AO9" s="111">
        <f>SUMIFS(基础数据表格农村公路建设!M:M,基础数据表格农村公路建设!G:G,B9,基础数据表格农村公路建设!D:D,$AO$5,基础数据表格农村公路建设!E:E,$AO$6)</f>
        <v>0</v>
      </c>
      <c r="AP9" s="111">
        <f>SUMIFS(基础数据表格农村公路建设!M:M,基础数据表格农村公路建设!G:G,B9,基础数据表格农村公路建设!D:D,$AP$5,基础数据表格农村公路建设!E:E,$AP$6)</f>
        <v>0</v>
      </c>
      <c r="AQ9" s="111">
        <f>SUMIFS(基础数据表格农村公路建设!M:M,基础数据表格农村公路建设!G:G,B9,基础数据表格农村公路建设!D:D,$AQ$5,基础数据表格农村公路建设!E:E,$AQ$6)</f>
        <v>0</v>
      </c>
      <c r="AR9" s="83"/>
      <c r="AS9" s="83">
        <v>15.85</v>
      </c>
      <c r="AT9" s="98">
        <f t="shared" si="3"/>
        <v>-15.85</v>
      </c>
      <c r="AU9" s="99" t="s">
        <v>194</v>
      </c>
      <c r="AV9" s="112">
        <v>30</v>
      </c>
      <c r="AW9" s="112">
        <v>70</v>
      </c>
      <c r="AX9" s="113">
        <v>15</v>
      </c>
    </row>
    <row r="10" ht="19" customHeight="1" outlineLevel="2" spans="1:50">
      <c r="A10" s="114" t="s">
        <v>19</v>
      </c>
      <c r="B10" s="102" t="s">
        <v>21</v>
      </c>
      <c r="C10" s="115">
        <f>E10+G10</f>
        <v>63</v>
      </c>
      <c r="D10" s="116">
        <v>0</v>
      </c>
      <c r="E10" s="115">
        <f>I10</f>
        <v>63</v>
      </c>
      <c r="F10" s="115">
        <f>ROUND(E10*0.02,0)</f>
        <v>1</v>
      </c>
      <c r="G10" s="117">
        <v>0</v>
      </c>
      <c r="H10" s="117">
        <f>SUMIFS(基础数据表格农村公路建设!S:S,基础数据表格农村公路建设!G:G,B10,基础数据表格农村公路建设!D:D,$H$4)</f>
        <v>0</v>
      </c>
      <c r="I10" s="118">
        <f>ROUND(J10+M10+N10+O10,0)</f>
        <v>63</v>
      </c>
      <c r="J10" s="115">
        <f>ROUND(IF(K10&lt;L10,K10,L10),0)</f>
        <v>63</v>
      </c>
      <c r="K10" s="119">
        <f>AV10*(AN10+AO10+AP10)+AW10*(AL10+AM10)+AX10*AQ10</f>
        <v>62.93</v>
      </c>
      <c r="L10" s="120">
        <f>V10</f>
        <v>46461</v>
      </c>
      <c r="M10" s="121"/>
      <c r="N10" s="115">
        <v>0</v>
      </c>
      <c r="O10" s="115">
        <v>0</v>
      </c>
      <c r="P10" s="122">
        <v>0</v>
      </c>
      <c r="Q10" s="123"/>
      <c r="R10" s="124">
        <v>2.021</v>
      </c>
      <c r="S10" s="124" t="e">
        <f>SUM(Z10:AE10)</f>
        <v>#REF!</v>
      </c>
      <c r="T10" s="125">
        <f>SUM(AL10:AQ10)</f>
        <v>0.899</v>
      </c>
      <c r="U10" s="125">
        <v>0</v>
      </c>
      <c r="V10" s="126">
        <f>ROUND(SUMIFS(基础数据表格农村公路建设!P:P,基础数据表格农村公路建设!E:E,$AL$6,基础数据表格农村公路建设!G:G,B10),0)</f>
        <v>46461</v>
      </c>
      <c r="W10" s="127"/>
      <c r="X10" s="128" t="e">
        <f>SUMIF(#REF!,B10,#REF!)</f>
        <v>#REF!</v>
      </c>
      <c r="Y10" s="128" t="e">
        <f t="shared" si="5"/>
        <v>#REF!</v>
      </c>
      <c r="Z10" s="129" t="e">
        <f>#REF!</f>
        <v>#REF!</v>
      </c>
      <c r="AA10" s="129" t="e">
        <f>#REF!</f>
        <v>#REF!</v>
      </c>
      <c r="AB10" s="129" t="e">
        <f>#REF!</f>
        <v>#REF!</v>
      </c>
      <c r="AC10" s="129" t="e">
        <f>#REF!</f>
        <v>#REF!</v>
      </c>
      <c r="AD10" s="129" t="e">
        <f>#REF!</f>
        <v>#REF!</v>
      </c>
      <c r="AE10" s="129" t="e">
        <f>#REF!</f>
        <v>#REF!</v>
      </c>
      <c r="AF10" s="130"/>
      <c r="AG10" s="130"/>
      <c r="AH10" s="102"/>
      <c r="AI10" s="130"/>
      <c r="AJ10" s="130"/>
      <c r="AK10" s="130"/>
      <c r="AL10" s="110">
        <f>SUMIFS(基础数据表格农村公路建设!M:M,基础数据表格农村公路建设!G:G,B10,基础数据表格农村公路建设!D:D,$AL$5,基础数据表格农村公路建设!E:E,$AL$6)</f>
        <v>0.899</v>
      </c>
      <c r="AM10" s="111">
        <f>SUMIFS(基础数据表格农村公路建设!M:M,基础数据表格农村公路建设!G:G,B10,基础数据表格农村公路建设!D:D,$AM$5,基础数据表格农村公路建设!E:E,$AM$6)</f>
        <v>0</v>
      </c>
      <c r="AN10" s="111">
        <f>SUMIFS(基础数据表格农村公路建设!M:M,基础数据表格农村公路建设!G:G,B10,基础数据表格农村公路建设!D:D,$AN$5,基础数据表格农村公路建设!E:E,$AN$6)</f>
        <v>0</v>
      </c>
      <c r="AO10" s="111">
        <f>SUMIFS(基础数据表格农村公路建设!M:M,基础数据表格农村公路建设!G:G,B10,基础数据表格农村公路建设!D:D,$AO$5,基础数据表格农村公路建设!E:E,$AO$6)</f>
        <v>0</v>
      </c>
      <c r="AP10" s="111">
        <f>SUMIFS(基础数据表格农村公路建设!M:M,基础数据表格农村公路建设!G:G,B10,基础数据表格农村公路建设!D:D,$AP$5,基础数据表格农村公路建设!E:E,$AP$6)</f>
        <v>0</v>
      </c>
      <c r="AQ10" s="111">
        <f>SUMIFS(基础数据表格农村公路建设!M:M,基础数据表格农村公路建设!G:G,B10,基础数据表格农村公路建设!D:D,$AQ$5,基础数据表格农村公路建设!E:E,$AQ$6)</f>
        <v>0</v>
      </c>
      <c r="AR10" s="83"/>
      <c r="AS10" s="83">
        <v>2.021</v>
      </c>
      <c r="AT10" s="98">
        <f t="shared" si="3"/>
        <v>-1.122</v>
      </c>
      <c r="AU10" s="99" t="s">
        <v>194</v>
      </c>
      <c r="AV10" s="112">
        <v>30</v>
      </c>
      <c r="AW10" s="112">
        <v>70</v>
      </c>
      <c r="AX10" s="113">
        <v>15</v>
      </c>
    </row>
    <row r="11" ht="19" customHeight="1" outlineLevel="2" spans="1:50">
      <c r="A11" s="114" t="s">
        <v>19</v>
      </c>
      <c r="B11" s="102" t="s">
        <v>22</v>
      </c>
      <c r="C11" s="115">
        <f>E11+G11</f>
        <v>2432</v>
      </c>
      <c r="D11" s="116">
        <v>2913</v>
      </c>
      <c r="E11" s="115">
        <f>I11</f>
        <v>2432</v>
      </c>
      <c r="F11" s="115">
        <f>ROUND(E11*0.02,0)</f>
        <v>49</v>
      </c>
      <c r="G11" s="117">
        <v>0</v>
      </c>
      <c r="H11" s="117">
        <f>SUMIFS(基础数据表格农村公路建设!S:S,基础数据表格农村公路建设!G:G,B11,基础数据表格农村公路建设!D:D,$H$4)</f>
        <v>0</v>
      </c>
      <c r="I11" s="118">
        <f>ROUND(J11+M11+N11+O11,0)</f>
        <v>2432</v>
      </c>
      <c r="J11" s="115">
        <f>ROUND(IF(K11&lt;L11,K11,L11),0)</f>
        <v>2432</v>
      </c>
      <c r="K11" s="119">
        <f>AV11*(AN11+AO11+AP11)+AW11*(AL11+AM11)+AX11*AQ11</f>
        <v>2432.43</v>
      </c>
      <c r="L11" s="120">
        <f>V11</f>
        <v>42964</v>
      </c>
      <c r="M11" s="121"/>
      <c r="N11" s="115">
        <v>0</v>
      </c>
      <c r="O11" s="115">
        <v>0</v>
      </c>
      <c r="P11" s="122">
        <v>0</v>
      </c>
      <c r="Q11" s="123"/>
      <c r="R11" s="124">
        <v>74.158</v>
      </c>
      <c r="S11" s="124" t="e">
        <f>SUM(Z11:AE11)</f>
        <v>#REF!</v>
      </c>
      <c r="T11" s="125">
        <f>SUM(AL11:AQ11)</f>
        <v>38.741</v>
      </c>
      <c r="U11" s="125">
        <v>47.081</v>
      </c>
      <c r="V11" s="126">
        <f>ROUND(SUMIFS(基础数据表格农村公路建设!P:P,基础数据表格农村公路建设!E:E,$AL$6,基础数据表格农村公路建设!G:G,B11),0)</f>
        <v>42964</v>
      </c>
      <c r="W11" s="127">
        <f t="shared" ref="W11:W74" si="7">K11-V11</f>
        <v>-40531.57</v>
      </c>
      <c r="X11" s="128" t="e">
        <f>SUMIF(#REF!,B11,#REF!)</f>
        <v>#REF!</v>
      </c>
      <c r="Y11" s="128" t="e">
        <f t="shared" si="5"/>
        <v>#REF!</v>
      </c>
      <c r="Z11" s="129" t="e">
        <f>#REF!</f>
        <v>#REF!</v>
      </c>
      <c r="AA11" s="129" t="e">
        <f>#REF!</f>
        <v>#REF!</v>
      </c>
      <c r="AB11" s="129" t="e">
        <f>#REF!</f>
        <v>#REF!</v>
      </c>
      <c r="AC11" s="129" t="e">
        <f>#REF!</f>
        <v>#REF!</v>
      </c>
      <c r="AD11" s="129" t="e">
        <f>#REF!</f>
        <v>#REF!</v>
      </c>
      <c r="AE11" s="129" t="e">
        <f>#REF!</f>
        <v>#REF!</v>
      </c>
      <c r="AF11" s="130"/>
      <c r="AG11" s="130"/>
      <c r="AH11" s="102"/>
      <c r="AI11" s="130"/>
      <c r="AJ11" s="130"/>
      <c r="AK11" s="130"/>
      <c r="AL11" s="110">
        <f>SUMIFS(基础数据表格农村公路建设!M:M,基础数据表格农村公路建设!G:G,B11,基础数据表格农村公路建设!D:D,$AL$5,基础数据表格农村公路建设!E:E,$AL$6)</f>
        <v>31.755</v>
      </c>
      <c r="AM11" s="111">
        <f>SUMIFS(基础数据表格农村公路建设!M:M,基础数据表格农村公路建设!G:G,B11,基础数据表格农村公路建设!D:D,$AM$5,基础数据表格农村公路建设!E:E,$AM$6)</f>
        <v>0</v>
      </c>
      <c r="AN11" s="111">
        <f>SUMIFS(基础数据表格农村公路建设!M:M,基础数据表格农村公路建设!G:G,B11,基础数据表格农村公路建设!D:D,$AN$5,基础数据表格农村公路建设!E:E,$AN$6)</f>
        <v>0</v>
      </c>
      <c r="AO11" s="111">
        <f>SUMIFS(基础数据表格农村公路建设!M:M,基础数据表格农村公路建设!G:G,B11,基础数据表格农村公路建设!D:D,$AO$5,基础数据表格农村公路建设!E:E,$AO$6)</f>
        <v>0</v>
      </c>
      <c r="AP11" s="111">
        <f>SUMIFS(基础数据表格农村公路建设!M:M,基础数据表格农村公路建设!G:G,B11,基础数据表格农村公路建设!D:D,$AP$5,基础数据表格农村公路建设!E:E,$AP$6)</f>
        <v>6.986</v>
      </c>
      <c r="AQ11" s="111">
        <f>SUMIFS(基础数据表格农村公路建设!M:M,基础数据表格农村公路建设!G:G,B11,基础数据表格农村公路建设!D:D,$AQ$5,基础数据表格农村公路建设!E:E,$AQ$6)</f>
        <v>0</v>
      </c>
      <c r="AR11" s="83"/>
      <c r="AS11" s="83">
        <v>29.729</v>
      </c>
      <c r="AT11" s="98">
        <f t="shared" si="3"/>
        <v>9.012</v>
      </c>
      <c r="AU11" s="99" t="s">
        <v>194</v>
      </c>
      <c r="AV11" s="112">
        <v>30</v>
      </c>
      <c r="AW11" s="112">
        <v>70</v>
      </c>
      <c r="AX11" s="113">
        <v>15</v>
      </c>
    </row>
    <row r="12" ht="19" customHeight="1" outlineLevel="2" spans="1:50">
      <c r="A12" s="131" t="s">
        <v>19</v>
      </c>
      <c r="B12" s="102" t="s">
        <v>23</v>
      </c>
      <c r="C12" s="115">
        <f>E12+G12</f>
        <v>0</v>
      </c>
      <c r="D12" s="116">
        <v>0</v>
      </c>
      <c r="E12" s="115">
        <f>I12</f>
        <v>0</v>
      </c>
      <c r="F12" s="115">
        <f>ROUND(E12*0.02,0)</f>
        <v>0</v>
      </c>
      <c r="G12" s="117">
        <v>0</v>
      </c>
      <c r="H12" s="117">
        <f>SUMIFS(基础数据表格农村公路建设!S:S,基础数据表格农村公路建设!G:G,B12,基础数据表格农村公路建设!D:D,$H$4)</f>
        <v>0</v>
      </c>
      <c r="I12" s="118">
        <f>ROUND(J12+M12+N12+O12,0)</f>
        <v>0</v>
      </c>
      <c r="J12" s="115">
        <f>ROUND(IF(K12&lt;L12,K12,L12),0)</f>
        <v>0</v>
      </c>
      <c r="K12" s="119">
        <f>AV12*(AN12+AO12+AP12)+AW12*(AL12+AM12)+AX12*AQ12</f>
        <v>0</v>
      </c>
      <c r="L12" s="120">
        <f>V12</f>
        <v>0</v>
      </c>
      <c r="M12" s="121"/>
      <c r="N12" s="115">
        <v>0</v>
      </c>
      <c r="O12" s="115">
        <v>0</v>
      </c>
      <c r="P12" s="122">
        <v>0</v>
      </c>
      <c r="Q12" s="123"/>
      <c r="R12" s="124">
        <v>0</v>
      </c>
      <c r="S12" s="124" t="e">
        <f>SUM(Z12:AE12)</f>
        <v>#REF!</v>
      </c>
      <c r="T12" s="125">
        <f>SUM(AL12:AQ12)</f>
        <v>0</v>
      </c>
      <c r="U12" s="125">
        <v>0</v>
      </c>
      <c r="V12" s="126">
        <f>ROUND(SUMIFS(基础数据表格农村公路建设!P:P,基础数据表格农村公路建设!E:E,$AL$6,基础数据表格农村公路建设!G:G,B12),0)</f>
        <v>0</v>
      </c>
      <c r="W12" s="127">
        <f t="shared" si="7"/>
        <v>0</v>
      </c>
      <c r="X12" s="128" t="e">
        <f>SUMIF(#REF!,B12,#REF!)</f>
        <v>#REF!</v>
      </c>
      <c r="Y12" s="128" t="e">
        <f t="shared" si="5"/>
        <v>#REF!</v>
      </c>
      <c r="Z12" s="129" t="e">
        <f>#REF!</f>
        <v>#REF!</v>
      </c>
      <c r="AA12" s="129" t="e">
        <f>#REF!</f>
        <v>#REF!</v>
      </c>
      <c r="AB12" s="129" t="e">
        <f>#REF!</f>
        <v>#REF!</v>
      </c>
      <c r="AC12" s="129" t="e">
        <f>#REF!</f>
        <v>#REF!</v>
      </c>
      <c r="AD12" s="129" t="e">
        <f>#REF!</f>
        <v>#REF!</v>
      </c>
      <c r="AE12" s="129" t="e">
        <f>#REF!</f>
        <v>#REF!</v>
      </c>
      <c r="AF12" s="130"/>
      <c r="AG12" s="130"/>
      <c r="AH12" s="102"/>
      <c r="AI12" s="130"/>
      <c r="AJ12" s="130"/>
      <c r="AK12" s="130"/>
      <c r="AL12" s="110">
        <f>SUMIFS(基础数据表格农村公路建设!M:M,基础数据表格农村公路建设!G:G,B12,基础数据表格农村公路建设!D:D,$AL$5,基础数据表格农村公路建设!E:E,$AL$6)</f>
        <v>0</v>
      </c>
      <c r="AM12" s="111">
        <f>SUMIFS(基础数据表格农村公路建设!M:M,基础数据表格农村公路建设!G:G,B12,基础数据表格农村公路建设!D:D,$AM$5,基础数据表格农村公路建设!E:E,$AM$6)</f>
        <v>0</v>
      </c>
      <c r="AN12" s="111">
        <f>SUMIFS(基础数据表格农村公路建设!M:M,基础数据表格农村公路建设!G:G,B12,基础数据表格农村公路建设!D:D,$AN$5,基础数据表格农村公路建设!E:E,$AN$6)</f>
        <v>0</v>
      </c>
      <c r="AO12" s="111">
        <f>SUMIFS(基础数据表格农村公路建设!M:M,基础数据表格农村公路建设!G:G,B12,基础数据表格农村公路建设!D:D,$AO$5,基础数据表格农村公路建设!E:E,$AO$6)</f>
        <v>0</v>
      </c>
      <c r="AP12" s="111">
        <f>SUMIFS(基础数据表格农村公路建设!M:M,基础数据表格农村公路建设!G:G,B12,基础数据表格农村公路建设!D:D,$AP$5,基础数据表格农村公路建设!E:E,$AP$6)</f>
        <v>0</v>
      </c>
      <c r="AQ12" s="111">
        <f>SUMIFS(基础数据表格农村公路建设!M:M,基础数据表格农村公路建设!G:G,B12,基础数据表格农村公路建设!D:D,$AQ$5,基础数据表格农村公路建设!E:E,$AQ$6)</f>
        <v>0</v>
      </c>
      <c r="AR12" s="83"/>
      <c r="AS12" s="83">
        <v>0</v>
      </c>
      <c r="AT12" s="98">
        <f t="shared" si="3"/>
        <v>0</v>
      </c>
      <c r="AU12" s="99" t="s">
        <v>194</v>
      </c>
      <c r="AV12" s="112">
        <v>30</v>
      </c>
      <c r="AW12" s="112">
        <v>70</v>
      </c>
      <c r="AX12" s="113">
        <v>15</v>
      </c>
    </row>
    <row r="13" ht="19" customHeight="1" outlineLevel="1" spans="1:50">
      <c r="A13" s="101" t="s">
        <v>24</v>
      </c>
      <c r="B13" s="132"/>
      <c r="C13" s="115">
        <f>SUBTOTAL(9,C14:C14)</f>
        <v>186</v>
      </c>
      <c r="D13" s="116">
        <v>186</v>
      </c>
      <c r="E13" s="115">
        <f t="shared" ref="E13:L13" si="8">SUBTOTAL(9,E14:E14)</f>
        <v>186</v>
      </c>
      <c r="F13" s="115">
        <f t="shared" si="8"/>
        <v>4</v>
      </c>
      <c r="G13" s="115">
        <f t="shared" si="8"/>
        <v>0</v>
      </c>
      <c r="H13" s="115">
        <f t="shared" si="8"/>
        <v>0</v>
      </c>
      <c r="I13" s="118">
        <f t="shared" si="8"/>
        <v>186</v>
      </c>
      <c r="J13" s="115">
        <f t="shared" si="8"/>
        <v>186</v>
      </c>
      <c r="K13" s="115">
        <f t="shared" si="8"/>
        <v>186.36</v>
      </c>
      <c r="L13" s="115">
        <f t="shared" si="8"/>
        <v>4565</v>
      </c>
      <c r="M13" s="115"/>
      <c r="N13" s="115">
        <f>SUBTOTAL(9,N14:N14)</f>
        <v>0</v>
      </c>
      <c r="O13" s="115">
        <f>SUBTOTAL(9,O14:O14)</f>
        <v>0</v>
      </c>
      <c r="P13" s="118">
        <f>SUBTOTAL(9,P14:P14)</f>
        <v>0</v>
      </c>
      <c r="Q13" s="123"/>
      <c r="R13" s="133">
        <v>6.212</v>
      </c>
      <c r="S13" s="124" t="e">
        <f>SUBTOTAL(9,S14:S14)</f>
        <v>#REF!</v>
      </c>
      <c r="T13" s="115">
        <f>SUBTOTAL(9,T14:T14)</f>
        <v>6.212</v>
      </c>
      <c r="U13" s="115">
        <v>6.212</v>
      </c>
      <c r="V13" s="115">
        <f>SUBTOTAL(9,V14:V14)</f>
        <v>4565</v>
      </c>
      <c r="W13" s="127">
        <f t="shared" si="7"/>
        <v>-4378.64</v>
      </c>
      <c r="X13" s="128" t="e">
        <f>SUMIF(#REF!,B13,#REF!)</f>
        <v>#REF!</v>
      </c>
      <c r="Y13" s="128" t="e">
        <f t="shared" si="5"/>
        <v>#REF!</v>
      </c>
      <c r="Z13" s="134" t="e">
        <f t="shared" ref="Z13:AQ13" si="9">SUM(Z14:Z14)</f>
        <v>#REF!</v>
      </c>
      <c r="AA13" s="134" t="e">
        <f t="shared" si="9"/>
        <v>#REF!</v>
      </c>
      <c r="AB13" s="134" t="e">
        <f t="shared" si="9"/>
        <v>#REF!</v>
      </c>
      <c r="AC13" s="134" t="e">
        <f t="shared" si="9"/>
        <v>#REF!</v>
      </c>
      <c r="AD13" s="134" t="e">
        <f t="shared" si="9"/>
        <v>#REF!</v>
      </c>
      <c r="AE13" s="134" t="e">
        <f t="shared" si="9"/>
        <v>#REF!</v>
      </c>
      <c r="AF13" s="111">
        <f t="shared" si="9"/>
        <v>0</v>
      </c>
      <c r="AG13" s="111">
        <f t="shared" si="9"/>
        <v>0</v>
      </c>
      <c r="AH13" s="111">
        <f t="shared" si="9"/>
        <v>0</v>
      </c>
      <c r="AI13" s="111">
        <f t="shared" si="9"/>
        <v>0</v>
      </c>
      <c r="AJ13" s="111">
        <f t="shared" si="9"/>
        <v>0</v>
      </c>
      <c r="AK13" s="111">
        <f t="shared" si="9"/>
        <v>0</v>
      </c>
      <c r="AL13" s="111">
        <f t="shared" si="9"/>
        <v>0</v>
      </c>
      <c r="AM13" s="111">
        <f t="shared" si="9"/>
        <v>0</v>
      </c>
      <c r="AN13" s="111">
        <f t="shared" si="9"/>
        <v>0</v>
      </c>
      <c r="AO13" s="111">
        <f t="shared" si="9"/>
        <v>0</v>
      </c>
      <c r="AP13" s="111">
        <f t="shared" si="9"/>
        <v>6.212</v>
      </c>
      <c r="AQ13" s="111">
        <f t="shared" si="9"/>
        <v>0</v>
      </c>
      <c r="AR13" s="110"/>
      <c r="AS13" s="110">
        <v>13.95</v>
      </c>
      <c r="AT13" s="98">
        <f t="shared" si="3"/>
        <v>-7.738</v>
      </c>
      <c r="AU13" s="99"/>
      <c r="AV13" s="112"/>
      <c r="AW13" s="112"/>
      <c r="AX13" s="113"/>
    </row>
    <row r="14" ht="19" customHeight="1" outlineLevel="2" spans="1:50">
      <c r="A14" s="114" t="s">
        <v>25</v>
      </c>
      <c r="B14" s="102" t="s">
        <v>26</v>
      </c>
      <c r="C14" s="115">
        <f>E14+G14</f>
        <v>186</v>
      </c>
      <c r="D14" s="116">
        <v>186</v>
      </c>
      <c r="E14" s="115">
        <f>I14</f>
        <v>186</v>
      </c>
      <c r="F14" s="115">
        <f>ROUND(E14*0.02,0)</f>
        <v>4</v>
      </c>
      <c r="G14" s="117">
        <v>0</v>
      </c>
      <c r="H14" s="117">
        <f>SUMIFS(基础数据表格农村公路建设!S:S,基础数据表格农村公路建设!G:G,B14,基础数据表格农村公路建设!D:D,$H$4)</f>
        <v>0</v>
      </c>
      <c r="I14" s="118">
        <f>ROUND(J14+M14+N14+O14,0)</f>
        <v>186</v>
      </c>
      <c r="J14" s="115">
        <f>ROUND(IF(K14&lt;L14,K14,L14),0)</f>
        <v>186</v>
      </c>
      <c r="K14" s="119">
        <f>AV14*(AN14+AO14+AP14)+AW14*(AL14+AM14)+AX14*AQ14</f>
        <v>186.36</v>
      </c>
      <c r="L14" s="120">
        <f>V14</f>
        <v>4565</v>
      </c>
      <c r="M14" s="121"/>
      <c r="N14" s="115">
        <v>0</v>
      </c>
      <c r="O14" s="115">
        <v>0</v>
      </c>
      <c r="P14" s="122">
        <v>0</v>
      </c>
      <c r="Q14" s="123"/>
      <c r="R14" s="124">
        <v>6.212</v>
      </c>
      <c r="S14" s="124" t="e">
        <f>SUM(Z14:AE14)</f>
        <v>#REF!</v>
      </c>
      <c r="T14" s="125">
        <f>SUM(AL14:AQ14)</f>
        <v>6.212</v>
      </c>
      <c r="U14" s="125">
        <v>6.212</v>
      </c>
      <c r="V14" s="126">
        <f>ROUND(SUMIFS(基础数据表格农村公路建设!P:P,基础数据表格农村公路建设!E:E,$AL$6,基础数据表格农村公路建设!G:G,B14),0)</f>
        <v>4565</v>
      </c>
      <c r="W14" s="127">
        <f t="shared" si="7"/>
        <v>-4378.64</v>
      </c>
      <c r="X14" s="128" t="e">
        <f>SUMIF(#REF!,B14,#REF!)</f>
        <v>#REF!</v>
      </c>
      <c r="Y14" s="128" t="e">
        <f t="shared" si="5"/>
        <v>#REF!</v>
      </c>
      <c r="Z14" s="129" t="e">
        <f>#REF!</f>
        <v>#REF!</v>
      </c>
      <c r="AA14" s="129" t="e">
        <f>#REF!</f>
        <v>#REF!</v>
      </c>
      <c r="AB14" s="129" t="e">
        <f>#REF!</f>
        <v>#REF!</v>
      </c>
      <c r="AC14" s="129" t="e">
        <f>#REF!</f>
        <v>#REF!</v>
      </c>
      <c r="AD14" s="129" t="e">
        <f>#REF!</f>
        <v>#REF!</v>
      </c>
      <c r="AE14" s="129" t="e">
        <f>#REF!</f>
        <v>#REF!</v>
      </c>
      <c r="AF14" s="130"/>
      <c r="AG14" s="130"/>
      <c r="AH14" s="102"/>
      <c r="AI14" s="130"/>
      <c r="AJ14" s="130"/>
      <c r="AK14" s="130"/>
      <c r="AL14" s="110">
        <f>SUMIFS(基础数据表格农村公路建设!M:M,基础数据表格农村公路建设!G:G,B14,基础数据表格农村公路建设!D:D,$AL$5,基础数据表格农村公路建设!E:E,$AL$6)</f>
        <v>0</v>
      </c>
      <c r="AM14" s="111">
        <f>SUMIFS(基础数据表格农村公路建设!M:M,基础数据表格农村公路建设!G:G,B14,基础数据表格农村公路建设!D:D,$AM$5,基础数据表格农村公路建设!E:E,$AM$6)</f>
        <v>0</v>
      </c>
      <c r="AN14" s="111">
        <f>SUMIFS(基础数据表格农村公路建设!M:M,基础数据表格农村公路建设!G:G,B14,基础数据表格农村公路建设!D:D,$AN$5,基础数据表格农村公路建设!E:E,$AN$6)</f>
        <v>0</v>
      </c>
      <c r="AO14" s="111">
        <f>SUMIFS(基础数据表格农村公路建设!M:M,基础数据表格农村公路建设!G:G,B14,基础数据表格农村公路建设!D:D,$AO$5,基础数据表格农村公路建设!E:E,$AO$6)</f>
        <v>0</v>
      </c>
      <c r="AP14" s="111">
        <f>SUMIFS(基础数据表格农村公路建设!M:M,基础数据表格农村公路建设!G:G,B14,基础数据表格农村公路建设!D:D,$AP$5,基础数据表格农村公路建设!E:E,$AP$6)</f>
        <v>6.212</v>
      </c>
      <c r="AQ14" s="111">
        <f>SUMIFS(基础数据表格农村公路建设!M:M,基础数据表格农村公路建设!G:G,B14,基础数据表格农村公路建设!D:D,$AQ$5,基础数据表格农村公路建设!E:E,$AQ$6)</f>
        <v>0</v>
      </c>
      <c r="AR14" s="83"/>
      <c r="AS14" s="83">
        <v>6.212</v>
      </c>
      <c r="AT14" s="98">
        <f t="shared" si="3"/>
        <v>0</v>
      </c>
      <c r="AU14" s="99" t="s">
        <v>194</v>
      </c>
      <c r="AV14" s="112">
        <v>30</v>
      </c>
      <c r="AW14" s="112">
        <v>70</v>
      </c>
      <c r="AX14" s="113">
        <v>15</v>
      </c>
    </row>
    <row r="15" ht="19" customHeight="1" outlineLevel="1" spans="1:50">
      <c r="A15" s="135" t="s">
        <v>27</v>
      </c>
      <c r="B15" s="132"/>
      <c r="C15" s="115">
        <f>SUBTOTAL(9,C16:C22)</f>
        <v>1457</v>
      </c>
      <c r="D15" s="116">
        <v>995</v>
      </c>
      <c r="E15" s="115">
        <f t="shared" ref="E15:L15" si="10">SUBTOTAL(9,E16:E22)</f>
        <v>909</v>
      </c>
      <c r="F15" s="115">
        <f t="shared" si="10"/>
        <v>18</v>
      </c>
      <c r="G15" s="115">
        <f t="shared" si="10"/>
        <v>548</v>
      </c>
      <c r="H15" s="115">
        <f t="shared" si="10"/>
        <v>548</v>
      </c>
      <c r="I15" s="118">
        <f t="shared" si="10"/>
        <v>909</v>
      </c>
      <c r="J15" s="115">
        <f t="shared" si="10"/>
        <v>218</v>
      </c>
      <c r="K15" s="115">
        <f t="shared" si="10"/>
        <v>218.1</v>
      </c>
      <c r="L15" s="115">
        <f t="shared" si="10"/>
        <v>28182</v>
      </c>
      <c r="M15" s="115"/>
      <c r="N15" s="115">
        <f>SUBTOTAL(9,N16:N22)</f>
        <v>691</v>
      </c>
      <c r="O15" s="115">
        <f>SUBTOTAL(9,O16:O22)</f>
        <v>0</v>
      </c>
      <c r="P15" s="118">
        <f>SUBTOTAL(9,P16:P22)</f>
        <v>548</v>
      </c>
      <c r="Q15" s="123"/>
      <c r="R15" s="133">
        <v>20.515</v>
      </c>
      <c r="S15" s="124" t="e">
        <f>SUBTOTAL(9,S16:S22)</f>
        <v>#REF!</v>
      </c>
      <c r="T15" s="115">
        <f>SUBTOTAL(9,T16:T22)</f>
        <v>2.908</v>
      </c>
      <c r="U15" s="115">
        <v>4.238</v>
      </c>
      <c r="V15" s="115">
        <f>SUBTOTAL(9,V16:V22)</f>
        <v>28182</v>
      </c>
      <c r="W15" s="127">
        <f t="shared" si="7"/>
        <v>-27963.9</v>
      </c>
      <c r="X15" s="128" t="e">
        <f>SUMIF(#REF!,B15,#REF!)</f>
        <v>#REF!</v>
      </c>
      <c r="Y15" s="128" t="e">
        <f t="shared" si="5"/>
        <v>#REF!</v>
      </c>
      <c r="Z15" s="134" t="e">
        <f t="shared" ref="Z15:AQ15" si="11">SUM(Z16:Z22)</f>
        <v>#REF!</v>
      </c>
      <c r="AA15" s="134" t="e">
        <f t="shared" si="11"/>
        <v>#REF!</v>
      </c>
      <c r="AB15" s="134" t="e">
        <f t="shared" si="11"/>
        <v>#REF!</v>
      </c>
      <c r="AC15" s="134" t="e">
        <f t="shared" si="11"/>
        <v>#REF!</v>
      </c>
      <c r="AD15" s="134" t="e">
        <f t="shared" si="11"/>
        <v>#REF!</v>
      </c>
      <c r="AE15" s="134" t="e">
        <f t="shared" si="11"/>
        <v>#REF!</v>
      </c>
      <c r="AF15" s="111">
        <f t="shared" si="11"/>
        <v>6</v>
      </c>
      <c r="AG15" s="111">
        <f t="shared" si="11"/>
        <v>3</v>
      </c>
      <c r="AH15" s="111">
        <f t="shared" si="11"/>
        <v>876.344</v>
      </c>
      <c r="AI15" s="111">
        <f t="shared" si="11"/>
        <v>0</v>
      </c>
      <c r="AJ15" s="111">
        <f t="shared" si="11"/>
        <v>0</v>
      </c>
      <c r="AK15" s="111">
        <f t="shared" si="11"/>
        <v>0</v>
      </c>
      <c r="AL15" s="111">
        <f t="shared" si="11"/>
        <v>0</v>
      </c>
      <c r="AM15" s="111">
        <f t="shared" si="11"/>
        <v>0</v>
      </c>
      <c r="AN15" s="111">
        <f t="shared" si="11"/>
        <v>0</v>
      </c>
      <c r="AO15" s="111">
        <f t="shared" si="11"/>
        <v>0</v>
      </c>
      <c r="AP15" s="111">
        <f t="shared" si="11"/>
        <v>2.908</v>
      </c>
      <c r="AQ15" s="111">
        <f t="shared" si="11"/>
        <v>0</v>
      </c>
      <c r="AR15" s="110"/>
      <c r="AS15" s="110">
        <v>20</v>
      </c>
      <c r="AT15" s="98">
        <f t="shared" si="3"/>
        <v>-17.092</v>
      </c>
      <c r="AU15" s="136"/>
      <c r="AV15" s="137"/>
      <c r="AW15" s="137"/>
      <c r="AX15" s="138"/>
    </row>
    <row r="16" ht="19" customHeight="1" outlineLevel="2" spans="1:50">
      <c r="A16" s="139" t="s">
        <v>28</v>
      </c>
      <c r="B16" s="140" t="s">
        <v>29</v>
      </c>
      <c r="C16" s="115">
        <f t="shared" ref="C16:C22" si="12">E16+G16</f>
        <v>24</v>
      </c>
      <c r="D16" s="116">
        <v>0</v>
      </c>
      <c r="E16" s="115">
        <f t="shared" ref="E16:E22" si="13">I16</f>
        <v>0</v>
      </c>
      <c r="F16" s="115">
        <f t="shared" ref="F16:F22" si="14">ROUND(E16*0.02,0)</f>
        <v>0</v>
      </c>
      <c r="G16" s="117">
        <v>24</v>
      </c>
      <c r="H16" s="117">
        <f>SUMIFS(基础数据表格农村公路建设!S:S,基础数据表格农村公路建设!G:G,B16,基础数据表格农村公路建设!D:D,$H$4)</f>
        <v>24</v>
      </c>
      <c r="I16" s="118">
        <f t="shared" ref="I16:I22" si="15">ROUND(J16+M16+N16+O16,0)</f>
        <v>0</v>
      </c>
      <c r="J16" s="115">
        <f t="shared" ref="J16:J22" si="16">ROUND(IF(K16&lt;L16,K16,L16),0)</f>
        <v>0</v>
      </c>
      <c r="K16" s="119">
        <f t="shared" ref="K16:K22" si="17">AV16*(AN16+AO16+AP16)+AW16*(AL16+AM16)+AX16*AQ16</f>
        <v>0</v>
      </c>
      <c r="L16" s="120">
        <f t="shared" ref="L16:L22" si="18">V16</f>
        <v>0</v>
      </c>
      <c r="M16" s="121"/>
      <c r="N16" s="115">
        <v>0</v>
      </c>
      <c r="O16" s="115">
        <v>0</v>
      </c>
      <c r="P16" s="122">
        <v>24</v>
      </c>
      <c r="Q16" s="123"/>
      <c r="R16" s="124">
        <v>1.086</v>
      </c>
      <c r="S16" s="124" t="e">
        <f t="shared" ref="S16:S22" si="19">SUM(Z16:AE16)</f>
        <v>#REF!</v>
      </c>
      <c r="T16" s="125">
        <f t="shared" ref="T16:T22" si="20">SUM(AL16:AQ16)</f>
        <v>0</v>
      </c>
      <c r="U16" s="125">
        <v>0</v>
      </c>
      <c r="V16" s="126">
        <f>ROUND(SUMIFS(基础数据表格农村公路建设!P:P,基础数据表格农村公路建设!E:E,$AL$6,基础数据表格农村公路建设!G:G,B16),0)</f>
        <v>0</v>
      </c>
      <c r="W16" s="127">
        <f t="shared" si="7"/>
        <v>0</v>
      </c>
      <c r="X16" s="128" t="e">
        <f>SUMIF(#REF!,B16,#REF!)</f>
        <v>#REF!</v>
      </c>
      <c r="Y16" s="128" t="e">
        <f t="shared" si="5"/>
        <v>#REF!</v>
      </c>
      <c r="Z16" s="129" t="e">
        <f>#REF!</f>
        <v>#REF!</v>
      </c>
      <c r="AA16" s="129" t="e">
        <f>#REF!</f>
        <v>#REF!</v>
      </c>
      <c r="AB16" s="129" t="e">
        <f>#REF!</f>
        <v>#REF!</v>
      </c>
      <c r="AC16" s="129" t="e">
        <f>#REF!</f>
        <v>#REF!</v>
      </c>
      <c r="AD16" s="129" t="e">
        <f>#REF!</f>
        <v>#REF!</v>
      </c>
      <c r="AE16" s="129" t="e">
        <f>#REF!</f>
        <v>#REF!</v>
      </c>
      <c r="AF16" s="130"/>
      <c r="AG16" s="130"/>
      <c r="AH16" s="102"/>
      <c r="AI16" s="141"/>
      <c r="AJ16" s="130"/>
      <c r="AK16" s="130"/>
      <c r="AL16" s="110">
        <f>SUMIFS(基础数据表格农村公路建设!M:M,基础数据表格农村公路建设!G:G,B16,基础数据表格农村公路建设!D:D,$AL$5,基础数据表格农村公路建设!E:E,$AL$6)</f>
        <v>0</v>
      </c>
      <c r="AM16" s="111">
        <f>SUMIFS(基础数据表格农村公路建设!M:M,基础数据表格农村公路建设!G:G,B16,基础数据表格农村公路建设!D:D,$AM$5,基础数据表格农村公路建设!E:E,$AM$6)</f>
        <v>0</v>
      </c>
      <c r="AN16" s="111">
        <f>SUMIFS(基础数据表格农村公路建设!M:M,基础数据表格农村公路建设!G:G,B16,基础数据表格农村公路建设!D:D,$AN$5,基础数据表格农村公路建设!E:E,$AN$6)</f>
        <v>0</v>
      </c>
      <c r="AO16" s="111">
        <f>SUMIFS(基础数据表格农村公路建设!M:M,基础数据表格农村公路建设!G:G,B16,基础数据表格农村公路建设!D:D,$AO$5,基础数据表格农村公路建设!E:E,$AO$6)</f>
        <v>0</v>
      </c>
      <c r="AP16" s="111">
        <f>SUMIFS(基础数据表格农村公路建设!M:M,基础数据表格农村公路建设!G:G,B16,基础数据表格农村公路建设!D:D,$AP$5,基础数据表格农村公路建设!E:E,$AP$6)</f>
        <v>0</v>
      </c>
      <c r="AQ16" s="111">
        <f>SUMIFS(基础数据表格农村公路建设!M:M,基础数据表格农村公路建设!G:G,B16,基础数据表格农村公路建设!D:D,$AQ$5,基础数据表格农村公路建设!E:E,$AQ$6)</f>
        <v>0</v>
      </c>
      <c r="AR16" s="83"/>
      <c r="AS16" s="83">
        <v>0</v>
      </c>
      <c r="AT16" s="98">
        <f t="shared" si="3"/>
        <v>0</v>
      </c>
      <c r="AU16" s="99" t="s">
        <v>195</v>
      </c>
      <c r="AV16" s="112">
        <v>65</v>
      </c>
      <c r="AW16" s="112">
        <v>145</v>
      </c>
      <c r="AX16" s="113">
        <v>40</v>
      </c>
    </row>
    <row r="17" ht="19" customHeight="1" outlineLevel="2" spans="1:50">
      <c r="A17" s="142" t="s">
        <v>28</v>
      </c>
      <c r="B17" s="140" t="s">
        <v>30</v>
      </c>
      <c r="C17" s="115">
        <f t="shared" si="12"/>
        <v>45</v>
      </c>
      <c r="D17" s="116">
        <v>0</v>
      </c>
      <c r="E17" s="115">
        <f t="shared" si="13"/>
        <v>0</v>
      </c>
      <c r="F17" s="115">
        <f t="shared" si="14"/>
        <v>0</v>
      </c>
      <c r="G17" s="117">
        <v>45</v>
      </c>
      <c r="H17" s="117">
        <f>SUMIFS(基础数据表格农村公路建设!S:S,基础数据表格农村公路建设!G:G,B17,基础数据表格农村公路建设!D:D,$H$4)</f>
        <v>45</v>
      </c>
      <c r="I17" s="118">
        <f t="shared" si="15"/>
        <v>0</v>
      </c>
      <c r="J17" s="115">
        <f t="shared" si="16"/>
        <v>0</v>
      </c>
      <c r="K17" s="119">
        <f t="shared" si="17"/>
        <v>0</v>
      </c>
      <c r="L17" s="120">
        <f t="shared" si="18"/>
        <v>0</v>
      </c>
      <c r="M17" s="121"/>
      <c r="N17" s="115">
        <v>0</v>
      </c>
      <c r="O17" s="115">
        <v>0</v>
      </c>
      <c r="P17" s="122">
        <v>45</v>
      </c>
      <c r="Q17" s="123"/>
      <c r="R17" s="124">
        <v>0</v>
      </c>
      <c r="S17" s="124" t="e">
        <f t="shared" si="19"/>
        <v>#REF!</v>
      </c>
      <c r="T17" s="125">
        <f t="shared" si="20"/>
        <v>0</v>
      </c>
      <c r="U17" s="125">
        <v>0</v>
      </c>
      <c r="V17" s="126">
        <f>ROUND(SUMIFS(基础数据表格农村公路建设!P:P,基础数据表格农村公路建设!E:E,$AL$6,基础数据表格农村公路建设!G:G,B17),0)</f>
        <v>0</v>
      </c>
      <c r="W17" s="127">
        <f t="shared" si="7"/>
        <v>0</v>
      </c>
      <c r="X17" s="128" t="e">
        <f>SUMIF(#REF!,B17,#REF!)</f>
        <v>#REF!</v>
      </c>
      <c r="Y17" s="128" t="e">
        <f t="shared" si="5"/>
        <v>#REF!</v>
      </c>
      <c r="Z17" s="129" t="e">
        <f>#REF!</f>
        <v>#REF!</v>
      </c>
      <c r="AA17" s="129" t="e">
        <f>#REF!</f>
        <v>#REF!</v>
      </c>
      <c r="AB17" s="129" t="e">
        <f>#REF!</f>
        <v>#REF!</v>
      </c>
      <c r="AC17" s="129" t="e">
        <f>#REF!</f>
        <v>#REF!</v>
      </c>
      <c r="AD17" s="129" t="e">
        <f>#REF!</f>
        <v>#REF!</v>
      </c>
      <c r="AE17" s="129" t="e">
        <f>#REF!</f>
        <v>#REF!</v>
      </c>
      <c r="AF17" s="130"/>
      <c r="AG17" s="130"/>
      <c r="AH17" s="102"/>
      <c r="AI17" s="141"/>
      <c r="AJ17" s="130"/>
      <c r="AK17" s="130"/>
      <c r="AL17" s="110">
        <f>SUMIFS(基础数据表格农村公路建设!M:M,基础数据表格农村公路建设!G:G,B17,基础数据表格农村公路建设!D:D,$AL$5,基础数据表格农村公路建设!E:E,$AL$6)</f>
        <v>0</v>
      </c>
      <c r="AM17" s="111">
        <f>SUMIFS(基础数据表格农村公路建设!M:M,基础数据表格农村公路建设!G:G,B17,基础数据表格农村公路建设!D:D,$AM$5,基础数据表格农村公路建设!E:E,$AM$6)</f>
        <v>0</v>
      </c>
      <c r="AN17" s="111">
        <f>SUMIFS(基础数据表格农村公路建设!M:M,基础数据表格农村公路建设!G:G,B17,基础数据表格农村公路建设!D:D,$AN$5,基础数据表格农村公路建设!E:E,$AN$6)</f>
        <v>0</v>
      </c>
      <c r="AO17" s="111">
        <f>SUMIFS(基础数据表格农村公路建设!M:M,基础数据表格农村公路建设!G:G,B17,基础数据表格农村公路建设!D:D,$AO$5,基础数据表格农村公路建设!E:E,$AO$6)</f>
        <v>0</v>
      </c>
      <c r="AP17" s="111">
        <f>SUMIFS(基础数据表格农村公路建设!M:M,基础数据表格农村公路建设!G:G,B17,基础数据表格农村公路建设!D:D,$AP$5,基础数据表格农村公路建设!E:E,$AP$6)</f>
        <v>0</v>
      </c>
      <c r="AQ17" s="111">
        <f>SUMIFS(基础数据表格农村公路建设!M:M,基础数据表格农村公路建设!G:G,B17,基础数据表格农村公路建设!D:D,$AQ$5,基础数据表格农村公路建设!E:E,$AQ$6)</f>
        <v>0</v>
      </c>
      <c r="AR17" s="83"/>
      <c r="AS17" s="83">
        <v>0</v>
      </c>
      <c r="AT17" s="98">
        <f t="shared" si="3"/>
        <v>0</v>
      </c>
      <c r="AU17" s="99" t="s">
        <v>195</v>
      </c>
      <c r="AV17" s="112">
        <v>65</v>
      </c>
      <c r="AW17" s="112">
        <v>145</v>
      </c>
      <c r="AX17" s="113">
        <v>40</v>
      </c>
    </row>
    <row r="18" ht="19" customHeight="1" outlineLevel="2" spans="1:50">
      <c r="A18" s="139" t="s">
        <v>28</v>
      </c>
      <c r="B18" s="140" t="s">
        <v>31</v>
      </c>
      <c r="C18" s="115">
        <f t="shared" si="12"/>
        <v>93</v>
      </c>
      <c r="D18" s="116">
        <v>86</v>
      </c>
      <c r="E18" s="115">
        <f t="shared" si="13"/>
        <v>0</v>
      </c>
      <c r="F18" s="115">
        <f t="shared" si="14"/>
        <v>0</v>
      </c>
      <c r="G18" s="117">
        <v>93</v>
      </c>
      <c r="H18" s="117">
        <f>SUMIFS(基础数据表格农村公路建设!S:S,基础数据表格农村公路建设!G:G,B18,基础数据表格农村公路建设!D:D,$H$4)</f>
        <v>93</v>
      </c>
      <c r="I18" s="118">
        <f t="shared" si="15"/>
        <v>0</v>
      </c>
      <c r="J18" s="115">
        <f t="shared" si="16"/>
        <v>0</v>
      </c>
      <c r="K18" s="119">
        <f t="shared" si="17"/>
        <v>0</v>
      </c>
      <c r="L18" s="120">
        <f t="shared" si="18"/>
        <v>0</v>
      </c>
      <c r="M18" s="121"/>
      <c r="N18" s="115">
        <v>0</v>
      </c>
      <c r="O18" s="115">
        <v>0</v>
      </c>
      <c r="P18" s="122">
        <v>93</v>
      </c>
      <c r="Q18" s="123"/>
      <c r="R18" s="124">
        <v>2.587</v>
      </c>
      <c r="S18" s="124" t="e">
        <f t="shared" si="19"/>
        <v>#REF!</v>
      </c>
      <c r="T18" s="125">
        <f t="shared" si="20"/>
        <v>0</v>
      </c>
      <c r="U18" s="125">
        <v>1.33</v>
      </c>
      <c r="V18" s="126">
        <f>ROUND(SUMIFS(基础数据表格农村公路建设!P:P,基础数据表格农村公路建设!E:E,$AL$6,基础数据表格农村公路建设!G:G,B18),0)</f>
        <v>0</v>
      </c>
      <c r="W18" s="127">
        <f t="shared" si="7"/>
        <v>0</v>
      </c>
      <c r="X18" s="128" t="e">
        <f>SUMIF(#REF!,B18,#REF!)</f>
        <v>#REF!</v>
      </c>
      <c r="Y18" s="128" t="e">
        <f t="shared" si="5"/>
        <v>#REF!</v>
      </c>
      <c r="Z18" s="129" t="e">
        <f>#REF!</f>
        <v>#REF!</v>
      </c>
      <c r="AA18" s="129" t="e">
        <f>#REF!</f>
        <v>#REF!</v>
      </c>
      <c r="AB18" s="129" t="e">
        <f>#REF!</f>
        <v>#REF!</v>
      </c>
      <c r="AC18" s="129" t="e">
        <f>#REF!</f>
        <v>#REF!</v>
      </c>
      <c r="AD18" s="129" t="e">
        <f>#REF!</f>
        <v>#REF!</v>
      </c>
      <c r="AE18" s="129" t="e">
        <f>#REF!</f>
        <v>#REF!</v>
      </c>
      <c r="AF18" s="130">
        <v>2</v>
      </c>
      <c r="AG18" s="130"/>
      <c r="AH18" s="102"/>
      <c r="AI18" s="141"/>
      <c r="AJ18" s="130"/>
      <c r="AK18" s="130"/>
      <c r="AL18" s="110">
        <f>SUMIFS(基础数据表格农村公路建设!M:M,基础数据表格农村公路建设!G:G,B18,基础数据表格农村公路建设!D:D,$AL$5,基础数据表格农村公路建设!E:E,$AL$6)</f>
        <v>0</v>
      </c>
      <c r="AM18" s="111">
        <f>SUMIFS(基础数据表格农村公路建设!M:M,基础数据表格农村公路建设!G:G,B18,基础数据表格农村公路建设!D:D,$AM$5,基础数据表格农村公路建设!E:E,$AM$6)</f>
        <v>0</v>
      </c>
      <c r="AN18" s="111">
        <f>SUMIFS(基础数据表格农村公路建设!M:M,基础数据表格农村公路建设!G:G,B18,基础数据表格农村公路建设!D:D,$AN$5,基础数据表格农村公路建设!E:E,$AN$6)</f>
        <v>0</v>
      </c>
      <c r="AO18" s="111">
        <f>SUMIFS(基础数据表格农村公路建设!M:M,基础数据表格农村公路建设!G:G,B18,基础数据表格农村公路建设!D:D,$AO$5,基础数据表格农村公路建设!E:E,$AO$6)</f>
        <v>0</v>
      </c>
      <c r="AP18" s="111">
        <f>SUMIFS(基础数据表格农村公路建设!M:M,基础数据表格农村公路建设!G:G,B18,基础数据表格农村公路建设!D:D,$AP$5,基础数据表格农村公路建设!E:E,$AP$6)</f>
        <v>0</v>
      </c>
      <c r="AQ18" s="111">
        <f>SUMIFS(基础数据表格农村公路建设!M:M,基础数据表格农村公路建设!G:G,B18,基础数据表格农村公路建设!D:D,$AQ$5,基础数据表格农村公路建设!E:E,$AQ$6)</f>
        <v>0</v>
      </c>
      <c r="AR18" s="83"/>
      <c r="AS18" s="83">
        <v>6</v>
      </c>
      <c r="AT18" s="98">
        <f t="shared" si="3"/>
        <v>-6</v>
      </c>
      <c r="AU18" s="99" t="s">
        <v>195</v>
      </c>
      <c r="AV18" s="112">
        <v>65</v>
      </c>
      <c r="AW18" s="112">
        <v>145</v>
      </c>
      <c r="AX18" s="113">
        <v>40</v>
      </c>
    </row>
    <row r="19" ht="19" customHeight="1" outlineLevel="2" spans="1:50">
      <c r="A19" s="142" t="s">
        <v>28</v>
      </c>
      <c r="B19" s="140" t="s">
        <v>32</v>
      </c>
      <c r="C19" s="115">
        <f t="shared" si="12"/>
        <v>191</v>
      </c>
      <c r="D19" s="116">
        <v>158</v>
      </c>
      <c r="E19" s="115">
        <f t="shared" si="13"/>
        <v>158</v>
      </c>
      <c r="F19" s="115">
        <f t="shared" si="14"/>
        <v>3</v>
      </c>
      <c r="G19" s="117">
        <v>33</v>
      </c>
      <c r="H19" s="117">
        <f>SUMIFS(基础数据表格农村公路建设!S:S,基础数据表格农村公路建设!G:G,B19,基础数据表格农村公路建设!D:D,$H$4)</f>
        <v>33</v>
      </c>
      <c r="I19" s="118">
        <f t="shared" si="15"/>
        <v>158</v>
      </c>
      <c r="J19" s="115">
        <f t="shared" si="16"/>
        <v>0</v>
      </c>
      <c r="K19" s="119">
        <f t="shared" si="17"/>
        <v>0</v>
      </c>
      <c r="L19" s="120">
        <f t="shared" si="18"/>
        <v>0</v>
      </c>
      <c r="M19" s="121"/>
      <c r="N19" s="115">
        <v>158</v>
      </c>
      <c r="O19" s="115">
        <v>0</v>
      </c>
      <c r="P19" s="122">
        <v>33</v>
      </c>
      <c r="Q19" s="123"/>
      <c r="R19" s="124">
        <v>0</v>
      </c>
      <c r="S19" s="124" t="e">
        <f t="shared" si="19"/>
        <v>#REF!</v>
      </c>
      <c r="T19" s="125">
        <f t="shared" si="20"/>
        <v>0</v>
      </c>
      <c r="U19" s="125">
        <v>0</v>
      </c>
      <c r="V19" s="126">
        <f>ROUND(SUMIFS(基础数据表格农村公路建设!P:P,基础数据表格农村公路建设!E:E,$AL$6,基础数据表格农村公路建设!G:G,B19),0)</f>
        <v>0</v>
      </c>
      <c r="W19" s="127">
        <f t="shared" si="7"/>
        <v>0</v>
      </c>
      <c r="X19" s="128" t="e">
        <f>SUMIF(#REF!,B19,#REF!)</f>
        <v>#REF!</v>
      </c>
      <c r="Y19" s="128" t="e">
        <f t="shared" si="5"/>
        <v>#REF!</v>
      </c>
      <c r="Z19" s="129" t="e">
        <f>#REF!</f>
        <v>#REF!</v>
      </c>
      <c r="AA19" s="129" t="e">
        <f>#REF!</f>
        <v>#REF!</v>
      </c>
      <c r="AB19" s="129" t="e">
        <f>#REF!</f>
        <v>#REF!</v>
      </c>
      <c r="AC19" s="129" t="e">
        <f>#REF!</f>
        <v>#REF!</v>
      </c>
      <c r="AD19" s="129" t="e">
        <f>#REF!</f>
        <v>#REF!</v>
      </c>
      <c r="AE19" s="129" t="e">
        <f>#REF!</f>
        <v>#REF!</v>
      </c>
      <c r="AF19" s="130">
        <v>1</v>
      </c>
      <c r="AG19" s="130">
        <v>1</v>
      </c>
      <c r="AH19" s="102">
        <v>293.55</v>
      </c>
      <c r="AI19" s="141"/>
      <c r="AJ19" s="130"/>
      <c r="AK19" s="130"/>
      <c r="AL19" s="110">
        <f>SUMIFS(基础数据表格农村公路建设!M:M,基础数据表格农村公路建设!G:G,B19,基础数据表格农村公路建设!D:D,$AL$5,基础数据表格农村公路建设!E:E,$AL$6)</f>
        <v>0</v>
      </c>
      <c r="AM19" s="111">
        <f>SUMIFS(基础数据表格农村公路建设!M:M,基础数据表格农村公路建设!G:G,B19,基础数据表格农村公路建设!D:D,$AM$5,基础数据表格农村公路建设!E:E,$AM$6)</f>
        <v>0</v>
      </c>
      <c r="AN19" s="111">
        <f>SUMIFS(基础数据表格农村公路建设!M:M,基础数据表格农村公路建设!G:G,B19,基础数据表格农村公路建设!D:D,$AN$5,基础数据表格农村公路建设!E:E,$AN$6)</f>
        <v>0</v>
      </c>
      <c r="AO19" s="111">
        <f>SUMIFS(基础数据表格农村公路建设!M:M,基础数据表格农村公路建设!G:G,B19,基础数据表格农村公路建设!D:D,$AO$5,基础数据表格农村公路建设!E:E,$AO$6)</f>
        <v>0</v>
      </c>
      <c r="AP19" s="111">
        <f>SUMIFS(基础数据表格农村公路建设!M:M,基础数据表格农村公路建设!G:G,B19,基础数据表格农村公路建设!D:D,$AP$5,基础数据表格农村公路建设!E:E,$AP$6)</f>
        <v>0</v>
      </c>
      <c r="AQ19" s="111">
        <f>SUMIFS(基础数据表格农村公路建设!M:M,基础数据表格农村公路建设!G:G,B19,基础数据表格农村公路建设!D:D,$AQ$5,基础数据表格农村公路建设!E:E,$AQ$6)</f>
        <v>0</v>
      </c>
      <c r="AR19" s="83"/>
      <c r="AS19" s="83">
        <v>0</v>
      </c>
      <c r="AT19" s="98">
        <f t="shared" si="3"/>
        <v>0</v>
      </c>
      <c r="AU19" s="99" t="s">
        <v>195</v>
      </c>
      <c r="AV19" s="112">
        <v>65</v>
      </c>
      <c r="AW19" s="112">
        <v>145</v>
      </c>
      <c r="AX19" s="113">
        <v>40</v>
      </c>
    </row>
    <row r="20" ht="19" customHeight="1" outlineLevel="2" spans="1:50">
      <c r="A20" s="139" t="s">
        <v>28</v>
      </c>
      <c r="B20" s="140" t="s">
        <v>33</v>
      </c>
      <c r="C20" s="115">
        <f t="shared" si="12"/>
        <v>560</v>
      </c>
      <c r="D20" s="116">
        <v>394</v>
      </c>
      <c r="E20" s="115">
        <f t="shared" si="13"/>
        <v>394</v>
      </c>
      <c r="F20" s="115">
        <f t="shared" si="14"/>
        <v>8</v>
      </c>
      <c r="G20" s="117">
        <v>166</v>
      </c>
      <c r="H20" s="117">
        <f>SUMIFS(基础数据表格农村公路建设!S:S,基础数据表格农村公路建设!G:G,B20,基础数据表格农村公路建设!D:D,$H$4)</f>
        <v>166</v>
      </c>
      <c r="I20" s="118">
        <f t="shared" si="15"/>
        <v>394</v>
      </c>
      <c r="J20" s="115">
        <f t="shared" si="16"/>
        <v>218</v>
      </c>
      <c r="K20" s="119">
        <f t="shared" si="17"/>
        <v>218.1</v>
      </c>
      <c r="L20" s="120">
        <f t="shared" si="18"/>
        <v>28182</v>
      </c>
      <c r="M20" s="121"/>
      <c r="N20" s="115">
        <v>176</v>
      </c>
      <c r="O20" s="115">
        <v>0</v>
      </c>
      <c r="P20" s="122">
        <v>166</v>
      </c>
      <c r="Q20" s="123"/>
      <c r="R20" s="124">
        <v>10.149</v>
      </c>
      <c r="S20" s="124" t="e">
        <f t="shared" si="19"/>
        <v>#REF!</v>
      </c>
      <c r="T20" s="125">
        <f t="shared" si="20"/>
        <v>2.908</v>
      </c>
      <c r="U20" s="125">
        <v>2.908</v>
      </c>
      <c r="V20" s="126">
        <f>ROUND(SUMIFS(基础数据表格农村公路建设!P:P,基础数据表格农村公路建设!E:E,$AL$6,基础数据表格农村公路建设!G:G,B20),0)</f>
        <v>28182</v>
      </c>
      <c r="W20" s="127">
        <f t="shared" si="7"/>
        <v>-27963.9</v>
      </c>
      <c r="X20" s="128" t="e">
        <f>SUMIF(#REF!,B20,#REF!)</f>
        <v>#REF!</v>
      </c>
      <c r="Y20" s="128" t="e">
        <f t="shared" si="5"/>
        <v>#REF!</v>
      </c>
      <c r="Z20" s="129" t="e">
        <f>#REF!</f>
        <v>#REF!</v>
      </c>
      <c r="AA20" s="129" t="e">
        <f>#REF!</f>
        <v>#REF!</v>
      </c>
      <c r="AB20" s="129" t="e">
        <f>#REF!</f>
        <v>#REF!</v>
      </c>
      <c r="AC20" s="129" t="e">
        <f>#REF!</f>
        <v>#REF!</v>
      </c>
      <c r="AD20" s="129" t="e">
        <f>#REF!</f>
        <v>#REF!</v>
      </c>
      <c r="AE20" s="129" t="e">
        <f>#REF!</f>
        <v>#REF!</v>
      </c>
      <c r="AF20" s="130">
        <v>2</v>
      </c>
      <c r="AG20" s="130">
        <v>1</v>
      </c>
      <c r="AH20" s="102">
        <v>225.01</v>
      </c>
      <c r="AI20" s="141"/>
      <c r="AJ20" s="130"/>
      <c r="AK20" s="130"/>
      <c r="AL20" s="110">
        <f>SUMIFS(基础数据表格农村公路建设!M:M,基础数据表格农村公路建设!G:G,B20,基础数据表格农村公路建设!D:D,$AL$5,基础数据表格农村公路建设!E:E,$AL$6)</f>
        <v>0</v>
      </c>
      <c r="AM20" s="111">
        <f>SUMIFS(基础数据表格农村公路建设!M:M,基础数据表格农村公路建设!G:G,B20,基础数据表格农村公路建设!D:D,$AM$5,基础数据表格农村公路建设!E:E,$AM$6)</f>
        <v>0</v>
      </c>
      <c r="AN20" s="111">
        <f>SUMIFS(基础数据表格农村公路建设!M:M,基础数据表格农村公路建设!G:G,B20,基础数据表格农村公路建设!D:D,$AN$5,基础数据表格农村公路建设!E:E,$AN$6)</f>
        <v>0</v>
      </c>
      <c r="AO20" s="111">
        <f>SUMIFS(基础数据表格农村公路建设!M:M,基础数据表格农村公路建设!G:G,B20,基础数据表格农村公路建设!D:D,$AO$5,基础数据表格农村公路建设!E:E,$AO$6)</f>
        <v>0</v>
      </c>
      <c r="AP20" s="111">
        <f>SUMIFS(基础数据表格农村公路建设!M:M,基础数据表格农村公路建设!G:G,B20,基础数据表格农村公路建设!D:D,$AP$5,基础数据表格农村公路建设!E:E,$AP$6)</f>
        <v>2.908</v>
      </c>
      <c r="AQ20" s="111">
        <f>SUMIFS(基础数据表格农村公路建设!M:M,基础数据表格农村公路建设!G:G,B20,基础数据表格农村公路建设!D:D,$AQ$5,基础数据表格农村公路建设!E:E,$AQ$6)</f>
        <v>0</v>
      </c>
      <c r="AR20" s="83"/>
      <c r="AS20" s="83">
        <v>8</v>
      </c>
      <c r="AT20" s="98">
        <f t="shared" si="3"/>
        <v>-5.092</v>
      </c>
      <c r="AU20" s="99" t="s">
        <v>196</v>
      </c>
      <c r="AV20" s="112">
        <v>75</v>
      </c>
      <c r="AW20" s="112">
        <v>150</v>
      </c>
      <c r="AX20" s="113">
        <v>50</v>
      </c>
    </row>
    <row r="21" ht="19" customHeight="1" outlineLevel="2" spans="1:50">
      <c r="A21" s="139" t="s">
        <v>28</v>
      </c>
      <c r="B21" s="140" t="s">
        <v>34</v>
      </c>
      <c r="C21" s="115">
        <f t="shared" si="12"/>
        <v>524</v>
      </c>
      <c r="D21" s="116">
        <v>357</v>
      </c>
      <c r="E21" s="115">
        <f t="shared" si="13"/>
        <v>357</v>
      </c>
      <c r="F21" s="115">
        <f t="shared" si="14"/>
        <v>7</v>
      </c>
      <c r="G21" s="117">
        <v>167</v>
      </c>
      <c r="H21" s="117">
        <f>SUMIFS(基础数据表格农村公路建设!S:S,基础数据表格农村公路建设!G:G,B21,基础数据表格农村公路建设!D:D,$H$4)</f>
        <v>167</v>
      </c>
      <c r="I21" s="118">
        <f t="shared" si="15"/>
        <v>357</v>
      </c>
      <c r="J21" s="115">
        <f t="shared" si="16"/>
        <v>0</v>
      </c>
      <c r="K21" s="119">
        <f t="shared" si="17"/>
        <v>0</v>
      </c>
      <c r="L21" s="120">
        <f t="shared" si="18"/>
        <v>0</v>
      </c>
      <c r="M21" s="121"/>
      <c r="N21" s="115">
        <v>357</v>
      </c>
      <c r="O21" s="115">
        <v>0</v>
      </c>
      <c r="P21" s="122">
        <v>167</v>
      </c>
      <c r="Q21" s="123"/>
      <c r="R21" s="124">
        <v>4.661</v>
      </c>
      <c r="S21" s="124" t="e">
        <f t="shared" si="19"/>
        <v>#REF!</v>
      </c>
      <c r="T21" s="125">
        <f t="shared" si="20"/>
        <v>0</v>
      </c>
      <c r="U21" s="125">
        <v>0</v>
      </c>
      <c r="V21" s="126">
        <f>ROUND(SUMIFS(基础数据表格农村公路建设!P:P,基础数据表格农村公路建设!E:E,$AL$6,基础数据表格农村公路建设!G:G,B21),0)</f>
        <v>0</v>
      </c>
      <c r="W21" s="127">
        <f t="shared" si="7"/>
        <v>0</v>
      </c>
      <c r="X21" s="128" t="e">
        <f>SUMIF(#REF!,B21,#REF!)</f>
        <v>#REF!</v>
      </c>
      <c r="Y21" s="128" t="e">
        <f t="shared" si="5"/>
        <v>#REF!</v>
      </c>
      <c r="Z21" s="129" t="e">
        <f>#REF!</f>
        <v>#REF!</v>
      </c>
      <c r="AA21" s="129" t="e">
        <f>#REF!</f>
        <v>#REF!</v>
      </c>
      <c r="AB21" s="129" t="e">
        <f>#REF!</f>
        <v>#REF!</v>
      </c>
      <c r="AC21" s="129" t="e">
        <f>#REF!</f>
        <v>#REF!</v>
      </c>
      <c r="AD21" s="129" t="e">
        <f>#REF!</f>
        <v>#REF!</v>
      </c>
      <c r="AE21" s="129" t="e">
        <f>#REF!</f>
        <v>#REF!</v>
      </c>
      <c r="AF21" s="130">
        <v>1</v>
      </c>
      <c r="AG21" s="130">
        <v>1</v>
      </c>
      <c r="AH21" s="102">
        <v>357.784</v>
      </c>
      <c r="AI21" s="141"/>
      <c r="AJ21" s="130"/>
      <c r="AK21" s="130"/>
      <c r="AL21" s="110">
        <f>SUMIFS(基础数据表格农村公路建设!M:M,基础数据表格农村公路建设!G:G,B21,基础数据表格农村公路建设!D:D,$AL$5,基础数据表格农村公路建设!E:E,$AL$6)</f>
        <v>0</v>
      </c>
      <c r="AM21" s="111">
        <f>SUMIFS(基础数据表格农村公路建设!M:M,基础数据表格农村公路建设!G:G,B21,基础数据表格农村公路建设!D:D,$AM$5,基础数据表格农村公路建设!E:E,$AM$6)</f>
        <v>0</v>
      </c>
      <c r="AN21" s="111">
        <f>SUMIFS(基础数据表格农村公路建设!M:M,基础数据表格农村公路建设!G:G,B21,基础数据表格农村公路建设!D:D,$AN$5,基础数据表格农村公路建设!E:E,$AN$6)</f>
        <v>0</v>
      </c>
      <c r="AO21" s="111">
        <f>SUMIFS(基础数据表格农村公路建设!M:M,基础数据表格农村公路建设!G:G,B21,基础数据表格农村公路建设!D:D,$AO$5,基础数据表格农村公路建设!E:E,$AO$6)</f>
        <v>0</v>
      </c>
      <c r="AP21" s="111">
        <f>SUMIFS(基础数据表格农村公路建设!M:M,基础数据表格农村公路建设!G:G,B21,基础数据表格农村公路建设!D:D,$AP$5,基础数据表格农村公路建设!E:E,$AP$6)</f>
        <v>0</v>
      </c>
      <c r="AQ21" s="111">
        <f>SUMIFS(基础数据表格农村公路建设!M:M,基础数据表格农村公路建设!G:G,B21,基础数据表格农村公路建设!D:D,$AQ$5,基础数据表格农村公路建设!E:E,$AQ$6)</f>
        <v>0</v>
      </c>
      <c r="AR21" s="83"/>
      <c r="AS21" s="83">
        <v>6</v>
      </c>
      <c r="AT21" s="98">
        <f t="shared" si="3"/>
        <v>-6</v>
      </c>
      <c r="AU21" s="99" t="s">
        <v>196</v>
      </c>
      <c r="AV21" s="112">
        <v>75</v>
      </c>
      <c r="AW21" s="112">
        <v>150</v>
      </c>
      <c r="AX21" s="113">
        <v>50</v>
      </c>
    </row>
    <row r="22" ht="19" customHeight="1" outlineLevel="2" spans="1:50">
      <c r="A22" s="139" t="s">
        <v>28</v>
      </c>
      <c r="B22" s="140" t="s">
        <v>35</v>
      </c>
      <c r="C22" s="115">
        <f t="shared" si="12"/>
        <v>20</v>
      </c>
      <c r="D22" s="116">
        <v>0</v>
      </c>
      <c r="E22" s="115">
        <f t="shared" si="13"/>
        <v>0</v>
      </c>
      <c r="F22" s="115">
        <f t="shared" si="14"/>
        <v>0</v>
      </c>
      <c r="G22" s="117">
        <v>20</v>
      </c>
      <c r="H22" s="117">
        <f>SUMIFS(基础数据表格农村公路建设!S:S,基础数据表格农村公路建设!G:G,B22,基础数据表格农村公路建设!D:D,$H$4)</f>
        <v>20</v>
      </c>
      <c r="I22" s="118">
        <f t="shared" si="15"/>
        <v>0</v>
      </c>
      <c r="J22" s="115">
        <f t="shared" si="16"/>
        <v>0</v>
      </c>
      <c r="K22" s="119">
        <f t="shared" si="17"/>
        <v>0</v>
      </c>
      <c r="L22" s="120">
        <f t="shared" si="18"/>
        <v>0</v>
      </c>
      <c r="M22" s="121"/>
      <c r="N22" s="115">
        <v>0</v>
      </c>
      <c r="O22" s="115">
        <v>0</v>
      </c>
      <c r="P22" s="122">
        <v>20</v>
      </c>
      <c r="Q22" s="123"/>
      <c r="R22" s="124">
        <v>2.032</v>
      </c>
      <c r="S22" s="124" t="e">
        <f t="shared" si="19"/>
        <v>#REF!</v>
      </c>
      <c r="T22" s="125">
        <f t="shared" si="20"/>
        <v>0</v>
      </c>
      <c r="U22" s="125">
        <v>0</v>
      </c>
      <c r="V22" s="126">
        <f>ROUND(SUMIFS(基础数据表格农村公路建设!P:P,基础数据表格农村公路建设!E:E,$AL$6,基础数据表格农村公路建设!G:G,B22),0)</f>
        <v>0</v>
      </c>
      <c r="W22" s="127">
        <f t="shared" si="7"/>
        <v>0</v>
      </c>
      <c r="X22" s="128" t="e">
        <f>SUMIF(#REF!,B22,#REF!)</f>
        <v>#REF!</v>
      </c>
      <c r="Y22" s="128" t="e">
        <f t="shared" si="5"/>
        <v>#REF!</v>
      </c>
      <c r="Z22" s="129" t="e">
        <f>#REF!</f>
        <v>#REF!</v>
      </c>
      <c r="AA22" s="129" t="e">
        <f>#REF!</f>
        <v>#REF!</v>
      </c>
      <c r="AB22" s="129" t="e">
        <f>#REF!</f>
        <v>#REF!</v>
      </c>
      <c r="AC22" s="129" t="e">
        <f>#REF!</f>
        <v>#REF!</v>
      </c>
      <c r="AD22" s="129" t="e">
        <f>#REF!</f>
        <v>#REF!</v>
      </c>
      <c r="AE22" s="129" t="e">
        <f>#REF!</f>
        <v>#REF!</v>
      </c>
      <c r="AF22" s="130"/>
      <c r="AG22" s="130"/>
      <c r="AH22" s="102"/>
      <c r="AI22" s="141"/>
      <c r="AJ22" s="130"/>
      <c r="AK22" s="130"/>
      <c r="AL22" s="110">
        <f>SUMIFS(基础数据表格农村公路建设!M:M,基础数据表格农村公路建设!G:G,B22,基础数据表格农村公路建设!D:D,$AL$5,基础数据表格农村公路建设!E:E,$AL$6)</f>
        <v>0</v>
      </c>
      <c r="AM22" s="111">
        <f>SUMIFS(基础数据表格农村公路建设!M:M,基础数据表格农村公路建设!G:G,B22,基础数据表格农村公路建设!D:D,$AM$5,基础数据表格农村公路建设!E:E,$AM$6)</f>
        <v>0</v>
      </c>
      <c r="AN22" s="111">
        <f>SUMIFS(基础数据表格农村公路建设!M:M,基础数据表格农村公路建设!G:G,B22,基础数据表格农村公路建设!D:D,$AN$5,基础数据表格农村公路建设!E:E,$AN$6)</f>
        <v>0</v>
      </c>
      <c r="AO22" s="111">
        <f>SUMIFS(基础数据表格农村公路建设!M:M,基础数据表格农村公路建设!G:G,B22,基础数据表格农村公路建设!D:D,$AO$5,基础数据表格农村公路建设!E:E,$AO$6)</f>
        <v>0</v>
      </c>
      <c r="AP22" s="111">
        <f>SUMIFS(基础数据表格农村公路建设!M:M,基础数据表格农村公路建设!G:G,B22,基础数据表格农村公路建设!D:D,$AP$5,基础数据表格农村公路建设!E:E,$AP$6)</f>
        <v>0</v>
      </c>
      <c r="AQ22" s="111">
        <f>SUMIFS(基础数据表格农村公路建设!M:M,基础数据表格农村公路建设!G:G,B22,基础数据表格农村公路建设!D:D,$AQ$5,基础数据表格农村公路建设!E:E,$AQ$6)</f>
        <v>0</v>
      </c>
      <c r="AR22" s="83"/>
      <c r="AS22" s="83">
        <v>0</v>
      </c>
      <c r="AT22" s="98">
        <f t="shared" si="3"/>
        <v>0</v>
      </c>
      <c r="AU22" s="99" t="s">
        <v>195</v>
      </c>
      <c r="AV22" s="112">
        <v>65</v>
      </c>
      <c r="AW22" s="112">
        <v>145</v>
      </c>
      <c r="AX22" s="113">
        <v>40</v>
      </c>
    </row>
    <row r="23" ht="19" customHeight="1" outlineLevel="1" spans="1:50">
      <c r="A23" s="135" t="s">
        <v>36</v>
      </c>
      <c r="B23" s="132"/>
      <c r="C23" s="115">
        <f>SUBTOTAL(9,C24:C27)</f>
        <v>49</v>
      </c>
      <c r="D23" s="116">
        <v>49</v>
      </c>
      <c r="E23" s="115">
        <f t="shared" ref="E23:L23" si="21">SUBTOTAL(9,E24:E27)</f>
        <v>49</v>
      </c>
      <c r="F23" s="115">
        <f t="shared" si="21"/>
        <v>1</v>
      </c>
      <c r="G23" s="115">
        <f t="shared" si="21"/>
        <v>0</v>
      </c>
      <c r="H23" s="115">
        <f t="shared" si="21"/>
        <v>0</v>
      </c>
      <c r="I23" s="118">
        <f t="shared" si="21"/>
        <v>49</v>
      </c>
      <c r="J23" s="115">
        <f t="shared" si="21"/>
        <v>49</v>
      </c>
      <c r="K23" s="115">
        <f t="shared" si="21"/>
        <v>48.9</v>
      </c>
      <c r="L23" s="115">
        <f t="shared" si="21"/>
        <v>521</v>
      </c>
      <c r="M23" s="115"/>
      <c r="N23" s="115">
        <f>SUBTOTAL(9,N24:N27)</f>
        <v>0</v>
      </c>
      <c r="O23" s="115">
        <f>SUBTOTAL(9,O24:O27)</f>
        <v>0</v>
      </c>
      <c r="P23" s="118">
        <f>SUBTOTAL(9,P24:P27)</f>
        <v>0</v>
      </c>
      <c r="Q23" s="123"/>
      <c r="R23" s="133">
        <v>22.072</v>
      </c>
      <c r="S23" s="124" t="e">
        <f>SUBTOTAL(9,S24:S27)</f>
        <v>#REF!</v>
      </c>
      <c r="T23" s="115">
        <f>SUBTOTAL(9,T24:T27)</f>
        <v>3.26</v>
      </c>
      <c r="U23" s="115">
        <v>3.26</v>
      </c>
      <c r="V23" s="115">
        <f>SUBTOTAL(9,V24:V27)</f>
        <v>521</v>
      </c>
      <c r="W23" s="127">
        <f t="shared" si="7"/>
        <v>-472.1</v>
      </c>
      <c r="X23" s="128" t="e">
        <f>SUMIF(#REF!,B23,#REF!)</f>
        <v>#REF!</v>
      </c>
      <c r="Y23" s="128" t="e">
        <f t="shared" si="5"/>
        <v>#REF!</v>
      </c>
      <c r="Z23" s="134" t="e">
        <f t="shared" ref="Z23:AQ23" si="22">SUM(Z24:Z27)</f>
        <v>#REF!</v>
      </c>
      <c r="AA23" s="134" t="e">
        <f t="shared" si="22"/>
        <v>#REF!</v>
      </c>
      <c r="AB23" s="134" t="e">
        <f t="shared" si="22"/>
        <v>#REF!</v>
      </c>
      <c r="AC23" s="134" t="e">
        <f t="shared" si="22"/>
        <v>#REF!</v>
      </c>
      <c r="AD23" s="134" t="e">
        <f t="shared" si="22"/>
        <v>#REF!</v>
      </c>
      <c r="AE23" s="134" t="e">
        <f t="shared" si="22"/>
        <v>#REF!</v>
      </c>
      <c r="AF23" s="111">
        <f t="shared" si="22"/>
        <v>0</v>
      </c>
      <c r="AG23" s="111">
        <f t="shared" si="22"/>
        <v>0</v>
      </c>
      <c r="AH23" s="111">
        <f t="shared" si="22"/>
        <v>0</v>
      </c>
      <c r="AI23" s="111">
        <f t="shared" si="22"/>
        <v>0</v>
      </c>
      <c r="AJ23" s="111">
        <f t="shared" si="22"/>
        <v>0</v>
      </c>
      <c r="AK23" s="111">
        <f t="shared" si="22"/>
        <v>0</v>
      </c>
      <c r="AL23" s="111">
        <f t="shared" si="22"/>
        <v>0</v>
      </c>
      <c r="AM23" s="111">
        <f t="shared" si="22"/>
        <v>0</v>
      </c>
      <c r="AN23" s="111">
        <f t="shared" si="22"/>
        <v>0</v>
      </c>
      <c r="AO23" s="111">
        <f t="shared" si="22"/>
        <v>0</v>
      </c>
      <c r="AP23" s="111">
        <f t="shared" si="22"/>
        <v>0</v>
      </c>
      <c r="AQ23" s="111">
        <f t="shared" si="22"/>
        <v>3.26</v>
      </c>
      <c r="AR23" s="110"/>
      <c r="AS23" s="110">
        <v>13.743</v>
      </c>
      <c r="AT23" s="98">
        <f t="shared" si="3"/>
        <v>-10.483</v>
      </c>
      <c r="AU23" s="99"/>
      <c r="AV23" s="112"/>
      <c r="AW23" s="112"/>
      <c r="AX23" s="113"/>
    </row>
    <row r="24" ht="19" customHeight="1" outlineLevel="2" spans="1:50">
      <c r="A24" s="139" t="s">
        <v>37</v>
      </c>
      <c r="B24" s="102" t="s">
        <v>38</v>
      </c>
      <c r="C24" s="115">
        <f>E24+G24</f>
        <v>0</v>
      </c>
      <c r="D24" s="116">
        <v>0</v>
      </c>
      <c r="E24" s="115">
        <f>I24</f>
        <v>0</v>
      </c>
      <c r="F24" s="115">
        <f>ROUND(E24*0.02,0)</f>
        <v>0</v>
      </c>
      <c r="G24" s="117">
        <v>0</v>
      </c>
      <c r="H24" s="117">
        <f>SUMIFS(基础数据表格农村公路建设!S:S,基础数据表格农村公路建设!G:G,B24,基础数据表格农村公路建设!D:D,$H$4)</f>
        <v>0</v>
      </c>
      <c r="I24" s="118">
        <f>ROUND(J24+M24+N24+O24,0)</f>
        <v>0</v>
      </c>
      <c r="J24" s="115">
        <f>ROUND(IF(K24&lt;L24,K24,L24),0)</f>
        <v>0</v>
      </c>
      <c r="K24" s="119">
        <f>AV24*(AN24+AO24+AP24)+AW24*(AL24+AM24)+AX24*AQ24</f>
        <v>0</v>
      </c>
      <c r="L24" s="120">
        <f>V24</f>
        <v>0</v>
      </c>
      <c r="M24" s="121"/>
      <c r="N24" s="115">
        <v>0</v>
      </c>
      <c r="O24" s="115">
        <v>0</v>
      </c>
      <c r="P24" s="122">
        <v>0</v>
      </c>
      <c r="Q24" s="123"/>
      <c r="R24" s="124">
        <v>5.151</v>
      </c>
      <c r="S24" s="124" t="e">
        <f>SUM(Z24:AE24)</f>
        <v>#REF!</v>
      </c>
      <c r="T24" s="125">
        <f>SUM(AL24:AQ24)</f>
        <v>0</v>
      </c>
      <c r="U24" s="125">
        <v>0</v>
      </c>
      <c r="V24" s="126">
        <f>ROUND(SUMIFS(基础数据表格农村公路建设!P:P,基础数据表格农村公路建设!E:E,$AL$6,基础数据表格农村公路建设!G:G,B24),0)</f>
        <v>0</v>
      </c>
      <c r="W24" s="127">
        <f t="shared" si="7"/>
        <v>0</v>
      </c>
      <c r="X24" s="128" t="e">
        <f>SUMIF(#REF!,B24,#REF!)</f>
        <v>#REF!</v>
      </c>
      <c r="Y24" s="128" t="e">
        <f t="shared" si="5"/>
        <v>#REF!</v>
      </c>
      <c r="Z24" s="129" t="e">
        <f>#REF!</f>
        <v>#REF!</v>
      </c>
      <c r="AA24" s="129" t="e">
        <f>#REF!</f>
        <v>#REF!</v>
      </c>
      <c r="AB24" s="129" t="e">
        <f>#REF!</f>
        <v>#REF!</v>
      </c>
      <c r="AC24" s="129" t="e">
        <f>#REF!</f>
        <v>#REF!</v>
      </c>
      <c r="AD24" s="129" t="e">
        <f>#REF!</f>
        <v>#REF!</v>
      </c>
      <c r="AE24" s="129" t="e">
        <f>#REF!</f>
        <v>#REF!</v>
      </c>
      <c r="AF24" s="130"/>
      <c r="AG24" s="130"/>
      <c r="AH24" s="102"/>
      <c r="AI24" s="130"/>
      <c r="AJ24" s="130"/>
      <c r="AK24" s="130"/>
      <c r="AL24" s="110">
        <f>SUMIFS(基础数据表格农村公路建设!M:M,基础数据表格农村公路建设!G:G,B24,基础数据表格农村公路建设!D:D,$AL$5,基础数据表格农村公路建设!E:E,$AL$6)</f>
        <v>0</v>
      </c>
      <c r="AM24" s="111">
        <f>SUMIFS(基础数据表格农村公路建设!M:M,基础数据表格农村公路建设!G:G,B24,基础数据表格农村公路建设!D:D,$AM$5,基础数据表格农村公路建设!E:E,$AM$6)</f>
        <v>0</v>
      </c>
      <c r="AN24" s="111">
        <f>SUMIFS(基础数据表格农村公路建设!M:M,基础数据表格农村公路建设!G:G,B24,基础数据表格农村公路建设!D:D,$AN$5,基础数据表格农村公路建设!E:E,$AN$6)</f>
        <v>0</v>
      </c>
      <c r="AO24" s="111">
        <f>SUMIFS(基础数据表格农村公路建设!M:M,基础数据表格农村公路建设!G:G,B24,基础数据表格农村公路建设!D:D,$AO$5,基础数据表格农村公路建设!E:E,$AO$6)</f>
        <v>0</v>
      </c>
      <c r="AP24" s="111">
        <f>SUMIFS(基础数据表格农村公路建设!M:M,基础数据表格农村公路建设!G:G,B24,基础数据表格农村公路建设!D:D,$AP$5,基础数据表格农村公路建设!E:E,$AP$6)</f>
        <v>0</v>
      </c>
      <c r="AQ24" s="111">
        <f>SUMIFS(基础数据表格农村公路建设!M:M,基础数据表格农村公路建设!G:G,B24,基础数据表格农村公路建设!D:D,$AQ$5,基础数据表格农村公路建设!E:E,$AQ$6)</f>
        <v>0</v>
      </c>
      <c r="AR24" s="83"/>
      <c r="AS24" s="83">
        <v>0</v>
      </c>
      <c r="AT24" s="98">
        <f t="shared" si="3"/>
        <v>0</v>
      </c>
      <c r="AU24" s="99" t="s">
        <v>194</v>
      </c>
      <c r="AV24" s="112">
        <v>30</v>
      </c>
      <c r="AW24" s="112">
        <v>70</v>
      </c>
      <c r="AX24" s="113">
        <v>15</v>
      </c>
    </row>
    <row r="25" ht="19" customHeight="1" outlineLevel="2" spans="1:50">
      <c r="A25" s="139" t="s">
        <v>37</v>
      </c>
      <c r="B25" s="102" t="s">
        <v>39</v>
      </c>
      <c r="C25" s="115">
        <f>E25+G25</f>
        <v>0</v>
      </c>
      <c r="D25" s="116">
        <v>0</v>
      </c>
      <c r="E25" s="115">
        <f>I25</f>
        <v>0</v>
      </c>
      <c r="F25" s="115">
        <f>ROUND(E25*0.02,0)</f>
        <v>0</v>
      </c>
      <c r="G25" s="117">
        <v>0</v>
      </c>
      <c r="H25" s="117">
        <f>SUMIFS(基础数据表格农村公路建设!S:S,基础数据表格农村公路建设!G:G,B25,基础数据表格农村公路建设!D:D,$H$4)</f>
        <v>0</v>
      </c>
      <c r="I25" s="118">
        <f>ROUND(J25+M25+N25+O25,0)</f>
        <v>0</v>
      </c>
      <c r="J25" s="115">
        <f>ROUND(IF(K25&lt;L25,K25,L25),0)</f>
        <v>0</v>
      </c>
      <c r="K25" s="119">
        <f>AV25*(AN25+AO25+AP25)+AW25*(AL25+AM25)+AX25*AQ25</f>
        <v>0</v>
      </c>
      <c r="L25" s="120">
        <f>V25</f>
        <v>0</v>
      </c>
      <c r="M25" s="121"/>
      <c r="N25" s="115">
        <v>0</v>
      </c>
      <c r="O25" s="115">
        <v>0</v>
      </c>
      <c r="P25" s="122">
        <v>0</v>
      </c>
      <c r="Q25" s="123"/>
      <c r="R25" s="124">
        <v>1.103</v>
      </c>
      <c r="S25" s="124" t="e">
        <f>SUM(Z25:AE25)</f>
        <v>#REF!</v>
      </c>
      <c r="T25" s="125">
        <f>SUM(AL25:AQ25)</f>
        <v>0</v>
      </c>
      <c r="U25" s="125">
        <v>0</v>
      </c>
      <c r="V25" s="126">
        <f>ROUND(SUMIFS(基础数据表格农村公路建设!P:P,基础数据表格农村公路建设!E:E,$AL$6,基础数据表格农村公路建设!G:G,B25),0)</f>
        <v>0</v>
      </c>
      <c r="W25" s="127">
        <f t="shared" si="7"/>
        <v>0</v>
      </c>
      <c r="X25" s="128" t="e">
        <f>SUMIF(#REF!,B25,#REF!)</f>
        <v>#REF!</v>
      </c>
      <c r="Y25" s="128" t="e">
        <f t="shared" si="5"/>
        <v>#REF!</v>
      </c>
      <c r="Z25" s="129" t="e">
        <f>#REF!</f>
        <v>#REF!</v>
      </c>
      <c r="AA25" s="129" t="e">
        <f>#REF!</f>
        <v>#REF!</v>
      </c>
      <c r="AB25" s="129" t="e">
        <f>#REF!</f>
        <v>#REF!</v>
      </c>
      <c r="AC25" s="129" t="e">
        <f>#REF!</f>
        <v>#REF!</v>
      </c>
      <c r="AD25" s="129" t="e">
        <f>#REF!</f>
        <v>#REF!</v>
      </c>
      <c r="AE25" s="129" t="e">
        <f>#REF!</f>
        <v>#REF!</v>
      </c>
      <c r="AF25" s="130"/>
      <c r="AG25" s="130"/>
      <c r="AH25" s="102"/>
      <c r="AI25" s="130"/>
      <c r="AJ25" s="130"/>
      <c r="AK25" s="130"/>
      <c r="AL25" s="110">
        <f>SUMIFS(基础数据表格农村公路建设!M:M,基础数据表格农村公路建设!G:G,B25,基础数据表格农村公路建设!D:D,$AL$5,基础数据表格农村公路建设!E:E,$AL$6)</f>
        <v>0</v>
      </c>
      <c r="AM25" s="111">
        <f>SUMIFS(基础数据表格农村公路建设!M:M,基础数据表格农村公路建设!G:G,B25,基础数据表格农村公路建设!D:D,$AM$5,基础数据表格农村公路建设!E:E,$AM$6)</f>
        <v>0</v>
      </c>
      <c r="AN25" s="111">
        <f>SUMIFS(基础数据表格农村公路建设!M:M,基础数据表格农村公路建设!G:G,B25,基础数据表格农村公路建设!D:D,$AN$5,基础数据表格农村公路建设!E:E,$AN$6)</f>
        <v>0</v>
      </c>
      <c r="AO25" s="111">
        <f>SUMIFS(基础数据表格农村公路建设!M:M,基础数据表格农村公路建设!G:G,B25,基础数据表格农村公路建设!D:D,$AO$5,基础数据表格农村公路建设!E:E,$AO$6)</f>
        <v>0</v>
      </c>
      <c r="AP25" s="111">
        <f>SUMIFS(基础数据表格农村公路建设!M:M,基础数据表格农村公路建设!G:G,B25,基础数据表格农村公路建设!D:D,$AP$5,基础数据表格农村公路建设!E:E,$AP$6)</f>
        <v>0</v>
      </c>
      <c r="AQ25" s="111">
        <f>SUMIFS(基础数据表格农村公路建设!M:M,基础数据表格农村公路建设!G:G,B25,基础数据表格农村公路建设!D:D,$AQ$5,基础数据表格农村公路建设!E:E,$AQ$6)</f>
        <v>0</v>
      </c>
      <c r="AR25" s="83"/>
      <c r="AS25" s="83">
        <v>0</v>
      </c>
      <c r="AT25" s="98">
        <f t="shared" si="3"/>
        <v>0</v>
      </c>
      <c r="AU25" s="99" t="s">
        <v>194</v>
      </c>
      <c r="AV25" s="112">
        <v>30</v>
      </c>
      <c r="AW25" s="112">
        <v>70</v>
      </c>
      <c r="AX25" s="113">
        <v>15</v>
      </c>
    </row>
    <row r="26" ht="19" customHeight="1" outlineLevel="2" spans="1:50">
      <c r="A26" s="139" t="s">
        <v>37</v>
      </c>
      <c r="B26" s="102" t="s">
        <v>40</v>
      </c>
      <c r="C26" s="115">
        <f>E26+G26</f>
        <v>0</v>
      </c>
      <c r="D26" s="116">
        <v>0</v>
      </c>
      <c r="E26" s="115">
        <f>I26</f>
        <v>0</v>
      </c>
      <c r="F26" s="115">
        <f>ROUND(E26*0.02,0)</f>
        <v>0</v>
      </c>
      <c r="G26" s="117">
        <v>0</v>
      </c>
      <c r="H26" s="117">
        <f>SUMIFS(基础数据表格农村公路建设!S:S,基础数据表格农村公路建设!G:G,B26,基础数据表格农村公路建设!D:D,$H$4)</f>
        <v>0</v>
      </c>
      <c r="I26" s="118">
        <f>ROUND(J26+M26+N26+O26,0)</f>
        <v>0</v>
      </c>
      <c r="J26" s="115">
        <f>ROUND(IF(K26&lt;L26,K26,L26),0)</f>
        <v>0</v>
      </c>
      <c r="K26" s="119">
        <f>AV26*(AN26+AO26+AP26)+AW26*(AL26+AM26)+AX26*AQ26</f>
        <v>0</v>
      </c>
      <c r="L26" s="120">
        <f>V26</f>
        <v>0</v>
      </c>
      <c r="M26" s="121"/>
      <c r="N26" s="115">
        <v>0</v>
      </c>
      <c r="O26" s="115">
        <v>0</v>
      </c>
      <c r="P26" s="122">
        <v>0</v>
      </c>
      <c r="Q26" s="123"/>
      <c r="R26" s="124">
        <v>7.1</v>
      </c>
      <c r="S26" s="124" t="e">
        <f>SUM(Z26:AE26)</f>
        <v>#REF!</v>
      </c>
      <c r="T26" s="125">
        <f>SUM(AL26:AQ26)</f>
        <v>0</v>
      </c>
      <c r="U26" s="125">
        <v>0</v>
      </c>
      <c r="V26" s="126">
        <f>ROUND(SUMIFS(基础数据表格农村公路建设!P:P,基础数据表格农村公路建设!E:E,$AL$6,基础数据表格农村公路建设!G:G,B26),0)</f>
        <v>0</v>
      </c>
      <c r="W26" s="127">
        <f t="shared" si="7"/>
        <v>0</v>
      </c>
      <c r="X26" s="128" t="e">
        <f>SUMIF(#REF!,B26,#REF!)</f>
        <v>#REF!</v>
      </c>
      <c r="Y26" s="128" t="e">
        <f t="shared" si="5"/>
        <v>#REF!</v>
      </c>
      <c r="Z26" s="129" t="e">
        <f>#REF!</f>
        <v>#REF!</v>
      </c>
      <c r="AA26" s="129" t="e">
        <f>#REF!</f>
        <v>#REF!</v>
      </c>
      <c r="AB26" s="129" t="e">
        <f>#REF!</f>
        <v>#REF!</v>
      </c>
      <c r="AC26" s="129" t="e">
        <f>#REF!</f>
        <v>#REF!</v>
      </c>
      <c r="AD26" s="129" t="e">
        <f>#REF!</f>
        <v>#REF!</v>
      </c>
      <c r="AE26" s="129" t="e">
        <f>#REF!</f>
        <v>#REF!</v>
      </c>
      <c r="AF26" s="130"/>
      <c r="AG26" s="130"/>
      <c r="AH26" s="102"/>
      <c r="AI26" s="130"/>
      <c r="AJ26" s="130"/>
      <c r="AK26" s="130"/>
      <c r="AL26" s="110">
        <f>SUMIFS(基础数据表格农村公路建设!M:M,基础数据表格农村公路建设!G:G,B26,基础数据表格农村公路建设!D:D,$AL$5,基础数据表格农村公路建设!E:E,$AL$6)</f>
        <v>0</v>
      </c>
      <c r="AM26" s="111">
        <f>SUMIFS(基础数据表格农村公路建设!M:M,基础数据表格农村公路建设!G:G,B26,基础数据表格农村公路建设!D:D,$AM$5,基础数据表格农村公路建设!E:E,$AM$6)</f>
        <v>0</v>
      </c>
      <c r="AN26" s="111">
        <f>SUMIFS(基础数据表格农村公路建设!M:M,基础数据表格农村公路建设!G:G,B26,基础数据表格农村公路建设!D:D,$AN$5,基础数据表格农村公路建设!E:E,$AN$6)</f>
        <v>0</v>
      </c>
      <c r="AO26" s="111">
        <f>SUMIFS(基础数据表格农村公路建设!M:M,基础数据表格农村公路建设!G:G,B26,基础数据表格农村公路建设!D:D,$AO$5,基础数据表格农村公路建设!E:E,$AO$6)</f>
        <v>0</v>
      </c>
      <c r="AP26" s="111">
        <f>SUMIFS(基础数据表格农村公路建设!M:M,基础数据表格农村公路建设!G:G,B26,基础数据表格农村公路建设!D:D,$AP$5,基础数据表格农村公路建设!E:E,$AP$6)</f>
        <v>0</v>
      </c>
      <c r="AQ26" s="111">
        <f>SUMIFS(基础数据表格农村公路建设!M:M,基础数据表格农村公路建设!G:G,B26,基础数据表格农村公路建设!D:D,$AQ$5,基础数据表格农村公路建设!E:E,$AQ$6)</f>
        <v>0</v>
      </c>
      <c r="AR26" s="83"/>
      <c r="AS26" s="83">
        <v>8</v>
      </c>
      <c r="AT26" s="98">
        <f t="shared" si="3"/>
        <v>-8</v>
      </c>
      <c r="AU26" s="99" t="s">
        <v>194</v>
      </c>
      <c r="AV26" s="112">
        <v>30</v>
      </c>
      <c r="AW26" s="112">
        <v>70</v>
      </c>
      <c r="AX26" s="113">
        <v>15</v>
      </c>
    </row>
    <row r="27" ht="19" customHeight="1" outlineLevel="2" spans="1:50">
      <c r="A27" s="139" t="s">
        <v>37</v>
      </c>
      <c r="B27" s="102" t="s">
        <v>41</v>
      </c>
      <c r="C27" s="115">
        <f>E27+G27</f>
        <v>49</v>
      </c>
      <c r="D27" s="116">
        <v>49</v>
      </c>
      <c r="E27" s="115">
        <f>I27</f>
        <v>49</v>
      </c>
      <c r="F27" s="115">
        <f>ROUND(E27*0.02,0)</f>
        <v>1</v>
      </c>
      <c r="G27" s="117">
        <v>0</v>
      </c>
      <c r="H27" s="117">
        <f>SUMIFS(基础数据表格农村公路建设!S:S,基础数据表格农村公路建设!G:G,B27,基础数据表格农村公路建设!D:D,$H$4)</f>
        <v>0</v>
      </c>
      <c r="I27" s="118">
        <f>ROUND(J27+M27+N27+O27,0)</f>
        <v>49</v>
      </c>
      <c r="J27" s="115">
        <f>ROUND(IF(K27&lt;L27,K27,L27),0)</f>
        <v>49</v>
      </c>
      <c r="K27" s="119">
        <f>AV27*(AN27+AO27+AP27)+AW27*(AL27+AM27)+AX27*AQ27</f>
        <v>48.9</v>
      </c>
      <c r="L27" s="120">
        <f>V27</f>
        <v>521</v>
      </c>
      <c r="M27" s="121"/>
      <c r="N27" s="115">
        <v>0</v>
      </c>
      <c r="O27" s="115">
        <v>0</v>
      </c>
      <c r="P27" s="122">
        <v>0</v>
      </c>
      <c r="Q27" s="123"/>
      <c r="R27" s="124">
        <v>8.718</v>
      </c>
      <c r="S27" s="124" t="e">
        <f>SUM(Z27:AE27)</f>
        <v>#REF!</v>
      </c>
      <c r="T27" s="125">
        <f>SUM(AL27:AQ27)</f>
        <v>3.26</v>
      </c>
      <c r="U27" s="125">
        <v>3.26</v>
      </c>
      <c r="V27" s="126">
        <f>ROUND(SUMIFS(基础数据表格农村公路建设!P:P,基础数据表格农村公路建设!E:E,$AL$6,基础数据表格农村公路建设!G:G,B27),0)</f>
        <v>521</v>
      </c>
      <c r="W27" s="127">
        <f t="shared" si="7"/>
        <v>-472.1</v>
      </c>
      <c r="X27" s="128" t="e">
        <f>SUMIF(#REF!,B27,#REF!)</f>
        <v>#REF!</v>
      </c>
      <c r="Y27" s="128" t="e">
        <f t="shared" si="5"/>
        <v>#REF!</v>
      </c>
      <c r="Z27" s="129" t="e">
        <f>#REF!</f>
        <v>#REF!</v>
      </c>
      <c r="AA27" s="129" t="e">
        <f>#REF!</f>
        <v>#REF!</v>
      </c>
      <c r="AB27" s="129" t="e">
        <f>#REF!</f>
        <v>#REF!</v>
      </c>
      <c r="AC27" s="129" t="e">
        <f>#REF!</f>
        <v>#REF!</v>
      </c>
      <c r="AD27" s="129" t="e">
        <f>#REF!</f>
        <v>#REF!</v>
      </c>
      <c r="AE27" s="129" t="e">
        <f>#REF!</f>
        <v>#REF!</v>
      </c>
      <c r="AF27" s="130"/>
      <c r="AG27" s="130"/>
      <c r="AH27" s="102"/>
      <c r="AI27" s="130"/>
      <c r="AJ27" s="130"/>
      <c r="AK27" s="130"/>
      <c r="AL27" s="110">
        <f>SUMIFS(基础数据表格农村公路建设!M:M,基础数据表格农村公路建设!G:G,B27,基础数据表格农村公路建设!D:D,$AL$5,基础数据表格农村公路建设!E:E,$AL$6)</f>
        <v>0</v>
      </c>
      <c r="AM27" s="111">
        <f>SUMIFS(基础数据表格农村公路建设!M:M,基础数据表格农村公路建设!G:G,B27,基础数据表格农村公路建设!D:D,$AM$5,基础数据表格农村公路建设!E:E,$AM$6)</f>
        <v>0</v>
      </c>
      <c r="AN27" s="111">
        <f>SUMIFS(基础数据表格农村公路建设!M:M,基础数据表格农村公路建设!G:G,B27,基础数据表格农村公路建设!D:D,$AN$5,基础数据表格农村公路建设!E:E,$AN$6)</f>
        <v>0</v>
      </c>
      <c r="AO27" s="111">
        <f>SUMIFS(基础数据表格农村公路建设!M:M,基础数据表格农村公路建设!G:G,B27,基础数据表格农村公路建设!D:D,$AO$5,基础数据表格农村公路建设!E:E,$AO$6)</f>
        <v>0</v>
      </c>
      <c r="AP27" s="111">
        <f>SUMIFS(基础数据表格农村公路建设!M:M,基础数据表格农村公路建设!G:G,B27,基础数据表格农村公路建设!D:D,$AP$5,基础数据表格农村公路建设!E:E,$AP$6)</f>
        <v>0</v>
      </c>
      <c r="AQ27" s="111">
        <f>SUMIFS(基础数据表格农村公路建设!M:M,基础数据表格农村公路建设!G:G,B27,基础数据表格农村公路建设!D:D,$AQ$5,基础数据表格农村公路建设!E:E,$AQ$6)</f>
        <v>3.26</v>
      </c>
      <c r="AR27" s="83"/>
      <c r="AS27" s="83">
        <v>5.743</v>
      </c>
      <c r="AT27" s="98">
        <f t="shared" si="3"/>
        <v>-2.483</v>
      </c>
      <c r="AU27" s="99" t="s">
        <v>194</v>
      </c>
      <c r="AV27" s="112">
        <v>30</v>
      </c>
      <c r="AW27" s="112">
        <v>70</v>
      </c>
      <c r="AX27" s="113">
        <v>15</v>
      </c>
    </row>
    <row r="28" ht="19" customHeight="1" outlineLevel="1" spans="1:50">
      <c r="A28" s="135" t="s">
        <v>42</v>
      </c>
      <c r="B28" s="132"/>
      <c r="C28" s="115">
        <f>SUBTOTAL(9,C29:C38)</f>
        <v>36544</v>
      </c>
      <c r="D28" s="116">
        <v>28462</v>
      </c>
      <c r="E28" s="115">
        <f t="shared" ref="E28:L28" si="23">SUBTOTAL(9,E29:E38)</f>
        <v>29488</v>
      </c>
      <c r="F28" s="115">
        <f t="shared" si="23"/>
        <v>590</v>
      </c>
      <c r="G28" s="115">
        <f t="shared" si="23"/>
        <v>7056</v>
      </c>
      <c r="H28" s="115">
        <f t="shared" si="23"/>
        <v>7056</v>
      </c>
      <c r="I28" s="118">
        <f t="shared" si="23"/>
        <v>29488</v>
      </c>
      <c r="J28" s="115">
        <f t="shared" si="23"/>
        <v>27014</v>
      </c>
      <c r="K28" s="115">
        <f t="shared" si="23"/>
        <v>28135.145</v>
      </c>
      <c r="L28" s="115">
        <f t="shared" si="23"/>
        <v>34545</v>
      </c>
      <c r="M28" s="115"/>
      <c r="N28" s="115">
        <f>SUBTOTAL(9,N29:N38)</f>
        <v>2146</v>
      </c>
      <c r="O28" s="115">
        <f>SUBTOTAL(9,O29:O38)</f>
        <v>328</v>
      </c>
      <c r="P28" s="118">
        <f>SUBTOTAL(9,P29:P38)</f>
        <v>7056</v>
      </c>
      <c r="Q28" s="123"/>
      <c r="R28" s="133">
        <v>279.706</v>
      </c>
      <c r="S28" s="124" t="e">
        <f>SUBTOTAL(9,S29:S38)</f>
        <v>#REF!</v>
      </c>
      <c r="T28" s="115">
        <f>SUBTOTAL(9,T29:T38)</f>
        <v>268.083</v>
      </c>
      <c r="U28" s="115">
        <v>259.491</v>
      </c>
      <c r="V28" s="115">
        <f>SUBTOTAL(9,V29:V38)</f>
        <v>34545</v>
      </c>
      <c r="W28" s="127">
        <f t="shared" si="7"/>
        <v>-6409.855</v>
      </c>
      <c r="X28" s="128" t="e">
        <f>SUMIF(#REF!,B28,#REF!)</f>
        <v>#REF!</v>
      </c>
      <c r="Y28" s="128" t="e">
        <f t="shared" si="5"/>
        <v>#REF!</v>
      </c>
      <c r="Z28" s="134" t="e">
        <f t="shared" ref="Z28:AQ28" si="24">SUM(Z29:Z38)</f>
        <v>#REF!</v>
      </c>
      <c r="AA28" s="134" t="e">
        <f t="shared" si="24"/>
        <v>#REF!</v>
      </c>
      <c r="AB28" s="134" t="e">
        <f t="shared" si="24"/>
        <v>#REF!</v>
      </c>
      <c r="AC28" s="134" t="e">
        <f t="shared" si="24"/>
        <v>#REF!</v>
      </c>
      <c r="AD28" s="134" t="e">
        <f t="shared" si="24"/>
        <v>#REF!</v>
      </c>
      <c r="AE28" s="134" t="e">
        <f t="shared" si="24"/>
        <v>#REF!</v>
      </c>
      <c r="AF28" s="111">
        <f t="shared" si="24"/>
        <v>25</v>
      </c>
      <c r="AG28" s="111">
        <f t="shared" si="24"/>
        <v>22</v>
      </c>
      <c r="AH28" s="111">
        <f t="shared" si="24"/>
        <v>6237.19</v>
      </c>
      <c r="AI28" s="111">
        <f t="shared" si="24"/>
        <v>48.992</v>
      </c>
      <c r="AJ28" s="111">
        <f t="shared" si="24"/>
        <v>48.41</v>
      </c>
      <c r="AK28" s="111">
        <f t="shared" si="24"/>
        <v>384.704</v>
      </c>
      <c r="AL28" s="111">
        <f t="shared" si="24"/>
        <v>113.741</v>
      </c>
      <c r="AM28" s="111">
        <f t="shared" si="24"/>
        <v>3.739</v>
      </c>
      <c r="AN28" s="111">
        <f t="shared" si="24"/>
        <v>4.829</v>
      </c>
      <c r="AO28" s="111">
        <f t="shared" si="24"/>
        <v>52.203</v>
      </c>
      <c r="AP28" s="111">
        <f t="shared" si="24"/>
        <v>83.651</v>
      </c>
      <c r="AQ28" s="111">
        <f t="shared" si="24"/>
        <v>9.92</v>
      </c>
      <c r="AR28" s="110"/>
      <c r="AS28" s="110">
        <v>275.661</v>
      </c>
      <c r="AT28" s="98">
        <f t="shared" si="3"/>
        <v>-7.57800000000003</v>
      </c>
      <c r="AU28" s="99"/>
      <c r="AV28" s="112"/>
      <c r="AW28" s="112"/>
      <c r="AX28" s="113"/>
    </row>
    <row r="29" ht="19" customHeight="1" outlineLevel="2" spans="1:50">
      <c r="A29" s="139" t="s">
        <v>43</v>
      </c>
      <c r="B29" s="140" t="s">
        <v>44</v>
      </c>
      <c r="C29" s="115">
        <f t="shared" ref="C29:C38" si="25">E29+G29</f>
        <v>1426</v>
      </c>
      <c r="D29" s="116">
        <v>0</v>
      </c>
      <c r="E29" s="115">
        <f t="shared" ref="E29:E38" si="26">I29</f>
        <v>1128</v>
      </c>
      <c r="F29" s="115">
        <f t="shared" ref="F29:F38" si="27">ROUND(E29*0.02,0)</f>
        <v>23</v>
      </c>
      <c r="G29" s="117">
        <v>298</v>
      </c>
      <c r="H29" s="117">
        <f>SUMIFS(基础数据表格农村公路建设!S:S,基础数据表格农村公路建设!G:G,B29,基础数据表格农村公路建设!D:D,$H$4)</f>
        <v>298</v>
      </c>
      <c r="I29" s="118">
        <f t="shared" ref="I29:I38" si="28">ROUND(J29+M29+N29+O29,0)</f>
        <v>1128</v>
      </c>
      <c r="J29" s="115">
        <f t="shared" ref="J29:J38" si="29">ROUND(IF(K29&lt;L29,K29,L29),0)</f>
        <v>1128</v>
      </c>
      <c r="K29" s="119">
        <f t="shared" ref="K29:K38" si="30">AV29*(AN29+AO29+AP29)+AW29*(AL29+AM29)+AX29*AQ29</f>
        <v>1127.95</v>
      </c>
      <c r="L29" s="120">
        <f t="shared" ref="L29:L38" si="31">V29</f>
        <v>1356</v>
      </c>
      <c r="M29" s="121"/>
      <c r="N29" s="115">
        <v>0</v>
      </c>
      <c r="O29" s="115">
        <v>0</v>
      </c>
      <c r="P29" s="122">
        <v>298</v>
      </c>
      <c r="Q29" s="123"/>
      <c r="R29" s="124">
        <v>9.23</v>
      </c>
      <c r="S29" s="124" t="e">
        <f t="shared" ref="S29:S38" si="32">SUM(Z29:AE29)</f>
        <v>#REF!</v>
      </c>
      <c r="T29" s="125">
        <f t="shared" ref="T29:T38" si="33">SUM(AL29:AQ29)</f>
        <v>9.23</v>
      </c>
      <c r="U29" s="125">
        <v>0</v>
      </c>
      <c r="V29" s="126">
        <f>ROUND(SUMIFS(基础数据表格农村公路建设!P:P,基础数据表格农村公路建设!E:E,$AL$6,基础数据表格农村公路建设!G:G,B29),0)</f>
        <v>1356</v>
      </c>
      <c r="W29" s="127">
        <f t="shared" si="7"/>
        <v>-228.05</v>
      </c>
      <c r="X29" s="128" t="e">
        <f>SUMIF(#REF!,B29,#REF!)</f>
        <v>#REF!</v>
      </c>
      <c r="Y29" s="128" t="e">
        <f t="shared" si="5"/>
        <v>#REF!</v>
      </c>
      <c r="Z29" s="129" t="e">
        <f>#REF!</f>
        <v>#REF!</v>
      </c>
      <c r="AA29" s="129" t="e">
        <f>#REF!</f>
        <v>#REF!</v>
      </c>
      <c r="AB29" s="129" t="e">
        <f>#REF!</f>
        <v>#REF!</v>
      </c>
      <c r="AC29" s="129" t="e">
        <f>#REF!</f>
        <v>#REF!</v>
      </c>
      <c r="AD29" s="129" t="e">
        <f>#REF!</f>
        <v>#REF!</v>
      </c>
      <c r="AE29" s="129" t="e">
        <f>#REF!</f>
        <v>#REF!</v>
      </c>
      <c r="AF29" s="130"/>
      <c r="AG29" s="130"/>
      <c r="AH29" s="102"/>
      <c r="AI29" s="141"/>
      <c r="AJ29" s="130"/>
      <c r="AK29" s="130"/>
      <c r="AL29" s="110">
        <f>SUMIFS(基础数据表格农村公路建设!M:M,基础数据表格农村公路建设!G:G,B29,基础数据表格农村公路建设!D:D,$AL$5,基础数据表格农村公路建设!E:E,$AL$6)</f>
        <v>6.6</v>
      </c>
      <c r="AM29" s="111">
        <f>SUMIFS(基础数据表格农村公路建设!M:M,基础数据表格农村公路建设!G:G,B29,基础数据表格农村公路建设!D:D,$AM$5,基础数据表格农村公路建设!E:E,$AM$6)</f>
        <v>0</v>
      </c>
      <c r="AN29" s="111">
        <f>SUMIFS(基础数据表格农村公路建设!M:M,基础数据表格农村公路建设!G:G,B29,基础数据表格农村公路建设!D:D,$AN$5,基础数据表格农村公路建设!E:E,$AN$6)</f>
        <v>0</v>
      </c>
      <c r="AO29" s="111">
        <f>SUMIFS(基础数据表格农村公路建设!M:M,基础数据表格农村公路建设!G:G,B29,基础数据表格农村公路建设!D:D,$AO$5,基础数据表格农村公路建设!E:E,$AO$6)</f>
        <v>0</v>
      </c>
      <c r="AP29" s="111">
        <f>SUMIFS(基础数据表格农村公路建设!M:M,基础数据表格农村公路建设!G:G,B29,基础数据表格农村公路建设!D:D,$AP$5,基础数据表格农村公路建设!E:E,$AP$6)</f>
        <v>2.63</v>
      </c>
      <c r="AQ29" s="111">
        <f>SUMIFS(基础数据表格农村公路建设!M:M,基础数据表格农村公路建设!G:G,B29,基础数据表格农村公路建设!D:D,$AQ$5,基础数据表格农村公路建设!E:E,$AQ$6)</f>
        <v>0</v>
      </c>
      <c r="AR29" s="83"/>
      <c r="AS29" s="83">
        <v>9.231</v>
      </c>
      <c r="AT29" s="98">
        <f t="shared" si="3"/>
        <v>-0.000999999999999446</v>
      </c>
      <c r="AU29" s="99" t="s">
        <v>195</v>
      </c>
      <c r="AV29" s="112">
        <v>65</v>
      </c>
      <c r="AW29" s="112">
        <v>145</v>
      </c>
      <c r="AX29" s="113">
        <v>40</v>
      </c>
    </row>
    <row r="30" ht="19" customHeight="1" outlineLevel="2" spans="1:50">
      <c r="A30" s="142" t="s">
        <v>43</v>
      </c>
      <c r="B30" s="140" t="s">
        <v>45</v>
      </c>
      <c r="C30" s="115">
        <f t="shared" si="25"/>
        <v>352</v>
      </c>
      <c r="D30" s="116">
        <v>164</v>
      </c>
      <c r="E30" s="115">
        <f t="shared" si="26"/>
        <v>164</v>
      </c>
      <c r="F30" s="115">
        <f t="shared" si="27"/>
        <v>3</v>
      </c>
      <c r="G30" s="117">
        <v>188</v>
      </c>
      <c r="H30" s="117">
        <f>SUMIFS(基础数据表格农村公路建设!S:S,基础数据表格农村公路建设!G:G,B30,基础数据表格农村公路建设!D:D,$H$4)</f>
        <v>188</v>
      </c>
      <c r="I30" s="118">
        <f t="shared" si="28"/>
        <v>164</v>
      </c>
      <c r="J30" s="115">
        <f t="shared" si="29"/>
        <v>0</v>
      </c>
      <c r="K30" s="119">
        <f t="shared" si="30"/>
        <v>0</v>
      </c>
      <c r="L30" s="120">
        <f t="shared" si="31"/>
        <v>0</v>
      </c>
      <c r="M30" s="121"/>
      <c r="N30" s="115">
        <v>164</v>
      </c>
      <c r="O30" s="115">
        <v>0</v>
      </c>
      <c r="P30" s="122">
        <v>188</v>
      </c>
      <c r="Q30" s="123"/>
      <c r="R30" s="124">
        <v>0</v>
      </c>
      <c r="S30" s="124" t="e">
        <f t="shared" si="32"/>
        <v>#REF!</v>
      </c>
      <c r="T30" s="125">
        <f t="shared" si="33"/>
        <v>0</v>
      </c>
      <c r="U30" s="125">
        <v>0</v>
      </c>
      <c r="V30" s="126">
        <f>ROUND(SUMIFS(基础数据表格农村公路建设!P:P,基础数据表格农村公路建设!E:E,$AL$6,基础数据表格农村公路建设!G:G,B30),0)</f>
        <v>0</v>
      </c>
      <c r="W30" s="127">
        <f t="shared" si="7"/>
        <v>0</v>
      </c>
      <c r="X30" s="128" t="e">
        <f>SUMIF(#REF!,B30,#REF!)</f>
        <v>#REF!</v>
      </c>
      <c r="Y30" s="128" t="e">
        <f t="shared" si="5"/>
        <v>#REF!</v>
      </c>
      <c r="Z30" s="129" t="e">
        <f>#REF!</f>
        <v>#REF!</v>
      </c>
      <c r="AA30" s="129" t="e">
        <f>#REF!</f>
        <v>#REF!</v>
      </c>
      <c r="AB30" s="129" t="e">
        <f>#REF!</f>
        <v>#REF!</v>
      </c>
      <c r="AC30" s="129" t="e">
        <f>#REF!</f>
        <v>#REF!</v>
      </c>
      <c r="AD30" s="129" t="e">
        <f>#REF!</f>
        <v>#REF!</v>
      </c>
      <c r="AE30" s="129" t="e">
        <f>#REF!</f>
        <v>#REF!</v>
      </c>
      <c r="AF30" s="130"/>
      <c r="AG30" s="130"/>
      <c r="AH30" s="102">
        <v>336.728</v>
      </c>
      <c r="AI30" s="141"/>
      <c r="AJ30" s="130"/>
      <c r="AK30" s="130"/>
      <c r="AL30" s="110">
        <f>SUMIFS(基础数据表格农村公路建设!M:M,基础数据表格农村公路建设!G:G,B30,基础数据表格农村公路建设!D:D,$AL$5,基础数据表格农村公路建设!E:E,$AL$6)</f>
        <v>0</v>
      </c>
      <c r="AM30" s="111">
        <f>SUMIFS(基础数据表格农村公路建设!M:M,基础数据表格农村公路建设!G:G,B30,基础数据表格农村公路建设!D:D,$AM$5,基础数据表格农村公路建设!E:E,$AM$6)</f>
        <v>0</v>
      </c>
      <c r="AN30" s="111">
        <f>SUMIFS(基础数据表格农村公路建设!M:M,基础数据表格农村公路建设!G:G,B30,基础数据表格农村公路建设!D:D,$AN$5,基础数据表格农村公路建设!E:E,$AN$6)</f>
        <v>0</v>
      </c>
      <c r="AO30" s="111">
        <f>SUMIFS(基础数据表格农村公路建设!M:M,基础数据表格农村公路建设!G:G,B30,基础数据表格农村公路建设!D:D,$AO$5,基础数据表格农村公路建设!E:E,$AO$6)</f>
        <v>0</v>
      </c>
      <c r="AP30" s="111">
        <f>SUMIFS(基础数据表格农村公路建设!M:M,基础数据表格农村公路建设!G:G,B30,基础数据表格农村公路建设!D:D,$AP$5,基础数据表格农村公路建设!E:E,$AP$6)</f>
        <v>0</v>
      </c>
      <c r="AQ30" s="111">
        <f>SUMIFS(基础数据表格农村公路建设!M:M,基础数据表格农村公路建设!G:G,B30,基础数据表格农村公路建设!D:D,$AQ$5,基础数据表格农村公路建设!E:E,$AQ$6)</f>
        <v>0</v>
      </c>
      <c r="AR30" s="83"/>
      <c r="AS30" s="83">
        <v>0</v>
      </c>
      <c r="AT30" s="98">
        <f t="shared" si="3"/>
        <v>0</v>
      </c>
      <c r="AU30" s="99" t="s">
        <v>195</v>
      </c>
      <c r="AV30" s="112">
        <v>65</v>
      </c>
      <c r="AW30" s="112">
        <v>145</v>
      </c>
      <c r="AX30" s="113">
        <v>40</v>
      </c>
    </row>
    <row r="31" ht="19" customHeight="1" outlineLevel="2" spans="1:50">
      <c r="A31" s="139" t="s">
        <v>43</v>
      </c>
      <c r="B31" s="140" t="s">
        <v>46</v>
      </c>
      <c r="C31" s="115">
        <f t="shared" si="25"/>
        <v>2603</v>
      </c>
      <c r="D31" s="116">
        <v>1969</v>
      </c>
      <c r="E31" s="115">
        <f t="shared" si="26"/>
        <v>1975</v>
      </c>
      <c r="F31" s="115">
        <f t="shared" si="27"/>
        <v>40</v>
      </c>
      <c r="G31" s="117">
        <v>628</v>
      </c>
      <c r="H31" s="117">
        <f>SUMIFS(基础数据表格农村公路建设!S:S,基础数据表格农村公路建设!G:G,B31,基础数据表格农村公路建设!D:D,$H$4)</f>
        <v>628</v>
      </c>
      <c r="I31" s="118">
        <f t="shared" si="28"/>
        <v>1975</v>
      </c>
      <c r="J31" s="115">
        <f t="shared" si="29"/>
        <v>1561</v>
      </c>
      <c r="K31" s="119">
        <f t="shared" si="30"/>
        <v>1560.925</v>
      </c>
      <c r="L31" s="120">
        <f t="shared" si="31"/>
        <v>1569</v>
      </c>
      <c r="M31" s="121"/>
      <c r="N31" s="115">
        <v>414</v>
      </c>
      <c r="O31" s="115">
        <v>0</v>
      </c>
      <c r="P31" s="122">
        <v>628</v>
      </c>
      <c r="Q31" s="123"/>
      <c r="R31" s="124">
        <v>11.516</v>
      </c>
      <c r="S31" s="124" t="e">
        <f t="shared" si="32"/>
        <v>#REF!</v>
      </c>
      <c r="T31" s="125">
        <f t="shared" si="33"/>
        <v>10.765</v>
      </c>
      <c r="U31" s="125">
        <v>10.722</v>
      </c>
      <c r="V31" s="126">
        <f>ROUND(SUMIFS(基础数据表格农村公路建设!P:P,基础数据表格农村公路建设!E:E,$AL$6,基础数据表格农村公路建设!G:G,B31),0)</f>
        <v>1569</v>
      </c>
      <c r="W31" s="127">
        <f t="shared" si="7"/>
        <v>-8.07499999999982</v>
      </c>
      <c r="X31" s="128" t="e">
        <f>SUMIF(#REF!,B31,#REF!)</f>
        <v>#REF!</v>
      </c>
      <c r="Y31" s="128" t="e">
        <f t="shared" si="5"/>
        <v>#REF!</v>
      </c>
      <c r="Z31" s="129" t="e">
        <f>#REF!</f>
        <v>#REF!</v>
      </c>
      <c r="AA31" s="129" t="e">
        <f>#REF!</f>
        <v>#REF!</v>
      </c>
      <c r="AB31" s="129" t="e">
        <f>#REF!</f>
        <v>#REF!</v>
      </c>
      <c r="AC31" s="129" t="e">
        <f>#REF!</f>
        <v>#REF!</v>
      </c>
      <c r="AD31" s="129" t="e">
        <f>#REF!</f>
        <v>#REF!</v>
      </c>
      <c r="AE31" s="129" t="e">
        <f>#REF!</f>
        <v>#REF!</v>
      </c>
      <c r="AF31" s="130"/>
      <c r="AG31" s="130">
        <v>5</v>
      </c>
      <c r="AH31" s="102">
        <v>1431.402</v>
      </c>
      <c r="AI31" s="141"/>
      <c r="AJ31" s="130"/>
      <c r="AK31" s="130"/>
      <c r="AL31" s="110">
        <f>SUMIFS(基础数据表格农村公路建设!M:M,基础数据表格农村公路建设!G:G,B31,基础数据表格农村公路建设!D:D,$AL$5,基础数据表格农村公路建设!E:E,$AL$6)</f>
        <v>10.765</v>
      </c>
      <c r="AM31" s="111">
        <f>SUMIFS(基础数据表格农村公路建设!M:M,基础数据表格农村公路建设!G:G,B31,基础数据表格农村公路建设!D:D,$AM$5,基础数据表格农村公路建设!E:E,$AM$6)</f>
        <v>0</v>
      </c>
      <c r="AN31" s="111">
        <f>SUMIFS(基础数据表格农村公路建设!M:M,基础数据表格农村公路建设!G:G,B31,基础数据表格农村公路建设!D:D,$AN$5,基础数据表格农村公路建设!E:E,$AN$6)</f>
        <v>0</v>
      </c>
      <c r="AO31" s="111">
        <f>SUMIFS(基础数据表格农村公路建设!M:M,基础数据表格农村公路建设!G:G,B31,基础数据表格农村公路建设!D:D,$AO$5,基础数据表格农村公路建设!E:E,$AO$6)</f>
        <v>0</v>
      </c>
      <c r="AP31" s="111">
        <f>SUMIFS(基础数据表格农村公路建设!M:M,基础数据表格农村公路建设!G:G,B31,基础数据表格农村公路建设!D:D,$AP$5,基础数据表格农村公路建设!E:E,$AP$6)</f>
        <v>0</v>
      </c>
      <c r="AQ31" s="111">
        <f>SUMIFS(基础数据表格农村公路建设!M:M,基础数据表格农村公路建设!G:G,B31,基础数据表格农村公路建设!D:D,$AQ$5,基础数据表格农村公路建设!E:E,$AQ$6)</f>
        <v>0</v>
      </c>
      <c r="AR31" s="83"/>
      <c r="AS31" s="83">
        <v>10.722</v>
      </c>
      <c r="AT31" s="98">
        <f t="shared" si="3"/>
        <v>0.043000000000001</v>
      </c>
      <c r="AU31" s="99" t="s">
        <v>195</v>
      </c>
      <c r="AV31" s="112">
        <v>65</v>
      </c>
      <c r="AW31" s="112">
        <v>145</v>
      </c>
      <c r="AX31" s="113">
        <v>40</v>
      </c>
    </row>
    <row r="32" ht="19" customHeight="1" outlineLevel="2" spans="1:50">
      <c r="A32" s="139" t="s">
        <v>43</v>
      </c>
      <c r="B32" s="140" t="s">
        <v>47</v>
      </c>
      <c r="C32" s="115">
        <f t="shared" si="25"/>
        <v>4225</v>
      </c>
      <c r="D32" s="116">
        <v>5739</v>
      </c>
      <c r="E32" s="115">
        <f t="shared" si="26"/>
        <v>3045</v>
      </c>
      <c r="F32" s="115">
        <f t="shared" si="27"/>
        <v>61</v>
      </c>
      <c r="G32" s="117">
        <v>1180</v>
      </c>
      <c r="H32" s="117">
        <f>SUMIFS(基础数据表格农村公路建设!S:S,基础数据表格农村公路建设!G:G,B32,基础数据表格农村公路建设!D:D,$H$4)</f>
        <v>1180</v>
      </c>
      <c r="I32" s="118">
        <f t="shared" si="28"/>
        <v>3045</v>
      </c>
      <c r="J32" s="115">
        <f t="shared" si="29"/>
        <v>3045</v>
      </c>
      <c r="K32" s="119">
        <f t="shared" si="30"/>
        <v>3045</v>
      </c>
      <c r="L32" s="120">
        <f t="shared" si="31"/>
        <v>7581</v>
      </c>
      <c r="M32" s="121"/>
      <c r="N32" s="115">
        <v>0</v>
      </c>
      <c r="O32" s="115">
        <v>0</v>
      </c>
      <c r="P32" s="122">
        <v>1180</v>
      </c>
      <c r="Q32" s="123"/>
      <c r="R32" s="124">
        <v>39.58</v>
      </c>
      <c r="S32" s="124" t="e">
        <f t="shared" si="32"/>
        <v>#REF!</v>
      </c>
      <c r="T32" s="125">
        <f t="shared" si="33"/>
        <v>21</v>
      </c>
      <c r="U32" s="125">
        <v>39.58</v>
      </c>
      <c r="V32" s="126">
        <f>ROUND(SUMIFS(基础数据表格农村公路建设!P:P,基础数据表格农村公路建设!E:E,$AL$6,基础数据表格农村公路建设!G:G,B32),0)</f>
        <v>7581</v>
      </c>
      <c r="W32" s="127">
        <f t="shared" si="7"/>
        <v>-4536</v>
      </c>
      <c r="X32" s="128" t="e">
        <f>SUMIF(#REF!,B32,#REF!)</f>
        <v>#REF!</v>
      </c>
      <c r="Y32" s="128" t="e">
        <f t="shared" si="5"/>
        <v>#REF!</v>
      </c>
      <c r="Z32" s="129" t="e">
        <f>#REF!</f>
        <v>#REF!</v>
      </c>
      <c r="AA32" s="129" t="e">
        <f>#REF!</f>
        <v>#REF!</v>
      </c>
      <c r="AB32" s="129" t="e">
        <f>#REF!</f>
        <v>#REF!</v>
      </c>
      <c r="AC32" s="129" t="e">
        <f>#REF!</f>
        <v>#REF!</v>
      </c>
      <c r="AD32" s="129" t="e">
        <f>#REF!</f>
        <v>#REF!</v>
      </c>
      <c r="AE32" s="129" t="e">
        <f>#REF!</f>
        <v>#REF!</v>
      </c>
      <c r="AF32" s="130">
        <v>4</v>
      </c>
      <c r="AG32" s="130"/>
      <c r="AH32" s="102"/>
      <c r="AI32" s="141"/>
      <c r="AJ32" s="130"/>
      <c r="AK32" s="130"/>
      <c r="AL32" s="110">
        <f>SUMIFS(基础数据表格农村公路建设!M:M,基础数据表格农村公路建设!G:G,B32,基础数据表格农村公路建设!D:D,$AL$5,基础数据表格农村公路建设!E:E,$AL$6)</f>
        <v>21</v>
      </c>
      <c r="AM32" s="111">
        <f>SUMIFS(基础数据表格农村公路建设!M:M,基础数据表格农村公路建设!G:G,B32,基础数据表格农村公路建设!D:D,$AM$5,基础数据表格农村公路建设!E:E,$AM$6)</f>
        <v>0</v>
      </c>
      <c r="AN32" s="111">
        <f>SUMIFS(基础数据表格农村公路建设!M:M,基础数据表格农村公路建设!G:G,B32,基础数据表格农村公路建设!D:D,$AN$5,基础数据表格农村公路建设!E:E,$AN$6)</f>
        <v>0</v>
      </c>
      <c r="AO32" s="111">
        <f>SUMIFS(基础数据表格农村公路建设!M:M,基础数据表格农村公路建设!G:G,B32,基础数据表格农村公路建设!D:D,$AO$5,基础数据表格农村公路建设!E:E,$AO$6)</f>
        <v>0</v>
      </c>
      <c r="AP32" s="111">
        <f>SUMIFS(基础数据表格农村公路建设!M:M,基础数据表格农村公路建设!G:G,B32,基础数据表格农村公路建设!D:D,$AP$5,基础数据表格农村公路建设!E:E,$AP$6)</f>
        <v>0</v>
      </c>
      <c r="AQ32" s="111">
        <f>SUMIFS(基础数据表格农村公路建设!M:M,基础数据表格农村公路建设!G:G,B32,基础数据表格农村公路建设!D:D,$AQ$5,基础数据表格农村公路建设!E:E,$AQ$6)</f>
        <v>0</v>
      </c>
      <c r="AR32" s="83"/>
      <c r="AS32" s="83">
        <v>30</v>
      </c>
      <c r="AT32" s="98">
        <f t="shared" si="3"/>
        <v>-9</v>
      </c>
      <c r="AU32" s="99" t="s">
        <v>195</v>
      </c>
      <c r="AV32" s="112">
        <v>65</v>
      </c>
      <c r="AW32" s="112">
        <v>145</v>
      </c>
      <c r="AX32" s="113">
        <v>40</v>
      </c>
    </row>
    <row r="33" ht="19" customHeight="1" outlineLevel="2" spans="1:50">
      <c r="A33" s="139" t="s">
        <v>43</v>
      </c>
      <c r="B33" s="140" t="s">
        <v>48</v>
      </c>
      <c r="C33" s="115">
        <f t="shared" si="25"/>
        <v>8840</v>
      </c>
      <c r="D33" s="116">
        <v>7711</v>
      </c>
      <c r="E33" s="115">
        <f t="shared" si="26"/>
        <v>7705</v>
      </c>
      <c r="F33" s="115">
        <f t="shared" si="27"/>
        <v>154</v>
      </c>
      <c r="G33" s="117">
        <v>1135</v>
      </c>
      <c r="H33" s="117">
        <f>SUMIFS(基础数据表格农村公路建设!S:S,基础数据表格农村公路建设!G:G,B33,基础数据表格农村公路建设!D:D,$H$4)</f>
        <v>1135</v>
      </c>
      <c r="I33" s="118">
        <f t="shared" si="28"/>
        <v>7705</v>
      </c>
      <c r="J33" s="115">
        <f t="shared" si="29"/>
        <v>6968</v>
      </c>
      <c r="K33" s="119">
        <f t="shared" si="30"/>
        <v>6967.895</v>
      </c>
      <c r="L33" s="120">
        <f t="shared" si="31"/>
        <v>7344</v>
      </c>
      <c r="M33" s="121"/>
      <c r="N33" s="115">
        <v>601</v>
      </c>
      <c r="O33" s="115">
        <v>136</v>
      </c>
      <c r="P33" s="122">
        <v>1135</v>
      </c>
      <c r="Q33" s="123"/>
      <c r="R33" s="124">
        <v>84.027</v>
      </c>
      <c r="S33" s="124" t="e">
        <f t="shared" si="32"/>
        <v>#REF!</v>
      </c>
      <c r="T33" s="125">
        <f t="shared" si="33"/>
        <v>84.027</v>
      </c>
      <c r="U33" s="125">
        <v>84.027</v>
      </c>
      <c r="V33" s="126">
        <f>ROUND(SUMIFS(基础数据表格农村公路建设!P:P,基础数据表格农村公路建设!E:E,$AL$6,基础数据表格农村公路建设!G:G,B33),0)</f>
        <v>7344</v>
      </c>
      <c r="W33" s="127">
        <f t="shared" si="7"/>
        <v>-376.105</v>
      </c>
      <c r="X33" s="128" t="e">
        <f>SUMIF(#REF!,B33,#REF!)</f>
        <v>#REF!</v>
      </c>
      <c r="Y33" s="128" t="e">
        <f t="shared" si="5"/>
        <v>#REF!</v>
      </c>
      <c r="Z33" s="129" t="e">
        <f>#REF!</f>
        <v>#REF!</v>
      </c>
      <c r="AA33" s="129" t="e">
        <f>#REF!</f>
        <v>#REF!</v>
      </c>
      <c r="AB33" s="129" t="e">
        <f>#REF!</f>
        <v>#REF!</v>
      </c>
      <c r="AC33" s="129" t="e">
        <f>#REF!</f>
        <v>#REF!</v>
      </c>
      <c r="AD33" s="129" t="e">
        <f>#REF!</f>
        <v>#REF!</v>
      </c>
      <c r="AE33" s="129" t="e">
        <f>#REF!</f>
        <v>#REF!</v>
      </c>
      <c r="AF33" s="130">
        <v>3</v>
      </c>
      <c r="AG33" s="130">
        <v>5</v>
      </c>
      <c r="AH33" s="102">
        <v>1484.028</v>
      </c>
      <c r="AI33" s="141">
        <v>18.36</v>
      </c>
      <c r="AJ33" s="130">
        <v>17.76</v>
      </c>
      <c r="AK33" s="130">
        <v>142.08</v>
      </c>
      <c r="AL33" s="110">
        <f>SUMIFS(基础数据表格农村公路建设!M:M,基础数据表格农村公路建设!G:G,B33,基础数据表格农村公路建设!D:D,$AL$5,基础数据表格农村公路建设!E:E,$AL$6)</f>
        <v>0</v>
      </c>
      <c r="AM33" s="111">
        <f>SUMIFS(基础数据表格农村公路建设!M:M,基础数据表格农村公路建设!G:G,B33,基础数据表格农村公路建设!D:D,$AM$5,基础数据表格农村公路建设!E:E,$AM$6)</f>
        <v>3.739</v>
      </c>
      <c r="AN33" s="111">
        <f>SUMIFS(基础数据表格农村公路建设!M:M,基础数据表格农村公路建设!G:G,B33,基础数据表格农村公路建设!D:D,$AN$5,基础数据表格农村公路建设!E:E,$AN$6)</f>
        <v>0</v>
      </c>
      <c r="AO33" s="111">
        <f>SUMIFS(基础数据表格农村公路建设!M:M,基础数据表格农村公路建设!G:G,B33,基础数据表格农村公路建设!D:D,$AO$5,基础数据表格农村公路建设!E:E,$AO$6)</f>
        <v>40.535</v>
      </c>
      <c r="AP33" s="111">
        <f>SUMIFS(基础数据表格农村公路建设!M:M,基础数据表格农村公路建设!G:G,B33,基础数据表格农村公路建设!D:D,$AP$5,基础数据表格农村公路建设!E:E,$AP$6)</f>
        <v>29.833</v>
      </c>
      <c r="AQ33" s="111">
        <f>SUMIFS(基础数据表格农村公路建设!M:M,基础数据表格农村公路建设!G:G,B33,基础数据表格农村公路建设!D:D,$AQ$5,基础数据表格农村公路建设!E:E,$AQ$6)</f>
        <v>9.92</v>
      </c>
      <c r="AR33" s="83"/>
      <c r="AS33" s="83">
        <v>83.486</v>
      </c>
      <c r="AT33" s="98">
        <f t="shared" si="3"/>
        <v>0.540999999999997</v>
      </c>
      <c r="AU33" s="99" t="s">
        <v>197</v>
      </c>
      <c r="AV33" s="112">
        <v>82.5</v>
      </c>
      <c r="AW33" s="112">
        <v>165</v>
      </c>
      <c r="AX33" s="113">
        <v>55</v>
      </c>
    </row>
    <row r="34" ht="19" customHeight="1" outlineLevel="2" spans="1:50">
      <c r="A34" s="139" t="s">
        <v>43</v>
      </c>
      <c r="B34" s="140" t="s">
        <v>49</v>
      </c>
      <c r="C34" s="115">
        <f t="shared" si="25"/>
        <v>2515</v>
      </c>
      <c r="D34" s="116">
        <v>2004</v>
      </c>
      <c r="E34" s="115">
        <f t="shared" si="26"/>
        <v>1962</v>
      </c>
      <c r="F34" s="115">
        <f t="shared" si="27"/>
        <v>39</v>
      </c>
      <c r="G34" s="117">
        <v>553</v>
      </c>
      <c r="H34" s="117">
        <f>SUMIFS(基础数据表格农村公路建设!S:S,基础数据表格农村公路建设!G:G,B34,基础数据表格农村公路建设!D:D,$H$4)</f>
        <v>553</v>
      </c>
      <c r="I34" s="118">
        <f t="shared" si="28"/>
        <v>1962</v>
      </c>
      <c r="J34" s="115">
        <f t="shared" si="29"/>
        <v>1421</v>
      </c>
      <c r="K34" s="143">
        <f t="shared" si="30"/>
        <v>1906.935</v>
      </c>
      <c r="L34" s="144">
        <f t="shared" si="31"/>
        <v>1421</v>
      </c>
      <c r="M34" s="121"/>
      <c r="N34" s="115">
        <v>412</v>
      </c>
      <c r="O34" s="115">
        <v>129</v>
      </c>
      <c r="P34" s="122">
        <v>553</v>
      </c>
      <c r="Q34" s="123"/>
      <c r="R34" s="124">
        <v>19.639</v>
      </c>
      <c r="S34" s="124" t="e">
        <f t="shared" si="32"/>
        <v>#REF!</v>
      </c>
      <c r="T34" s="125">
        <f t="shared" si="33"/>
        <v>19.639</v>
      </c>
      <c r="U34" s="125">
        <v>19.639</v>
      </c>
      <c r="V34" s="126">
        <f>ROUND(SUMIFS(基础数据表格农村公路建设!P:P,基础数据表格农村公路建设!E:E,$AL$6,基础数据表格农村公路建设!G:G,B34),0)</f>
        <v>1421</v>
      </c>
      <c r="W34" s="127">
        <f t="shared" si="7"/>
        <v>485.935</v>
      </c>
      <c r="X34" s="128" t="e">
        <f>SUMIF(#REF!,B34,#REF!)</f>
        <v>#REF!</v>
      </c>
      <c r="Y34" s="128" t="e">
        <f t="shared" si="5"/>
        <v>#REF!</v>
      </c>
      <c r="Z34" s="129" t="e">
        <f>#REF!</f>
        <v>#REF!</v>
      </c>
      <c r="AA34" s="129" t="e">
        <f>#REF!</f>
        <v>#REF!</v>
      </c>
      <c r="AB34" s="129" t="e">
        <f>#REF!</f>
        <v>#REF!</v>
      </c>
      <c r="AC34" s="129" t="e">
        <f>#REF!</f>
        <v>#REF!</v>
      </c>
      <c r="AD34" s="129" t="e">
        <f>#REF!</f>
        <v>#REF!</v>
      </c>
      <c r="AE34" s="129" t="e">
        <f>#REF!</f>
        <v>#REF!</v>
      </c>
      <c r="AF34" s="130">
        <v>3</v>
      </c>
      <c r="AG34" s="130">
        <v>8</v>
      </c>
      <c r="AH34" s="102">
        <v>1278.817</v>
      </c>
      <c r="AI34" s="141">
        <v>21.586</v>
      </c>
      <c r="AJ34" s="130">
        <v>21.586</v>
      </c>
      <c r="AK34" s="130">
        <v>134.069</v>
      </c>
      <c r="AL34" s="110">
        <f>SUMIFS(基础数据表格农村公路建设!M:M,基础数据表格农村公路建设!G:G,B34,基础数据表格农村公路建设!D:D,$AL$5,基础数据表格农村公路建设!E:E,$AL$6)</f>
        <v>7.88</v>
      </c>
      <c r="AM34" s="111">
        <f>SUMIFS(基础数据表格农村公路建设!M:M,基础数据表格农村公路建设!G:G,B34,基础数据表格农村公路建设!D:D,$AM$5,基础数据表格农村公路建设!E:E,$AM$6)</f>
        <v>0</v>
      </c>
      <c r="AN34" s="111">
        <f>SUMIFS(基础数据表格农村公路建设!M:M,基础数据表格农村公路建设!G:G,B34,基础数据表格农村公路建设!D:D,$AN$5,基础数据表格农村公路建设!E:E,$AN$6)</f>
        <v>2.918</v>
      </c>
      <c r="AO34" s="111">
        <f>SUMIFS(基础数据表格农村公路建设!M:M,基础数据表格农村公路建设!G:G,B34,基础数据表格农村公路建设!D:D,$AO$5,基础数据表格农村公路建设!E:E,$AO$6)</f>
        <v>0</v>
      </c>
      <c r="AP34" s="111">
        <f>SUMIFS(基础数据表格农村公路建设!M:M,基础数据表格农村公路建设!G:G,B34,基础数据表格农村公路建设!D:D,$AP$5,基础数据表格农村公路建设!E:E,$AP$6)</f>
        <v>8.841</v>
      </c>
      <c r="AQ34" s="111">
        <f>SUMIFS(基础数据表格农村公路建设!M:M,基础数据表格农村公路建设!G:G,B34,基础数据表格农村公路建设!D:D,$AQ$5,基础数据表格农村公路建设!E:E,$AQ$6)</f>
        <v>0</v>
      </c>
      <c r="AR34" s="83"/>
      <c r="AS34" s="83">
        <v>17.288</v>
      </c>
      <c r="AT34" s="98">
        <f t="shared" si="3"/>
        <v>2.351</v>
      </c>
      <c r="AU34" s="99" t="s">
        <v>195</v>
      </c>
      <c r="AV34" s="112">
        <v>65</v>
      </c>
      <c r="AW34" s="112">
        <v>145</v>
      </c>
      <c r="AX34" s="113">
        <v>40</v>
      </c>
    </row>
    <row r="35" ht="19" customHeight="1" outlineLevel="2" spans="1:50">
      <c r="A35" s="139" t="s">
        <v>43</v>
      </c>
      <c r="B35" s="140" t="s">
        <v>50</v>
      </c>
      <c r="C35" s="115">
        <f t="shared" si="25"/>
        <v>2304</v>
      </c>
      <c r="D35" s="116">
        <v>1642</v>
      </c>
      <c r="E35" s="115">
        <f t="shared" si="26"/>
        <v>1617</v>
      </c>
      <c r="F35" s="115">
        <f t="shared" si="27"/>
        <v>32</v>
      </c>
      <c r="G35" s="117">
        <v>687</v>
      </c>
      <c r="H35" s="117">
        <f>SUMIFS(基础数据表格农村公路建设!S:S,基础数据表格农村公路建设!G:G,B35,基础数据表格农村公路建设!D:D,$H$4)</f>
        <v>687</v>
      </c>
      <c r="I35" s="118">
        <f t="shared" si="28"/>
        <v>1617</v>
      </c>
      <c r="J35" s="115">
        <f t="shared" si="29"/>
        <v>1507</v>
      </c>
      <c r="K35" s="119">
        <f t="shared" si="30"/>
        <v>1506.925</v>
      </c>
      <c r="L35" s="120">
        <f t="shared" si="31"/>
        <v>3890</v>
      </c>
      <c r="M35" s="121"/>
      <c r="N35" s="115">
        <v>110</v>
      </c>
      <c r="O35" s="115">
        <v>0</v>
      </c>
      <c r="P35" s="122">
        <v>687</v>
      </c>
      <c r="Q35" s="123"/>
      <c r="R35" s="124">
        <v>19.684</v>
      </c>
      <c r="S35" s="124" t="e">
        <f t="shared" si="32"/>
        <v>#REF!</v>
      </c>
      <c r="T35" s="125">
        <f t="shared" si="33"/>
        <v>19.357</v>
      </c>
      <c r="U35" s="125">
        <v>19.684</v>
      </c>
      <c r="V35" s="126">
        <f>ROUND(SUMIFS(基础数据表格农村公路建设!P:P,基础数据表格农村公路建设!E:E,$AL$6,基础数据表格农村公路建设!G:G,B35),0)</f>
        <v>3890</v>
      </c>
      <c r="W35" s="127">
        <f t="shared" si="7"/>
        <v>-2383.075</v>
      </c>
      <c r="X35" s="128" t="e">
        <f>SUMIF(#REF!,B35,#REF!)</f>
        <v>#REF!</v>
      </c>
      <c r="Y35" s="128" t="e">
        <f t="shared" si="5"/>
        <v>#REF!</v>
      </c>
      <c r="Z35" s="129" t="e">
        <f>#REF!</f>
        <v>#REF!</v>
      </c>
      <c r="AA35" s="129" t="e">
        <f>#REF!</f>
        <v>#REF!</v>
      </c>
      <c r="AB35" s="129" t="e">
        <f>#REF!</f>
        <v>#REF!</v>
      </c>
      <c r="AC35" s="129" t="e">
        <f>#REF!</f>
        <v>#REF!</v>
      </c>
      <c r="AD35" s="129" t="e">
        <f>#REF!</f>
        <v>#REF!</v>
      </c>
      <c r="AE35" s="129" t="e">
        <f>#REF!</f>
        <v>#REF!</v>
      </c>
      <c r="AF35" s="130">
        <v>4</v>
      </c>
      <c r="AG35" s="130">
        <v>1</v>
      </c>
      <c r="AH35" s="102">
        <v>355.708</v>
      </c>
      <c r="AI35" s="141"/>
      <c r="AJ35" s="130"/>
      <c r="AK35" s="130"/>
      <c r="AL35" s="110">
        <f>SUMIFS(基础数据表格农村公路建设!M:M,基础数据表格农村公路建设!G:G,B35,基础数据表格农村公路建设!D:D,$AL$5,基础数据表格农村公路建设!E:E,$AL$6)</f>
        <v>3.109</v>
      </c>
      <c r="AM35" s="111">
        <f>SUMIFS(基础数据表格农村公路建设!M:M,基础数据表格农村公路建设!G:G,B35,基础数据表格农村公路建设!D:D,$AM$5,基础数据表格农村公路建设!E:E,$AM$6)</f>
        <v>0</v>
      </c>
      <c r="AN35" s="111">
        <f>SUMIFS(基础数据表格农村公路建设!M:M,基础数据表格农村公路建设!G:G,B35,基础数据表格农村公路建设!D:D,$AN$5,基础数据表格农村公路建设!E:E,$AN$6)</f>
        <v>0</v>
      </c>
      <c r="AO35" s="111">
        <f>SUMIFS(基础数据表格农村公路建设!M:M,基础数据表格农村公路建设!G:G,B35,基础数据表格农村公路建设!D:D,$AO$5,基础数据表格农村公路建设!E:E,$AO$6)</f>
        <v>11.668</v>
      </c>
      <c r="AP35" s="111">
        <f>SUMIFS(基础数据表格农村公路建设!M:M,基础数据表格农村公路建设!G:G,B35,基础数据表格农村公路建设!D:D,$AP$5,基础数据表格农村公路建设!E:E,$AP$6)</f>
        <v>4.58</v>
      </c>
      <c r="AQ35" s="111">
        <f>SUMIFS(基础数据表格农村公路建设!M:M,基础数据表格农村公路建设!G:G,B35,基础数据表格农村公路建设!D:D,$AQ$5,基础数据表格农村公路建设!E:E,$AQ$6)</f>
        <v>0</v>
      </c>
      <c r="AR35" s="83"/>
      <c r="AS35" s="83">
        <v>16.414</v>
      </c>
      <c r="AT35" s="98">
        <f t="shared" si="3"/>
        <v>2.943</v>
      </c>
      <c r="AU35" s="99" t="s">
        <v>195</v>
      </c>
      <c r="AV35" s="112">
        <v>65</v>
      </c>
      <c r="AW35" s="112">
        <v>145</v>
      </c>
      <c r="AX35" s="113">
        <v>40</v>
      </c>
    </row>
    <row r="36" ht="19" customHeight="1" outlineLevel="2" spans="1:50">
      <c r="A36" s="139" t="s">
        <v>43</v>
      </c>
      <c r="B36" s="140" t="s">
        <v>51</v>
      </c>
      <c r="C36" s="115">
        <f t="shared" si="25"/>
        <v>1905</v>
      </c>
      <c r="D36" s="116">
        <v>1053</v>
      </c>
      <c r="E36" s="115">
        <f t="shared" si="26"/>
        <v>1051</v>
      </c>
      <c r="F36" s="115">
        <f t="shared" si="27"/>
        <v>21</v>
      </c>
      <c r="G36" s="117">
        <v>854</v>
      </c>
      <c r="H36" s="117">
        <f>SUMIFS(基础数据表格农村公路建设!S:S,基础数据表格农村公路建设!G:G,B36,基础数据表格农村公路建设!D:D,$H$4)</f>
        <v>854</v>
      </c>
      <c r="I36" s="118">
        <f t="shared" si="28"/>
        <v>1051</v>
      </c>
      <c r="J36" s="115">
        <f t="shared" si="29"/>
        <v>892</v>
      </c>
      <c r="K36" s="143">
        <f t="shared" si="30"/>
        <v>970.775</v>
      </c>
      <c r="L36" s="144">
        <f t="shared" si="31"/>
        <v>892</v>
      </c>
      <c r="M36" s="121"/>
      <c r="N36" s="115">
        <v>159</v>
      </c>
      <c r="O36" s="115">
        <v>0</v>
      </c>
      <c r="P36" s="122">
        <v>854</v>
      </c>
      <c r="Q36" s="123"/>
      <c r="R36" s="124">
        <v>14.935</v>
      </c>
      <c r="S36" s="124" t="e">
        <f t="shared" si="32"/>
        <v>#REF!</v>
      </c>
      <c r="T36" s="125">
        <f t="shared" si="33"/>
        <v>14.935</v>
      </c>
      <c r="U36" s="125">
        <v>14.935</v>
      </c>
      <c r="V36" s="126">
        <f>ROUND(SUMIFS(基础数据表格农村公路建设!P:P,基础数据表格农村公路建设!E:E,$AL$6,基础数据表格农村公路建设!G:G,B36),0)</f>
        <v>892</v>
      </c>
      <c r="W36" s="127">
        <f t="shared" si="7"/>
        <v>78.775</v>
      </c>
      <c r="X36" s="128" t="e">
        <f>SUMIF(#REF!,B36,#REF!)</f>
        <v>#REF!</v>
      </c>
      <c r="Y36" s="128" t="e">
        <f t="shared" si="5"/>
        <v>#REF!</v>
      </c>
      <c r="Z36" s="129" t="e">
        <f>#REF!</f>
        <v>#REF!</v>
      </c>
      <c r="AA36" s="129" t="e">
        <f>#REF!</f>
        <v>#REF!</v>
      </c>
      <c r="AB36" s="129" t="e">
        <f>#REF!</f>
        <v>#REF!</v>
      </c>
      <c r="AC36" s="129" t="e">
        <f>#REF!</f>
        <v>#REF!</v>
      </c>
      <c r="AD36" s="129" t="e">
        <f>#REF!</f>
        <v>#REF!</v>
      </c>
      <c r="AE36" s="129" t="e">
        <f>#REF!</f>
        <v>#REF!</v>
      </c>
      <c r="AF36" s="130">
        <v>2</v>
      </c>
      <c r="AG36" s="130">
        <v>1</v>
      </c>
      <c r="AH36" s="102">
        <v>436.477</v>
      </c>
      <c r="AI36" s="141"/>
      <c r="AJ36" s="130"/>
      <c r="AK36" s="130"/>
      <c r="AL36" s="110">
        <f>SUMIFS(基础数据表格农村公路建设!M:M,基础数据表格农村公路建设!G:G,B36,基础数据表格农村公路建设!D:D,$AL$5,基础数据表格农村公路建设!E:E,$AL$6)</f>
        <v>0</v>
      </c>
      <c r="AM36" s="111">
        <f>SUMIFS(基础数据表格农村公路建设!M:M,基础数据表格农村公路建设!G:G,B36,基础数据表格农村公路建设!D:D,$AM$5,基础数据表格农村公路建设!E:E,$AM$6)</f>
        <v>0</v>
      </c>
      <c r="AN36" s="111">
        <f>SUMIFS(基础数据表格农村公路建设!M:M,基础数据表格农村公路建设!G:G,B36,基础数据表格农村公路建设!D:D,$AN$5,基础数据表格农村公路建设!E:E,$AN$6)</f>
        <v>1.911</v>
      </c>
      <c r="AO36" s="111">
        <f>SUMIFS(基础数据表格农村公路建设!M:M,基础数据表格农村公路建设!G:G,B36,基础数据表格农村公路建设!D:D,$AO$5,基础数据表格农村公路建设!E:E,$AO$6)</f>
        <v>0</v>
      </c>
      <c r="AP36" s="111">
        <f>SUMIFS(基础数据表格农村公路建设!M:M,基础数据表格农村公路建设!G:G,B36,基础数据表格农村公路建设!D:D,$AP$5,基础数据表格农村公路建设!E:E,$AP$6)</f>
        <v>13.024</v>
      </c>
      <c r="AQ36" s="111">
        <f>SUMIFS(基础数据表格农村公路建设!M:M,基础数据表格农村公路建设!G:G,B36,基础数据表格农村公路建设!D:D,$AQ$5,基础数据表格农村公路建设!E:E,$AQ$6)</f>
        <v>0</v>
      </c>
      <c r="AR36" s="83"/>
      <c r="AS36" s="83">
        <v>14.539</v>
      </c>
      <c r="AT36" s="98">
        <f t="shared" si="3"/>
        <v>0.396000000000001</v>
      </c>
      <c r="AU36" s="99" t="s">
        <v>195</v>
      </c>
      <c r="AV36" s="112">
        <v>65</v>
      </c>
      <c r="AW36" s="112">
        <v>145</v>
      </c>
      <c r="AX36" s="113">
        <v>40</v>
      </c>
    </row>
    <row r="37" ht="19" customHeight="1" outlineLevel="2" spans="1:50">
      <c r="A37" s="139" t="s">
        <v>43</v>
      </c>
      <c r="B37" s="140" t="s">
        <v>52</v>
      </c>
      <c r="C37" s="115">
        <f t="shared" si="25"/>
        <v>8313</v>
      </c>
      <c r="D37" s="116">
        <v>7582</v>
      </c>
      <c r="E37" s="115">
        <f t="shared" si="26"/>
        <v>7581</v>
      </c>
      <c r="F37" s="115">
        <f t="shared" si="27"/>
        <v>152</v>
      </c>
      <c r="G37" s="117">
        <v>732</v>
      </c>
      <c r="H37" s="117">
        <f>SUMIFS(基础数据表格农村公路建设!S:S,基础数据表格农村公路建设!G:G,B37,基础数据表格农村公路建设!D:D,$H$4)</f>
        <v>732</v>
      </c>
      <c r="I37" s="118">
        <f t="shared" si="28"/>
        <v>7581</v>
      </c>
      <c r="J37" s="115">
        <f t="shared" si="29"/>
        <v>7389</v>
      </c>
      <c r="K37" s="143">
        <f t="shared" si="30"/>
        <v>7918.84</v>
      </c>
      <c r="L37" s="144">
        <f t="shared" si="31"/>
        <v>7389</v>
      </c>
      <c r="M37" s="121"/>
      <c r="N37" s="115">
        <v>192</v>
      </c>
      <c r="O37" s="115">
        <v>0</v>
      </c>
      <c r="P37" s="122">
        <v>732</v>
      </c>
      <c r="Q37" s="123"/>
      <c r="R37" s="124">
        <v>68.264</v>
      </c>
      <c r="S37" s="124" t="e">
        <f t="shared" si="32"/>
        <v>#REF!</v>
      </c>
      <c r="T37" s="125">
        <f t="shared" si="33"/>
        <v>68.264</v>
      </c>
      <c r="U37" s="125">
        <v>68.264</v>
      </c>
      <c r="V37" s="126">
        <f>ROUND(SUMIFS(基础数据表格农村公路建设!P:P,基础数据表格农村公路建设!E:E,$AL$6,基础数据表格农村公路建设!G:G,B37),0)</f>
        <v>7389</v>
      </c>
      <c r="W37" s="127">
        <f t="shared" si="7"/>
        <v>529.84</v>
      </c>
      <c r="X37" s="128" t="e">
        <f>SUMIF(#REF!,B37,#REF!)</f>
        <v>#REF!</v>
      </c>
      <c r="Y37" s="128" t="e">
        <f t="shared" si="5"/>
        <v>#REF!</v>
      </c>
      <c r="Z37" s="129" t="e">
        <f>#REF!</f>
        <v>#REF!</v>
      </c>
      <c r="AA37" s="129" t="e">
        <f>#REF!</f>
        <v>#REF!</v>
      </c>
      <c r="AB37" s="129" t="e">
        <f>#REF!</f>
        <v>#REF!</v>
      </c>
      <c r="AC37" s="129" t="e">
        <f>#REF!</f>
        <v>#REF!</v>
      </c>
      <c r="AD37" s="129" t="e">
        <f>#REF!</f>
        <v>#REF!</v>
      </c>
      <c r="AE37" s="129" t="e">
        <f>#REF!</f>
        <v>#REF!</v>
      </c>
      <c r="AF37" s="130">
        <v>8</v>
      </c>
      <c r="AG37" s="130">
        <v>1</v>
      </c>
      <c r="AH37" s="102">
        <v>659.35</v>
      </c>
      <c r="AI37" s="141"/>
      <c r="AJ37" s="130"/>
      <c r="AK37" s="130"/>
      <c r="AL37" s="110">
        <f>SUMIFS(基础数据表格农村公路建设!M:M,基础数据表格农村公路建设!G:G,B37,基础数据表格农村公路建设!D:D,$AL$5,基础数据表格农村公路建设!E:E,$AL$6)</f>
        <v>43.521</v>
      </c>
      <c r="AM37" s="111">
        <f>SUMIFS(基础数据表格农村公路建设!M:M,基础数据表格农村公路建设!G:G,B37,基础数据表格农村公路建设!D:D,$AM$5,基础数据表格农村公路建设!E:E,$AM$6)</f>
        <v>0</v>
      </c>
      <c r="AN37" s="111">
        <f>SUMIFS(基础数据表格农村公路建设!M:M,基础数据表格农村公路建设!G:G,B37,基础数据表格农村公路建设!D:D,$AN$5,基础数据表格农村公路建设!E:E,$AN$6)</f>
        <v>0</v>
      </c>
      <c r="AO37" s="111">
        <f>SUMIFS(基础数据表格农村公路建设!M:M,基础数据表格农村公路建设!G:G,B37,基础数据表格农村公路建设!D:D,$AO$5,基础数据表格农村公路建设!E:E,$AO$6)</f>
        <v>0</v>
      </c>
      <c r="AP37" s="111">
        <f>SUMIFS(基础数据表格农村公路建设!M:M,基础数据表格农村公路建设!G:G,B37,基础数据表格农村公路建设!D:D,$AP$5,基础数据表格农村公路建设!E:E,$AP$6)</f>
        <v>24.743</v>
      </c>
      <c r="AQ37" s="111">
        <f>SUMIFS(基础数据表格农村公路建设!M:M,基础数据表格农村公路建设!G:G,B37,基础数据表格农村公路建设!D:D,$AQ$5,基础数据表格农村公路建设!E:E,$AQ$6)</f>
        <v>0</v>
      </c>
      <c r="AR37" s="83"/>
      <c r="AS37" s="83">
        <v>66.81</v>
      </c>
      <c r="AT37" s="98">
        <f t="shared" si="3"/>
        <v>1.45399999999999</v>
      </c>
      <c r="AU37" s="99" t="s">
        <v>195</v>
      </c>
      <c r="AV37" s="112">
        <v>65</v>
      </c>
      <c r="AW37" s="112">
        <v>145</v>
      </c>
      <c r="AX37" s="113">
        <v>40</v>
      </c>
    </row>
    <row r="38" ht="19" customHeight="1" outlineLevel="2" spans="1:50">
      <c r="A38" s="139" t="s">
        <v>43</v>
      </c>
      <c r="B38" s="140" t="s">
        <v>53</v>
      </c>
      <c r="C38" s="115">
        <f t="shared" si="25"/>
        <v>4061</v>
      </c>
      <c r="D38" s="116">
        <v>598</v>
      </c>
      <c r="E38" s="115">
        <f t="shared" si="26"/>
        <v>3260</v>
      </c>
      <c r="F38" s="115">
        <f t="shared" si="27"/>
        <v>65</v>
      </c>
      <c r="G38" s="117">
        <v>801</v>
      </c>
      <c r="H38" s="117">
        <f>SUMIFS(基础数据表格农村公路建设!S:S,基础数据表格农村公路建设!G:G,B38,基础数据表格农村公路建设!D:D,$H$4)</f>
        <v>801</v>
      </c>
      <c r="I38" s="118">
        <f t="shared" si="28"/>
        <v>3260</v>
      </c>
      <c r="J38" s="115">
        <f t="shared" si="29"/>
        <v>3103</v>
      </c>
      <c r="K38" s="119">
        <f t="shared" si="30"/>
        <v>3129.9</v>
      </c>
      <c r="L38" s="120">
        <f t="shared" si="31"/>
        <v>3103</v>
      </c>
      <c r="M38" s="121"/>
      <c r="N38" s="115">
        <v>94</v>
      </c>
      <c r="O38" s="115">
        <v>63</v>
      </c>
      <c r="P38" s="122">
        <v>801</v>
      </c>
      <c r="Q38" s="123"/>
      <c r="R38" s="124">
        <v>13.625</v>
      </c>
      <c r="S38" s="124" t="e">
        <f t="shared" si="32"/>
        <v>#REF!</v>
      </c>
      <c r="T38" s="125">
        <f t="shared" si="33"/>
        <v>20.866</v>
      </c>
      <c r="U38" s="125">
        <v>2.64</v>
      </c>
      <c r="V38" s="126">
        <f>ROUND(SUMIFS(基础数据表格农村公路建设!P:P,基础数据表格农村公路建设!E:E,$AL$6,基础数据表格农村公路建设!G:G,B38),0)</f>
        <v>3103</v>
      </c>
      <c r="W38" s="127">
        <f t="shared" si="7"/>
        <v>26.9000000000001</v>
      </c>
      <c r="X38" s="128" t="e">
        <f>SUMIF(#REF!,B38,#REF!)</f>
        <v>#REF!</v>
      </c>
      <c r="Y38" s="128" t="e">
        <f t="shared" si="5"/>
        <v>#REF!</v>
      </c>
      <c r="Z38" s="129" t="e">
        <f>#REF!</f>
        <v>#REF!</v>
      </c>
      <c r="AA38" s="129" t="e">
        <f>#REF!</f>
        <v>#REF!</v>
      </c>
      <c r="AB38" s="129" t="e">
        <f>#REF!</f>
        <v>#REF!</v>
      </c>
      <c r="AC38" s="129" t="e">
        <f>#REF!</f>
        <v>#REF!</v>
      </c>
      <c r="AD38" s="129" t="e">
        <f>#REF!</f>
        <v>#REF!</v>
      </c>
      <c r="AE38" s="129" t="e">
        <f>#REF!</f>
        <v>#REF!</v>
      </c>
      <c r="AF38" s="130">
        <v>1</v>
      </c>
      <c r="AG38" s="130">
        <v>1</v>
      </c>
      <c r="AH38" s="102">
        <v>254.68</v>
      </c>
      <c r="AI38" s="141">
        <v>9.046</v>
      </c>
      <c r="AJ38" s="130">
        <v>9.064</v>
      </c>
      <c r="AK38" s="130">
        <v>108.555</v>
      </c>
      <c r="AL38" s="110">
        <f>SUMIFS(基础数据表格农村公路建设!M:M,基础数据表格农村公路建设!G:G,B38,基础数据表格农村公路建设!D:D,$AL$5,基础数据表格农村公路建设!E:E,$AL$6)</f>
        <v>20.866</v>
      </c>
      <c r="AM38" s="111">
        <f>SUMIFS(基础数据表格农村公路建设!M:M,基础数据表格农村公路建设!G:G,B38,基础数据表格农村公路建设!D:D,$AM$5,基础数据表格农村公路建设!E:E,$AM$6)</f>
        <v>0</v>
      </c>
      <c r="AN38" s="111">
        <f>SUMIFS(基础数据表格农村公路建设!M:M,基础数据表格农村公路建设!G:G,B38,基础数据表格农村公路建设!D:D,$AN$5,基础数据表格农村公路建设!E:E,$AN$6)</f>
        <v>0</v>
      </c>
      <c r="AO38" s="111">
        <f>SUMIFS(基础数据表格农村公路建设!M:M,基础数据表格农村公路建设!G:G,B38,基础数据表格农村公路建设!D:D,$AO$5,基础数据表格农村公路建设!E:E,$AO$6)</f>
        <v>0</v>
      </c>
      <c r="AP38" s="111">
        <f>SUMIFS(基础数据表格农村公路建设!M:M,基础数据表格农村公路建设!G:G,B38,基础数据表格农村公路建设!D:D,$AP$5,基础数据表格农村公路建设!E:E,$AP$6)</f>
        <v>0</v>
      </c>
      <c r="AQ38" s="111">
        <f>SUMIFS(基础数据表格农村公路建设!M:M,基础数据表格农村公路建设!G:G,B38,基础数据表格农村公路建设!D:D,$AQ$5,基础数据表格农村公路建设!E:E,$AQ$6)</f>
        <v>0</v>
      </c>
      <c r="AR38" s="83"/>
      <c r="AS38" s="83">
        <v>27.171</v>
      </c>
      <c r="AT38" s="98">
        <f t="shared" si="3"/>
        <v>-6.305</v>
      </c>
      <c r="AU38" s="99" t="s">
        <v>196</v>
      </c>
      <c r="AV38" s="112">
        <v>75</v>
      </c>
      <c r="AW38" s="112">
        <v>150</v>
      </c>
      <c r="AX38" s="113">
        <v>50</v>
      </c>
    </row>
    <row r="39" ht="19" customHeight="1" outlineLevel="1" spans="1:50">
      <c r="A39" s="135" t="s">
        <v>54</v>
      </c>
      <c r="B39" s="132"/>
      <c r="C39" s="115">
        <f>SUBTOTAL(9,C40:C45)</f>
        <v>32943</v>
      </c>
      <c r="D39" s="116">
        <v>27466</v>
      </c>
      <c r="E39" s="115">
        <f t="shared" ref="E39:L39" si="34">SUBTOTAL(9,E40:E45)</f>
        <v>26459</v>
      </c>
      <c r="F39" s="115">
        <f t="shared" si="34"/>
        <v>529</v>
      </c>
      <c r="G39" s="115">
        <f t="shared" si="34"/>
        <v>6484</v>
      </c>
      <c r="H39" s="115">
        <f t="shared" si="34"/>
        <v>6484</v>
      </c>
      <c r="I39" s="118">
        <f t="shared" si="34"/>
        <v>26459</v>
      </c>
      <c r="J39" s="115">
        <f t="shared" si="34"/>
        <v>24220</v>
      </c>
      <c r="K39" s="115">
        <f t="shared" si="34"/>
        <v>27803.4475</v>
      </c>
      <c r="L39" s="115">
        <f t="shared" si="34"/>
        <v>32613</v>
      </c>
      <c r="M39" s="115"/>
      <c r="N39" s="115">
        <f>SUBTOTAL(9,N40:N45)</f>
        <v>1824</v>
      </c>
      <c r="O39" s="115">
        <f>SUBTOTAL(9,O40:O45)</f>
        <v>415</v>
      </c>
      <c r="P39" s="118">
        <f>SUBTOTAL(9,P40:P45)</f>
        <v>6484</v>
      </c>
      <c r="Q39" s="123"/>
      <c r="R39" s="133">
        <v>243.897</v>
      </c>
      <c r="S39" s="124" t="e">
        <f>SUBTOTAL(9,S40:S45)</f>
        <v>#REF!</v>
      </c>
      <c r="T39" s="115">
        <f>SUBTOTAL(9,T40:T45)</f>
        <v>233.886</v>
      </c>
      <c r="U39" s="115">
        <v>239.787</v>
      </c>
      <c r="V39" s="115">
        <f>SUBTOTAL(9,V40:V45)</f>
        <v>32613</v>
      </c>
      <c r="W39" s="127">
        <f t="shared" si="7"/>
        <v>-4809.5525</v>
      </c>
      <c r="X39" s="128" t="e">
        <f>SUMIF(#REF!,B39,#REF!)</f>
        <v>#REF!</v>
      </c>
      <c r="Y39" s="128" t="e">
        <f t="shared" si="5"/>
        <v>#REF!</v>
      </c>
      <c r="Z39" s="134" t="e">
        <f t="shared" ref="Z39:AQ39" si="35">SUM(Z40:Z45)</f>
        <v>#REF!</v>
      </c>
      <c r="AA39" s="134" t="e">
        <f t="shared" si="35"/>
        <v>#REF!</v>
      </c>
      <c r="AB39" s="134" t="e">
        <f t="shared" si="35"/>
        <v>#REF!</v>
      </c>
      <c r="AC39" s="134" t="e">
        <f t="shared" si="35"/>
        <v>#REF!</v>
      </c>
      <c r="AD39" s="134" t="e">
        <f t="shared" si="35"/>
        <v>#REF!</v>
      </c>
      <c r="AE39" s="134" t="e">
        <f t="shared" si="35"/>
        <v>#REF!</v>
      </c>
      <c r="AF39" s="111">
        <f t="shared" si="35"/>
        <v>21</v>
      </c>
      <c r="AG39" s="111">
        <f t="shared" si="35"/>
        <v>20</v>
      </c>
      <c r="AH39" s="111">
        <f t="shared" si="35"/>
        <v>5101.664</v>
      </c>
      <c r="AI39" s="111">
        <f t="shared" si="35"/>
        <v>181.936</v>
      </c>
      <c r="AJ39" s="111">
        <f t="shared" si="35"/>
        <v>60.855</v>
      </c>
      <c r="AK39" s="111">
        <f t="shared" si="35"/>
        <v>554.832</v>
      </c>
      <c r="AL39" s="111">
        <f t="shared" si="35"/>
        <v>129.207</v>
      </c>
      <c r="AM39" s="111">
        <f t="shared" si="35"/>
        <v>0</v>
      </c>
      <c r="AN39" s="111">
        <f t="shared" si="35"/>
        <v>8.973</v>
      </c>
      <c r="AO39" s="111">
        <f t="shared" si="35"/>
        <v>0</v>
      </c>
      <c r="AP39" s="111">
        <f t="shared" si="35"/>
        <v>81.075</v>
      </c>
      <c r="AQ39" s="111">
        <f t="shared" si="35"/>
        <v>14.631</v>
      </c>
      <c r="AR39" s="110"/>
      <c r="AS39" s="110">
        <v>239.852</v>
      </c>
      <c r="AT39" s="98">
        <f t="shared" si="3"/>
        <v>-5.96599999999998</v>
      </c>
      <c r="AU39" s="99"/>
      <c r="AV39" s="112"/>
      <c r="AW39" s="112"/>
      <c r="AX39" s="113"/>
    </row>
    <row r="40" ht="19" customHeight="1" outlineLevel="2" spans="1:50">
      <c r="A40" s="139" t="s">
        <v>55</v>
      </c>
      <c r="B40" s="140" t="s">
        <v>56</v>
      </c>
      <c r="C40" s="115">
        <f t="shared" ref="C40:C45" si="36">E40+G40</f>
        <v>284</v>
      </c>
      <c r="D40" s="116">
        <v>870</v>
      </c>
      <c r="E40" s="115">
        <f t="shared" ref="E40:E45" si="37">I40</f>
        <v>0</v>
      </c>
      <c r="F40" s="115">
        <f t="shared" ref="F40:F45" si="38">ROUND(E40*0.02,0)</f>
        <v>0</v>
      </c>
      <c r="G40" s="117">
        <v>284</v>
      </c>
      <c r="H40" s="117">
        <f>SUMIFS(基础数据表格农村公路建设!S:S,基础数据表格农村公路建设!G:G,B40,基础数据表格农村公路建设!D:D,$H$4)</f>
        <v>284</v>
      </c>
      <c r="I40" s="118">
        <f t="shared" ref="I40:I45" si="39">ROUND(J40+M40+N40+O40,0)</f>
        <v>0</v>
      </c>
      <c r="J40" s="115">
        <f t="shared" ref="J40:J45" si="40">ROUND(IF(K40&lt;L40,K40,L40),0)</f>
        <v>0</v>
      </c>
      <c r="K40" s="119">
        <f t="shared" ref="K40:K45" si="41">AV40*(AN40+AO40+AP40)+AW40*(AL40+AM40)+AX40*AQ40</f>
        <v>0</v>
      </c>
      <c r="L40" s="120">
        <f t="shared" ref="L40:L45" si="42">V40</f>
        <v>0</v>
      </c>
      <c r="M40" s="121"/>
      <c r="N40" s="115">
        <v>0</v>
      </c>
      <c r="O40" s="115">
        <v>0</v>
      </c>
      <c r="P40" s="122">
        <v>284</v>
      </c>
      <c r="Q40" s="123"/>
      <c r="R40" s="124">
        <v>6</v>
      </c>
      <c r="S40" s="124" t="e">
        <f t="shared" ref="S40:S45" si="43">SUM(Z40:AE40)</f>
        <v>#REF!</v>
      </c>
      <c r="T40" s="125">
        <f t="shared" ref="T40:T45" si="44">SUM(AL40:AQ40)</f>
        <v>0</v>
      </c>
      <c r="U40" s="125">
        <v>6</v>
      </c>
      <c r="V40" s="126">
        <f>ROUND(SUMIFS(基础数据表格农村公路建设!P:P,基础数据表格农村公路建设!E:E,$AL$6,基础数据表格农村公路建设!G:G,B40),0)</f>
        <v>0</v>
      </c>
      <c r="W40" s="127">
        <f t="shared" si="7"/>
        <v>0</v>
      </c>
      <c r="X40" s="128" t="e">
        <f>SUMIF(#REF!,B40,#REF!)</f>
        <v>#REF!</v>
      </c>
      <c r="Y40" s="128" t="e">
        <f t="shared" si="5"/>
        <v>#REF!</v>
      </c>
      <c r="Z40" s="129" t="e">
        <f>#REF!</f>
        <v>#REF!</v>
      </c>
      <c r="AA40" s="129" t="e">
        <f>#REF!</f>
        <v>#REF!</v>
      </c>
      <c r="AB40" s="129" t="e">
        <f>#REF!</f>
        <v>#REF!</v>
      </c>
      <c r="AC40" s="129" t="e">
        <f>#REF!</f>
        <v>#REF!</v>
      </c>
      <c r="AD40" s="129" t="e">
        <f>#REF!</f>
        <v>#REF!</v>
      </c>
      <c r="AE40" s="129" t="e">
        <f>#REF!</f>
        <v>#REF!</v>
      </c>
      <c r="AF40" s="130">
        <v>1</v>
      </c>
      <c r="AG40" s="130"/>
      <c r="AH40" s="102"/>
      <c r="AI40" s="141"/>
      <c r="AJ40" s="130"/>
      <c r="AK40" s="130"/>
      <c r="AL40" s="110">
        <f>SUMIFS(基础数据表格农村公路建设!M:M,基础数据表格农村公路建设!G:G,B40,基础数据表格农村公路建设!D:D,$AL$5,基础数据表格农村公路建设!E:E,$AL$6)</f>
        <v>0</v>
      </c>
      <c r="AM40" s="111">
        <f>SUMIFS(基础数据表格农村公路建设!M:M,基础数据表格农村公路建设!G:G,B40,基础数据表格农村公路建设!D:D,$AM$5,基础数据表格农村公路建设!E:E,$AM$6)</f>
        <v>0</v>
      </c>
      <c r="AN40" s="111">
        <f>SUMIFS(基础数据表格农村公路建设!M:M,基础数据表格农村公路建设!G:G,B40,基础数据表格农村公路建设!D:D,$AN$5,基础数据表格农村公路建设!E:E,$AN$6)</f>
        <v>0</v>
      </c>
      <c r="AO40" s="111">
        <f>SUMIFS(基础数据表格农村公路建设!M:M,基础数据表格农村公路建设!G:G,B40,基础数据表格农村公路建设!D:D,$AO$5,基础数据表格农村公路建设!E:E,$AO$6)</f>
        <v>0</v>
      </c>
      <c r="AP40" s="111">
        <f>SUMIFS(基础数据表格农村公路建设!M:M,基础数据表格农村公路建设!G:G,B40,基础数据表格农村公路建设!D:D,$AP$5,基础数据表格农村公路建设!E:E,$AP$6)</f>
        <v>0</v>
      </c>
      <c r="AQ40" s="111">
        <f>SUMIFS(基础数据表格农村公路建设!M:M,基础数据表格农村公路建设!G:G,B40,基础数据表格农村公路建设!D:D,$AQ$5,基础数据表格农村公路建设!E:E,$AQ$6)</f>
        <v>0</v>
      </c>
      <c r="AR40" s="83"/>
      <c r="AS40" s="83">
        <v>6</v>
      </c>
      <c r="AT40" s="98">
        <f t="shared" si="3"/>
        <v>-6</v>
      </c>
      <c r="AU40" s="99" t="s">
        <v>195</v>
      </c>
      <c r="AV40" s="112">
        <v>65</v>
      </c>
      <c r="AW40" s="112">
        <v>145</v>
      </c>
      <c r="AX40" s="113">
        <v>40</v>
      </c>
    </row>
    <row r="41" ht="19" customHeight="1" outlineLevel="2" spans="1:50">
      <c r="A41" s="139" t="s">
        <v>55</v>
      </c>
      <c r="B41" s="140" t="s">
        <v>57</v>
      </c>
      <c r="C41" s="115">
        <f t="shared" si="36"/>
        <v>9238</v>
      </c>
      <c r="D41" s="116">
        <v>7903</v>
      </c>
      <c r="E41" s="115">
        <f t="shared" si="37"/>
        <v>7830</v>
      </c>
      <c r="F41" s="115">
        <f t="shared" si="38"/>
        <v>157</v>
      </c>
      <c r="G41" s="117">
        <v>1408</v>
      </c>
      <c r="H41" s="117">
        <f>SUMIFS(基础数据表格农村公路建设!S:S,基础数据表格农村公路建设!G:G,B41,基础数据表格农村公路建设!D:D,$H$4)</f>
        <v>1408</v>
      </c>
      <c r="I41" s="118">
        <f t="shared" si="39"/>
        <v>7830</v>
      </c>
      <c r="J41" s="115">
        <f t="shared" si="40"/>
        <v>7003</v>
      </c>
      <c r="K41" s="119">
        <f t="shared" si="41"/>
        <v>7003.165</v>
      </c>
      <c r="L41" s="120">
        <f t="shared" si="42"/>
        <v>15145</v>
      </c>
      <c r="M41" s="121"/>
      <c r="N41" s="115">
        <v>827</v>
      </c>
      <c r="O41" s="115">
        <v>0</v>
      </c>
      <c r="P41" s="122">
        <v>1408</v>
      </c>
      <c r="Q41" s="123"/>
      <c r="R41" s="124">
        <v>56.145</v>
      </c>
      <c r="S41" s="124" t="e">
        <f t="shared" si="43"/>
        <v>#REF!</v>
      </c>
      <c r="T41" s="125">
        <f t="shared" si="44"/>
        <v>50.925</v>
      </c>
      <c r="U41" s="125">
        <v>52.035</v>
      </c>
      <c r="V41" s="126">
        <f>ROUND(SUMIFS(基础数据表格农村公路建设!P:P,基础数据表格农村公路建设!E:E,$AL$6,基础数据表格农村公路建设!G:G,B41),0)</f>
        <v>15145</v>
      </c>
      <c r="W41" s="127">
        <f t="shared" si="7"/>
        <v>-8141.835</v>
      </c>
      <c r="X41" s="128" t="e">
        <f>SUMIF(#REF!,B41,#REF!)</f>
        <v>#REF!</v>
      </c>
      <c r="Y41" s="128" t="e">
        <f t="shared" si="5"/>
        <v>#REF!</v>
      </c>
      <c r="Z41" s="129" t="e">
        <f>#REF!</f>
        <v>#REF!</v>
      </c>
      <c r="AA41" s="129" t="e">
        <f>#REF!</f>
        <v>#REF!</v>
      </c>
      <c r="AB41" s="129" t="e">
        <f>#REF!</f>
        <v>#REF!</v>
      </c>
      <c r="AC41" s="129" t="e">
        <f>#REF!</f>
        <v>#REF!</v>
      </c>
      <c r="AD41" s="129" t="e">
        <f>#REF!</f>
        <v>#REF!</v>
      </c>
      <c r="AE41" s="129" t="e">
        <f>#REF!</f>
        <v>#REF!</v>
      </c>
      <c r="AF41" s="130">
        <v>3</v>
      </c>
      <c r="AG41" s="130">
        <v>9</v>
      </c>
      <c r="AH41" s="102">
        <v>2183.77</v>
      </c>
      <c r="AI41" s="141"/>
      <c r="AJ41" s="130"/>
      <c r="AK41" s="130"/>
      <c r="AL41" s="110">
        <f>SUMIFS(基础数据表格农村公路建设!M:M,基础数据表格农村公路建设!G:G,B41,基础数据表格农村公路建设!D:D,$AL$5,基础数据表格农村公路建设!E:E,$AL$6)</f>
        <v>46.163</v>
      </c>
      <c r="AM41" s="111">
        <f>SUMIFS(基础数据表格农村公路建设!M:M,基础数据表格农村公路建设!G:G,B41,基础数据表格农村公路建设!D:D,$AM$5,基础数据表格农村公路建设!E:E,$AM$6)</f>
        <v>0</v>
      </c>
      <c r="AN41" s="111">
        <f>SUMIFS(基础数据表格农村公路建设!M:M,基础数据表格农村公路建设!G:G,B41,基础数据表格农村公路建设!D:D,$AN$5,基础数据表格农村公路建设!E:E,$AN$6)</f>
        <v>3.512</v>
      </c>
      <c r="AO41" s="111">
        <f>SUMIFS(基础数据表格农村公路建设!M:M,基础数据表格农村公路建设!G:G,B41,基础数据表格农村公路建设!D:D,$AO$5,基础数据表格农村公路建设!E:E,$AO$6)</f>
        <v>0</v>
      </c>
      <c r="AP41" s="111">
        <f>SUMIFS(基础数据表格农村公路建设!M:M,基础数据表格农村公路建设!G:G,B41,基础数据表格农村公路建设!D:D,$AP$5,基础数据表格农村公路建设!E:E,$AP$6)</f>
        <v>1.25</v>
      </c>
      <c r="AQ41" s="111">
        <f>SUMIFS(基础数据表格农村公路建设!M:M,基础数据表格农村公路建设!G:G,B41,基础数据表格农村公路建设!D:D,$AQ$5,基础数据表格农村公路建设!E:E,$AQ$6)</f>
        <v>0</v>
      </c>
      <c r="AR41" s="83"/>
      <c r="AS41" s="83">
        <v>55.89</v>
      </c>
      <c r="AT41" s="98">
        <f t="shared" si="3"/>
        <v>-4.965</v>
      </c>
      <c r="AU41" s="99" t="s">
        <v>195</v>
      </c>
      <c r="AV41" s="112">
        <v>65</v>
      </c>
      <c r="AW41" s="112">
        <v>145</v>
      </c>
      <c r="AX41" s="113">
        <v>40</v>
      </c>
    </row>
    <row r="42" ht="19" customHeight="1" outlineLevel="2" spans="1:50">
      <c r="A42" s="139" t="s">
        <v>55</v>
      </c>
      <c r="B42" s="140" t="s">
        <v>58</v>
      </c>
      <c r="C42" s="115">
        <f t="shared" si="36"/>
        <v>5185</v>
      </c>
      <c r="D42" s="116">
        <v>4066</v>
      </c>
      <c r="E42" s="115">
        <f t="shared" si="37"/>
        <v>4166</v>
      </c>
      <c r="F42" s="115">
        <f t="shared" si="38"/>
        <v>83</v>
      </c>
      <c r="G42" s="117">
        <v>1019</v>
      </c>
      <c r="H42" s="117">
        <f>SUMIFS(基础数据表格农村公路建设!S:S,基础数据表格农村公路建设!G:G,B42,基础数据表格农村公路建设!D:D,$H$4)</f>
        <v>1019</v>
      </c>
      <c r="I42" s="118">
        <f t="shared" si="39"/>
        <v>4166</v>
      </c>
      <c r="J42" s="115">
        <f t="shared" si="40"/>
        <v>4104</v>
      </c>
      <c r="K42" s="143">
        <f t="shared" si="41"/>
        <v>5412.2475</v>
      </c>
      <c r="L42" s="144">
        <f t="shared" si="42"/>
        <v>4104</v>
      </c>
      <c r="M42" s="121"/>
      <c r="N42" s="115">
        <v>62</v>
      </c>
      <c r="O42" s="115">
        <v>0</v>
      </c>
      <c r="P42" s="122">
        <v>1019</v>
      </c>
      <c r="Q42" s="123"/>
      <c r="R42" s="124">
        <v>39.893</v>
      </c>
      <c r="S42" s="124" t="e">
        <f t="shared" si="43"/>
        <v>#REF!</v>
      </c>
      <c r="T42" s="125">
        <f t="shared" si="44"/>
        <v>39.893</v>
      </c>
      <c r="U42" s="125">
        <v>39.893</v>
      </c>
      <c r="V42" s="126">
        <f>ROUND(SUMIFS(基础数据表格农村公路建设!P:P,基础数据表格农村公路建设!E:E,$AL$6,基础数据表格农村公路建设!G:G,B42),0)</f>
        <v>4104</v>
      </c>
      <c r="W42" s="127">
        <f t="shared" si="7"/>
        <v>1308.2475</v>
      </c>
      <c r="X42" s="128" t="e">
        <f>SUMIF(#REF!,B42,#REF!)</f>
        <v>#REF!</v>
      </c>
      <c r="Y42" s="128" t="e">
        <f t="shared" si="5"/>
        <v>#REF!</v>
      </c>
      <c r="Z42" s="129" t="e">
        <f>#REF!</f>
        <v>#REF!</v>
      </c>
      <c r="AA42" s="129" t="e">
        <f>#REF!</f>
        <v>#REF!</v>
      </c>
      <c r="AB42" s="129" t="e">
        <f>#REF!</f>
        <v>#REF!</v>
      </c>
      <c r="AC42" s="129" t="e">
        <f>#REF!</f>
        <v>#REF!</v>
      </c>
      <c r="AD42" s="129" t="e">
        <f>#REF!</f>
        <v>#REF!</v>
      </c>
      <c r="AE42" s="129" t="e">
        <f>#REF!</f>
        <v>#REF!</v>
      </c>
      <c r="AF42" s="130">
        <v>3</v>
      </c>
      <c r="AG42" s="130">
        <v>3</v>
      </c>
      <c r="AH42" s="102">
        <v>199.225</v>
      </c>
      <c r="AI42" s="141">
        <v>47.779</v>
      </c>
      <c r="AJ42" s="130"/>
      <c r="AK42" s="130"/>
      <c r="AL42" s="110">
        <f>SUMIFS(基础数据表格农村公路建设!M:M,基础数据表格农村公路建设!G:G,B42,基础数据表格农村公路建设!D:D,$AL$5,基础数据表格农村公路建设!E:E,$AL$6)</f>
        <v>25.71</v>
      </c>
      <c r="AM42" s="111">
        <f>SUMIFS(基础数据表格农村公路建设!M:M,基础数据表格农村公路建设!G:G,B42,基础数据表格农村公路建设!D:D,$AM$5,基础数据表格农村公路建设!E:E,$AM$6)</f>
        <v>0</v>
      </c>
      <c r="AN42" s="111">
        <f>SUMIFS(基础数据表格农村公路建设!M:M,基础数据表格农村公路建设!G:G,B42,基础数据表格农村公路建设!D:D,$AN$5,基础数据表格农村公路建设!E:E,$AN$6)</f>
        <v>0</v>
      </c>
      <c r="AO42" s="111">
        <f>SUMIFS(基础数据表格农村公路建设!M:M,基础数据表格农村公路建设!G:G,B42,基础数据表格农村公路建设!D:D,$AO$5,基础数据表格农村公路建设!E:E,$AO$6)</f>
        <v>0</v>
      </c>
      <c r="AP42" s="111">
        <f>SUMIFS(基础数据表格农村公路建设!M:M,基础数据表格农村公路建设!G:G,B42,基础数据表格农村公路建设!D:D,$AP$5,基础数据表格农村公路建设!E:E,$AP$6)</f>
        <v>14.183</v>
      </c>
      <c r="AQ42" s="111">
        <f>SUMIFS(基础数据表格农村公路建设!M:M,基础数据表格农村公路建设!G:G,B42,基础数据表格农村公路建设!D:D,$AQ$5,基础数据表格农村公路建设!E:E,$AQ$6)</f>
        <v>0</v>
      </c>
      <c r="AR42" s="83"/>
      <c r="AS42" s="83">
        <v>39.726</v>
      </c>
      <c r="AT42" s="98">
        <f t="shared" si="3"/>
        <v>0.167000000000002</v>
      </c>
      <c r="AU42" s="99" t="s">
        <v>197</v>
      </c>
      <c r="AV42" s="112">
        <v>82.5</v>
      </c>
      <c r="AW42" s="112">
        <v>165</v>
      </c>
      <c r="AX42" s="113">
        <v>55</v>
      </c>
    </row>
    <row r="43" ht="19" customHeight="1" outlineLevel="2" spans="1:50">
      <c r="A43" s="139" t="s">
        <v>55</v>
      </c>
      <c r="B43" s="140" t="s">
        <v>59</v>
      </c>
      <c r="C43" s="115">
        <f t="shared" si="36"/>
        <v>5305</v>
      </c>
      <c r="D43" s="116">
        <v>3918</v>
      </c>
      <c r="E43" s="115">
        <f t="shared" si="37"/>
        <v>3917</v>
      </c>
      <c r="F43" s="115">
        <f t="shared" si="38"/>
        <v>78</v>
      </c>
      <c r="G43" s="117">
        <v>1388</v>
      </c>
      <c r="H43" s="117">
        <f>SUMIFS(基础数据表格农村公路建设!S:S,基础数据表格农村公路建设!G:G,B43,基础数据表格农村公路建设!D:D,$H$4)</f>
        <v>1388</v>
      </c>
      <c r="I43" s="118">
        <f t="shared" si="39"/>
        <v>3917</v>
      </c>
      <c r="J43" s="115">
        <f t="shared" si="40"/>
        <v>3690</v>
      </c>
      <c r="K43" s="143">
        <f t="shared" si="41"/>
        <v>4485.6075</v>
      </c>
      <c r="L43" s="144">
        <f t="shared" si="42"/>
        <v>3690</v>
      </c>
      <c r="M43" s="121"/>
      <c r="N43" s="115">
        <v>67</v>
      </c>
      <c r="O43" s="115">
        <v>160</v>
      </c>
      <c r="P43" s="122">
        <v>1388</v>
      </c>
      <c r="Q43" s="123"/>
      <c r="R43" s="124">
        <v>39.774</v>
      </c>
      <c r="S43" s="124" t="e">
        <f t="shared" si="43"/>
        <v>#REF!</v>
      </c>
      <c r="T43" s="125">
        <f t="shared" si="44"/>
        <v>40.774</v>
      </c>
      <c r="U43" s="125">
        <v>39.774</v>
      </c>
      <c r="V43" s="126">
        <f>ROUND(SUMIFS(基础数据表格农村公路建设!P:P,基础数据表格农村公路建设!E:E,$AL$6,基础数据表格农村公路建设!G:G,B43),0)</f>
        <v>3690</v>
      </c>
      <c r="W43" s="127">
        <f t="shared" si="7"/>
        <v>795.6075</v>
      </c>
      <c r="X43" s="128" t="e">
        <f>SUMIF(#REF!,B43,#REF!)</f>
        <v>#REF!</v>
      </c>
      <c r="Y43" s="128" t="e">
        <f t="shared" si="5"/>
        <v>#REF!</v>
      </c>
      <c r="Z43" s="129" t="e">
        <f>#REF!</f>
        <v>#REF!</v>
      </c>
      <c r="AA43" s="129" t="e">
        <f>#REF!</f>
        <v>#REF!</v>
      </c>
      <c r="AB43" s="129" t="e">
        <f>#REF!</f>
        <v>#REF!</v>
      </c>
      <c r="AC43" s="129" t="e">
        <f>#REF!</f>
        <v>#REF!</v>
      </c>
      <c r="AD43" s="129" t="e">
        <f>#REF!</f>
        <v>#REF!</v>
      </c>
      <c r="AE43" s="129" t="e">
        <f>#REF!</f>
        <v>#REF!</v>
      </c>
      <c r="AF43" s="130">
        <v>9</v>
      </c>
      <c r="AG43" s="130">
        <v>2</v>
      </c>
      <c r="AH43" s="102">
        <v>174.183</v>
      </c>
      <c r="AI43" s="141">
        <v>57.235</v>
      </c>
      <c r="AJ43" s="130">
        <v>27.658</v>
      </c>
      <c r="AK43" s="130">
        <v>160.757</v>
      </c>
      <c r="AL43" s="110">
        <f>SUMIFS(基础数据表格农村公路建设!M:M,基础数据表格农村公路建设!G:G,B43,基础数据表格农村公路建设!D:D,$AL$5,基础数据表格农村公路建设!E:E,$AL$6)</f>
        <v>13.597</v>
      </c>
      <c r="AM43" s="111">
        <f>SUMIFS(基础数据表格农村公路建设!M:M,基础数据表格农村公路建设!G:G,B43,基础数据表格农村公路建设!D:D,$AM$5,基础数据表格农村公路建设!E:E,$AM$6)</f>
        <v>0</v>
      </c>
      <c r="AN43" s="111">
        <f>SUMIFS(基础数据表格农村公路建设!M:M,基础数据表格农村公路建设!G:G,B43,基础数据表格农村公路建设!D:D,$AN$5,基础数据表格农村公路建设!E:E,$AN$6)</f>
        <v>2.961</v>
      </c>
      <c r="AO43" s="111">
        <f>SUMIFS(基础数据表格农村公路建设!M:M,基础数据表格农村公路建设!G:G,B43,基础数据表格农村公路建设!D:D,$AO$5,基础数据表格农村公路建设!E:E,$AO$6)</f>
        <v>0</v>
      </c>
      <c r="AP43" s="111">
        <f>SUMIFS(基础数据表格农村公路建设!M:M,基础数据表格农村公路建设!G:G,B43,基础数据表格农村公路建设!D:D,$AP$5,基础数据表格农村公路建设!E:E,$AP$6)</f>
        <v>24.216</v>
      </c>
      <c r="AQ43" s="111">
        <f>SUMIFS(基础数据表格农村公路建设!M:M,基础数据表格农村公路建设!G:G,B43,基础数据表格农村公路建设!D:D,$AQ$5,基础数据表格农村公路建设!E:E,$AQ$6)</f>
        <v>0</v>
      </c>
      <c r="AR43" s="83"/>
      <c r="AS43" s="83">
        <v>40.475</v>
      </c>
      <c r="AT43" s="98">
        <f t="shared" si="3"/>
        <v>0.298999999999999</v>
      </c>
      <c r="AU43" s="99" t="s">
        <v>197</v>
      </c>
      <c r="AV43" s="112">
        <v>82.5</v>
      </c>
      <c r="AW43" s="112">
        <v>165</v>
      </c>
      <c r="AX43" s="113">
        <v>55</v>
      </c>
    </row>
    <row r="44" ht="19" customHeight="1" outlineLevel="2" spans="1:50">
      <c r="A44" s="139" t="s">
        <v>55</v>
      </c>
      <c r="B44" s="140" t="s">
        <v>60</v>
      </c>
      <c r="C44" s="115">
        <f t="shared" si="36"/>
        <v>7750</v>
      </c>
      <c r="D44" s="116">
        <v>6268</v>
      </c>
      <c r="E44" s="115">
        <f t="shared" si="37"/>
        <v>6267</v>
      </c>
      <c r="F44" s="115">
        <f t="shared" si="38"/>
        <v>125</v>
      </c>
      <c r="G44" s="117">
        <v>1483</v>
      </c>
      <c r="H44" s="117">
        <f>SUMIFS(基础数据表格农村公路建设!S:S,基础数据表格农村公路建设!G:G,B44,基础数据表格农村公路建设!D:D,$H$4)</f>
        <v>1483</v>
      </c>
      <c r="I44" s="118">
        <f t="shared" si="39"/>
        <v>6267</v>
      </c>
      <c r="J44" s="115">
        <f t="shared" si="40"/>
        <v>5948</v>
      </c>
      <c r="K44" s="143">
        <f t="shared" si="41"/>
        <v>7427.775</v>
      </c>
      <c r="L44" s="144">
        <f t="shared" si="42"/>
        <v>5948</v>
      </c>
      <c r="M44" s="121"/>
      <c r="N44" s="115">
        <v>319</v>
      </c>
      <c r="O44" s="115">
        <v>0</v>
      </c>
      <c r="P44" s="122">
        <v>1483</v>
      </c>
      <c r="Q44" s="123"/>
      <c r="R44" s="124">
        <v>62.094</v>
      </c>
      <c r="S44" s="124" t="e">
        <f t="shared" si="43"/>
        <v>#REF!</v>
      </c>
      <c r="T44" s="125">
        <f t="shared" si="44"/>
        <v>62.108</v>
      </c>
      <c r="U44" s="125">
        <v>62.094</v>
      </c>
      <c r="V44" s="126">
        <f>ROUND(SUMIFS(基础数据表格农村公路建设!P:P,基础数据表格农村公路建设!E:E,$AL$6,基础数据表格农村公路建设!G:G,B44),0)</f>
        <v>5948</v>
      </c>
      <c r="W44" s="127">
        <f t="shared" si="7"/>
        <v>1479.775</v>
      </c>
      <c r="X44" s="128" t="e">
        <f>SUMIF(#REF!,B44,#REF!)</f>
        <v>#REF!</v>
      </c>
      <c r="Y44" s="128" t="e">
        <f t="shared" si="5"/>
        <v>#REF!</v>
      </c>
      <c r="Z44" s="129" t="e">
        <f>#REF!</f>
        <v>#REF!</v>
      </c>
      <c r="AA44" s="129" t="e">
        <f>#REF!</f>
        <v>#REF!</v>
      </c>
      <c r="AB44" s="129" t="e">
        <f>#REF!</f>
        <v>#REF!</v>
      </c>
      <c r="AC44" s="129" t="e">
        <f>#REF!</f>
        <v>#REF!</v>
      </c>
      <c r="AD44" s="129" t="e">
        <f>#REF!</f>
        <v>#REF!</v>
      </c>
      <c r="AE44" s="129" t="e">
        <f>#REF!</f>
        <v>#REF!</v>
      </c>
      <c r="AF44" s="130">
        <v>3</v>
      </c>
      <c r="AG44" s="130">
        <v>2</v>
      </c>
      <c r="AH44" s="102">
        <v>799.425</v>
      </c>
      <c r="AI44" s="141">
        <v>31.12</v>
      </c>
      <c r="AJ44" s="130"/>
      <c r="AK44" s="130"/>
      <c r="AL44" s="110">
        <f>SUMIFS(基础数据表格农村公路建设!M:M,基础数据表格农村公路建设!G:G,B44,基础数据表格农村公路建设!D:D,$AL$5,基础数据表格农村公路建设!E:E,$AL$6)</f>
        <v>36.929</v>
      </c>
      <c r="AM44" s="111">
        <f>SUMIFS(基础数据表格农村公路建设!M:M,基础数据表格农村公路建设!G:G,B44,基础数据表格农村公路建设!D:D,$AM$5,基础数据表格农村公路建设!E:E,$AM$6)</f>
        <v>0</v>
      </c>
      <c r="AN44" s="111">
        <f>SUMIFS(基础数据表格农村公路建设!M:M,基础数据表格农村公路建设!G:G,B44,基础数据表格农村公路建设!D:D,$AN$5,基础数据表格农村公路建设!E:E,$AN$6)</f>
        <v>2.5</v>
      </c>
      <c r="AO44" s="111">
        <f>SUMIFS(基础数据表格农村公路建设!M:M,基础数据表格农村公路建设!G:G,B44,基础数据表格农村公路建设!D:D,$AO$5,基础数据表格农村公路建设!E:E,$AO$6)</f>
        <v>0</v>
      </c>
      <c r="AP44" s="111">
        <f>SUMIFS(基础数据表格农村公路建设!M:M,基础数据表格农村公路建设!G:G,B44,基础数据表格农村公路建设!D:D,$AP$5,基础数据表格农村公路建设!E:E,$AP$6)</f>
        <v>22.679</v>
      </c>
      <c r="AQ44" s="111">
        <f>SUMIFS(基础数据表格农村公路建设!M:M,基础数据表格农村公路建设!G:G,B44,基础数据表格农村公路建设!D:D,$AQ$5,基础数据表格农村公路建设!E:E,$AQ$6)</f>
        <v>0</v>
      </c>
      <c r="AR44" s="83"/>
      <c r="AS44" s="83">
        <v>62.727</v>
      </c>
      <c r="AT44" s="98">
        <f t="shared" si="3"/>
        <v>-0.618999999999993</v>
      </c>
      <c r="AU44" s="99" t="s">
        <v>196</v>
      </c>
      <c r="AV44" s="112">
        <v>75</v>
      </c>
      <c r="AW44" s="112">
        <v>150</v>
      </c>
      <c r="AX44" s="113">
        <v>50</v>
      </c>
    </row>
    <row r="45" ht="19" customHeight="1" outlineLevel="2" spans="1:50">
      <c r="A45" s="139" t="s">
        <v>55</v>
      </c>
      <c r="B45" s="140" t="s">
        <v>61</v>
      </c>
      <c r="C45" s="115">
        <f t="shared" si="36"/>
        <v>5181</v>
      </c>
      <c r="D45" s="116">
        <v>4441</v>
      </c>
      <c r="E45" s="115">
        <f t="shared" si="37"/>
        <v>4279</v>
      </c>
      <c r="F45" s="115">
        <f t="shared" si="38"/>
        <v>86</v>
      </c>
      <c r="G45" s="117">
        <v>902</v>
      </c>
      <c r="H45" s="117">
        <f>SUMIFS(基础数据表格农村公路建设!S:S,基础数据表格农村公路建设!G:G,B45,基础数据表格农村公路建设!D:D,$H$4)</f>
        <v>902</v>
      </c>
      <c r="I45" s="118">
        <f t="shared" si="39"/>
        <v>4279</v>
      </c>
      <c r="J45" s="115">
        <f t="shared" si="40"/>
        <v>3475</v>
      </c>
      <c r="K45" s="119">
        <f t="shared" si="41"/>
        <v>3474.6525</v>
      </c>
      <c r="L45" s="120">
        <f t="shared" si="42"/>
        <v>3726</v>
      </c>
      <c r="M45" s="121"/>
      <c r="N45" s="115">
        <v>549</v>
      </c>
      <c r="O45" s="115">
        <v>255</v>
      </c>
      <c r="P45" s="122">
        <v>902</v>
      </c>
      <c r="Q45" s="123"/>
      <c r="R45" s="124">
        <v>39.991</v>
      </c>
      <c r="S45" s="124" t="e">
        <f t="shared" si="43"/>
        <v>#REF!</v>
      </c>
      <c r="T45" s="125">
        <f t="shared" si="44"/>
        <v>40.186</v>
      </c>
      <c r="U45" s="125">
        <v>39.991</v>
      </c>
      <c r="V45" s="126">
        <f>ROUND(SUMIFS(基础数据表格农村公路建设!P:P,基础数据表格农村公路建设!E:E,$AL$6,基础数据表格农村公路建设!G:G,B45),0)</f>
        <v>3726</v>
      </c>
      <c r="W45" s="127">
        <f t="shared" si="7"/>
        <v>-251.3475</v>
      </c>
      <c r="X45" s="128" t="e">
        <f>SUMIF(#REF!,B45,#REF!)</f>
        <v>#REF!</v>
      </c>
      <c r="Y45" s="128" t="e">
        <f t="shared" si="5"/>
        <v>#REF!</v>
      </c>
      <c r="Z45" s="129" t="e">
        <f>#REF!</f>
        <v>#REF!</v>
      </c>
      <c r="AA45" s="129" t="e">
        <f>#REF!</f>
        <v>#REF!</v>
      </c>
      <c r="AB45" s="129" t="e">
        <f>#REF!</f>
        <v>#REF!</v>
      </c>
      <c r="AC45" s="129" t="e">
        <f>#REF!</f>
        <v>#REF!</v>
      </c>
      <c r="AD45" s="129" t="e">
        <f>#REF!</f>
        <v>#REF!</v>
      </c>
      <c r="AE45" s="129" t="e">
        <f>#REF!</f>
        <v>#REF!</v>
      </c>
      <c r="AF45" s="130">
        <v>2</v>
      </c>
      <c r="AG45" s="130">
        <v>4</v>
      </c>
      <c r="AH45" s="102">
        <v>1745.061</v>
      </c>
      <c r="AI45" s="141">
        <v>45.802</v>
      </c>
      <c r="AJ45" s="130">
        <v>33.197</v>
      </c>
      <c r="AK45" s="130">
        <v>394.075</v>
      </c>
      <c r="AL45" s="110">
        <f>SUMIFS(基础数据表格农村公路建设!M:M,基础数据表格农村公路建设!G:G,B45,基础数据表格农村公路建设!D:D,$AL$5,基础数据表格农村公路建设!E:E,$AL$6)</f>
        <v>6.808</v>
      </c>
      <c r="AM45" s="111">
        <f>SUMIFS(基础数据表格农村公路建设!M:M,基础数据表格农村公路建设!G:G,B45,基础数据表格农村公路建设!D:D,$AM$5,基础数据表格农村公路建设!E:E,$AM$6)</f>
        <v>0</v>
      </c>
      <c r="AN45" s="111">
        <f>SUMIFS(基础数据表格农村公路建设!M:M,基础数据表格农村公路建设!G:G,B45,基础数据表格农村公路建设!D:D,$AN$5,基础数据表格农村公路建设!E:E,$AN$6)</f>
        <v>0</v>
      </c>
      <c r="AO45" s="111">
        <f>SUMIFS(基础数据表格农村公路建设!M:M,基础数据表格农村公路建设!G:G,B45,基础数据表格农村公路建设!D:D,$AO$5,基础数据表格农村公路建设!E:E,$AO$6)</f>
        <v>0</v>
      </c>
      <c r="AP45" s="111">
        <f>SUMIFS(基础数据表格农村公路建设!M:M,基础数据表格农村公路建设!G:G,B45,基础数据表格农村公路建设!D:D,$AP$5,基础数据表格农村公路建设!E:E,$AP$6)</f>
        <v>18.747</v>
      </c>
      <c r="AQ45" s="111">
        <f>SUMIFS(基础数据表格农村公路建设!M:M,基础数据表格农村公路建设!G:G,B45,基础数据表格农村公路建设!D:D,$AQ$5,基础数据表格农村公路建设!E:E,$AQ$6)</f>
        <v>14.631</v>
      </c>
      <c r="AR45" s="83"/>
      <c r="AS45" s="83">
        <v>35.034</v>
      </c>
      <c r="AT45" s="98">
        <f t="shared" si="3"/>
        <v>5.152</v>
      </c>
      <c r="AU45" s="99" t="s">
        <v>197</v>
      </c>
      <c r="AV45" s="112">
        <v>82.5</v>
      </c>
      <c r="AW45" s="112">
        <v>165</v>
      </c>
      <c r="AX45" s="113">
        <v>55</v>
      </c>
    </row>
    <row r="46" ht="19" customHeight="1" outlineLevel="1" spans="1:50">
      <c r="A46" s="135" t="s">
        <v>62</v>
      </c>
      <c r="B46" s="132"/>
      <c r="C46" s="115">
        <f>SUBTOTAL(9,C47:C54)</f>
        <v>34633</v>
      </c>
      <c r="D46" s="116">
        <v>25949</v>
      </c>
      <c r="E46" s="115">
        <f t="shared" ref="E46:L46" si="45">SUBTOTAL(9,E47:E54)</f>
        <v>25434</v>
      </c>
      <c r="F46" s="115">
        <f t="shared" si="45"/>
        <v>509</v>
      </c>
      <c r="G46" s="115">
        <f t="shared" si="45"/>
        <v>9199</v>
      </c>
      <c r="H46" s="115">
        <f t="shared" si="45"/>
        <v>9199</v>
      </c>
      <c r="I46" s="118">
        <f t="shared" si="45"/>
        <v>25434</v>
      </c>
      <c r="J46" s="115">
        <f t="shared" si="45"/>
        <v>22472</v>
      </c>
      <c r="K46" s="115">
        <f t="shared" si="45"/>
        <v>26668.2075</v>
      </c>
      <c r="L46" s="115">
        <f t="shared" si="45"/>
        <v>24775</v>
      </c>
      <c r="M46" s="115"/>
      <c r="N46" s="115">
        <f>SUBTOTAL(9,N47:N54)</f>
        <v>1800</v>
      </c>
      <c r="O46" s="115">
        <f>SUBTOTAL(9,O47:O54)</f>
        <v>1162</v>
      </c>
      <c r="P46" s="118">
        <f>SUBTOTAL(9,P47:P54)</f>
        <v>9199</v>
      </c>
      <c r="Q46" s="123"/>
      <c r="R46" s="133">
        <v>237.071</v>
      </c>
      <c r="S46" s="124" t="e">
        <f>SUBTOTAL(9,S47:S54)</f>
        <v>#REF!</v>
      </c>
      <c r="T46" s="115">
        <f>SUBTOTAL(9,T47:T54)</f>
        <v>236.153</v>
      </c>
      <c r="U46" s="115">
        <v>236.153</v>
      </c>
      <c r="V46" s="115">
        <f>SUBTOTAL(9,V47:V54)</f>
        <v>24775</v>
      </c>
      <c r="W46" s="127">
        <f t="shared" si="7"/>
        <v>1893.2075</v>
      </c>
      <c r="X46" s="128" t="e">
        <f>SUMIF(#REF!,B46,#REF!)</f>
        <v>#REF!</v>
      </c>
      <c r="Y46" s="128" t="e">
        <f t="shared" si="5"/>
        <v>#REF!</v>
      </c>
      <c r="Z46" s="134" t="e">
        <f t="shared" ref="Z46:AQ46" si="46">SUM(Z47:Z54)</f>
        <v>#REF!</v>
      </c>
      <c r="AA46" s="134" t="e">
        <f t="shared" si="46"/>
        <v>#REF!</v>
      </c>
      <c r="AB46" s="134" t="e">
        <f t="shared" si="46"/>
        <v>#REF!</v>
      </c>
      <c r="AC46" s="134" t="e">
        <f t="shared" si="46"/>
        <v>#REF!</v>
      </c>
      <c r="AD46" s="134" t="e">
        <f t="shared" si="46"/>
        <v>#REF!</v>
      </c>
      <c r="AE46" s="134" t="e">
        <f t="shared" si="46"/>
        <v>#REF!</v>
      </c>
      <c r="AF46" s="111">
        <f t="shared" si="46"/>
        <v>30</v>
      </c>
      <c r="AG46" s="111">
        <f t="shared" si="46"/>
        <v>33</v>
      </c>
      <c r="AH46" s="111">
        <f t="shared" si="46"/>
        <v>4257.742</v>
      </c>
      <c r="AI46" s="111">
        <f t="shared" si="46"/>
        <v>420.797</v>
      </c>
      <c r="AJ46" s="111">
        <f t="shared" si="46"/>
        <v>151.308</v>
      </c>
      <c r="AK46" s="111">
        <f t="shared" si="46"/>
        <v>1578.464</v>
      </c>
      <c r="AL46" s="111">
        <f t="shared" si="46"/>
        <v>80.769</v>
      </c>
      <c r="AM46" s="111">
        <f t="shared" si="46"/>
        <v>6.329</v>
      </c>
      <c r="AN46" s="111">
        <f t="shared" si="46"/>
        <v>51.202</v>
      </c>
      <c r="AO46" s="111">
        <f t="shared" si="46"/>
        <v>0</v>
      </c>
      <c r="AP46" s="111">
        <f t="shared" si="46"/>
        <v>97.853</v>
      </c>
      <c r="AQ46" s="111">
        <f t="shared" si="46"/>
        <v>0</v>
      </c>
      <c r="AR46" s="110"/>
      <c r="AS46" s="110">
        <v>242.361</v>
      </c>
      <c r="AT46" s="98">
        <f t="shared" si="3"/>
        <v>-6.20800000000003</v>
      </c>
      <c r="AU46" s="99"/>
      <c r="AV46" s="112"/>
      <c r="AW46" s="112"/>
      <c r="AX46" s="113"/>
    </row>
    <row r="47" ht="19" customHeight="1" outlineLevel="2" spans="1:50">
      <c r="A47" s="139" t="s">
        <v>63</v>
      </c>
      <c r="B47" s="140" t="s">
        <v>64</v>
      </c>
      <c r="C47" s="115">
        <f t="shared" ref="C47:C54" si="47">E47+G47</f>
        <v>3618</v>
      </c>
      <c r="D47" s="116">
        <v>3105</v>
      </c>
      <c r="E47" s="115">
        <f t="shared" ref="E47:E54" si="48">I47</f>
        <v>3098</v>
      </c>
      <c r="F47" s="115">
        <f t="shared" ref="F47:F54" si="49">ROUND(E47*0.02,0)</f>
        <v>62</v>
      </c>
      <c r="G47" s="117">
        <v>520</v>
      </c>
      <c r="H47" s="117">
        <f>SUMIFS(基础数据表格农村公路建设!S:S,基础数据表格农村公路建设!G:G,B47,基础数据表格农村公路建设!D:D,$H$4)</f>
        <v>520</v>
      </c>
      <c r="I47" s="118">
        <f t="shared" ref="I47:I54" si="50">ROUND(J47+M47+N47+O47,0)</f>
        <v>3098</v>
      </c>
      <c r="J47" s="115">
        <f t="shared" ref="J47:J54" si="51">ROUND(IF(K47&lt;L47,K47,L47),0)</f>
        <v>3098</v>
      </c>
      <c r="K47" s="119">
        <f t="shared" ref="K47:K54" si="52">AV47*(AN47+AO47+AP47)+AW47*(AL47+AM47)+AX47*AQ47</f>
        <v>3104.97</v>
      </c>
      <c r="L47" s="120">
        <f t="shared" ref="L47:L54" si="53">V47</f>
        <v>3098</v>
      </c>
      <c r="M47" s="121"/>
      <c r="N47" s="115">
        <v>0</v>
      </c>
      <c r="O47" s="115">
        <v>0</v>
      </c>
      <c r="P47" s="122">
        <v>520</v>
      </c>
      <c r="Q47" s="123"/>
      <c r="R47" s="124">
        <v>23.085</v>
      </c>
      <c r="S47" s="124" t="e">
        <f t="shared" ref="S47:S54" si="54">SUM(Z47:AE47)</f>
        <v>#REF!</v>
      </c>
      <c r="T47" s="125">
        <f t="shared" ref="T47:T54" si="55">SUM(AL47:AQ47)</f>
        <v>23.085</v>
      </c>
      <c r="U47" s="125">
        <v>23.085</v>
      </c>
      <c r="V47" s="126">
        <f>ROUND(SUMIFS(基础数据表格农村公路建设!P:P,基础数据表格农村公路建设!E:E,$AL$6,基础数据表格农村公路建设!G:G,B47),0)</f>
        <v>3098</v>
      </c>
      <c r="W47" s="127">
        <f t="shared" si="7"/>
        <v>6.96999999999935</v>
      </c>
      <c r="X47" s="128" t="e">
        <f>SUMIF(#REF!,B47,#REF!)</f>
        <v>#REF!</v>
      </c>
      <c r="Y47" s="128" t="e">
        <f t="shared" si="5"/>
        <v>#REF!</v>
      </c>
      <c r="Z47" s="129" t="e">
        <f>#REF!</f>
        <v>#REF!</v>
      </c>
      <c r="AA47" s="129" t="e">
        <f>#REF!</f>
        <v>#REF!</v>
      </c>
      <c r="AB47" s="129" t="e">
        <f>#REF!</f>
        <v>#REF!</v>
      </c>
      <c r="AC47" s="129" t="e">
        <f>#REF!</f>
        <v>#REF!</v>
      </c>
      <c r="AD47" s="129" t="e">
        <f>#REF!</f>
        <v>#REF!</v>
      </c>
      <c r="AE47" s="129" t="e">
        <f>#REF!</f>
        <v>#REF!</v>
      </c>
      <c r="AF47" s="130"/>
      <c r="AG47" s="130"/>
      <c r="AH47" s="102"/>
      <c r="AI47" s="141">
        <v>42.4</v>
      </c>
      <c r="AJ47" s="130"/>
      <c r="AK47" s="130"/>
      <c r="AL47" s="110">
        <f>SUMIFS(基础数据表格农村公路建设!M:M,基础数据表格农村公路建设!G:G,B47,基础数据表格农村公路建设!D:D,$AL$5,基础数据表格农村公路建设!E:E,$AL$6)</f>
        <v>8.222</v>
      </c>
      <c r="AM47" s="111">
        <f>SUMIFS(基础数据表格农村公路建设!M:M,基础数据表格农村公路建设!G:G,B47,基础数据表格农村公路建设!D:D,$AM$5,基础数据表格农村公路建设!E:E,$AM$6)</f>
        <v>6.329</v>
      </c>
      <c r="AN47" s="111">
        <f>SUMIFS(基础数据表格农村公路建设!M:M,基础数据表格农村公路建设!G:G,B47,基础数据表格农村公路建设!D:D,$AN$5,基础数据表格农村公路建设!E:E,$AN$6)</f>
        <v>0</v>
      </c>
      <c r="AO47" s="111">
        <f>SUMIFS(基础数据表格农村公路建设!M:M,基础数据表格农村公路建设!G:G,B47,基础数据表格农村公路建设!D:D,$AO$5,基础数据表格农村公路建设!E:E,$AO$6)</f>
        <v>0</v>
      </c>
      <c r="AP47" s="111">
        <f>SUMIFS(基础数据表格农村公路建设!M:M,基础数据表格农村公路建设!G:G,B47,基础数据表格农村公路建设!D:D,$AP$5,基础数据表格农村公路建设!E:E,$AP$6)</f>
        <v>8.534</v>
      </c>
      <c r="AQ47" s="111">
        <f>SUMIFS(基础数据表格农村公路建设!M:M,基础数据表格农村公路建设!G:G,B47,基础数据表格农村公路建设!D:D,$AQ$5,基础数据表格农村公路建设!E:E,$AQ$6)</f>
        <v>0</v>
      </c>
      <c r="AR47" s="83"/>
      <c r="AS47" s="83">
        <v>23.085</v>
      </c>
      <c r="AT47" s="98">
        <f t="shared" si="3"/>
        <v>0</v>
      </c>
      <c r="AU47" s="99" t="s">
        <v>197</v>
      </c>
      <c r="AV47" s="112">
        <v>82.5</v>
      </c>
      <c r="AW47" s="112">
        <v>165</v>
      </c>
      <c r="AX47" s="113">
        <v>55</v>
      </c>
    </row>
    <row r="48" ht="19" customHeight="1" outlineLevel="2" spans="1:50">
      <c r="A48" s="139" t="s">
        <v>63</v>
      </c>
      <c r="B48" s="140" t="s">
        <v>65</v>
      </c>
      <c r="C48" s="115">
        <f t="shared" si="47"/>
        <v>4085</v>
      </c>
      <c r="D48" s="116">
        <v>2915</v>
      </c>
      <c r="E48" s="115">
        <f t="shared" si="48"/>
        <v>2842</v>
      </c>
      <c r="F48" s="115">
        <f t="shared" si="49"/>
        <v>57</v>
      </c>
      <c r="G48" s="117">
        <v>1243</v>
      </c>
      <c r="H48" s="117">
        <f>SUMIFS(基础数据表格农村公路建设!S:S,基础数据表格农村公路建设!G:G,B48,基础数据表格农村公路建设!D:D,$H$4)</f>
        <v>1243</v>
      </c>
      <c r="I48" s="118">
        <f t="shared" si="50"/>
        <v>2842</v>
      </c>
      <c r="J48" s="115">
        <f t="shared" si="51"/>
        <v>2684</v>
      </c>
      <c r="K48" s="143">
        <f t="shared" si="52"/>
        <v>4164.105</v>
      </c>
      <c r="L48" s="144">
        <f t="shared" si="53"/>
        <v>2684</v>
      </c>
      <c r="M48" s="121"/>
      <c r="N48" s="115">
        <v>135</v>
      </c>
      <c r="O48" s="115">
        <v>23</v>
      </c>
      <c r="P48" s="122">
        <v>1243</v>
      </c>
      <c r="Q48" s="123"/>
      <c r="R48" s="124">
        <v>30.851</v>
      </c>
      <c r="S48" s="124" t="e">
        <f t="shared" si="54"/>
        <v>#REF!</v>
      </c>
      <c r="T48" s="125">
        <f t="shared" si="55"/>
        <v>30.851</v>
      </c>
      <c r="U48" s="125">
        <v>30.851</v>
      </c>
      <c r="V48" s="126">
        <f>ROUND(SUMIFS(基础数据表格农村公路建设!P:P,基础数据表格农村公路建设!E:E,$AL$6,基础数据表格农村公路建设!G:G,B48),0)</f>
        <v>2684</v>
      </c>
      <c r="W48" s="127">
        <f t="shared" si="7"/>
        <v>1480.105</v>
      </c>
      <c r="X48" s="128" t="e">
        <f>SUMIF(#REF!,B48,#REF!)</f>
        <v>#REF!</v>
      </c>
      <c r="Y48" s="128" t="e">
        <f t="shared" si="5"/>
        <v>#REF!</v>
      </c>
      <c r="Z48" s="129" t="e">
        <f>#REF!</f>
        <v>#REF!</v>
      </c>
      <c r="AA48" s="129" t="e">
        <f>#REF!</f>
        <v>#REF!</v>
      </c>
      <c r="AB48" s="129" t="e">
        <f>#REF!</f>
        <v>#REF!</v>
      </c>
      <c r="AC48" s="129" t="e">
        <f>#REF!</f>
        <v>#REF!</v>
      </c>
      <c r="AD48" s="129" t="e">
        <f>#REF!</f>
        <v>#REF!</v>
      </c>
      <c r="AE48" s="129" t="e">
        <f>#REF!</f>
        <v>#REF!</v>
      </c>
      <c r="AF48" s="130">
        <v>7</v>
      </c>
      <c r="AG48" s="130">
        <v>2</v>
      </c>
      <c r="AH48" s="102">
        <v>384.65</v>
      </c>
      <c r="AI48" s="141">
        <v>12.116</v>
      </c>
      <c r="AJ48" s="130">
        <v>3.105</v>
      </c>
      <c r="AK48" s="130">
        <v>26.22</v>
      </c>
      <c r="AL48" s="110">
        <f>SUMIFS(基础数据表格农村公路建设!M:M,基础数据表格农村公路建设!G:G,B48,基础数据表格农村公路建设!D:D,$AL$5,基础数据表格农村公路建设!E:E,$AL$6)</f>
        <v>19.623</v>
      </c>
      <c r="AM48" s="111">
        <f>SUMIFS(基础数据表格农村公路建设!M:M,基础数据表格农村公路建设!G:G,B48,基础数据表格农村公路建设!D:D,$AM$5,基础数据表格农村公路建设!E:E,$AM$6)</f>
        <v>0</v>
      </c>
      <c r="AN48" s="111">
        <f>SUMIFS(基础数据表格农村公路建设!M:M,基础数据表格农村公路建设!G:G,B48,基础数据表格农村公路建设!D:D,$AN$5,基础数据表格农村公路建设!E:E,$AN$6)</f>
        <v>11.228</v>
      </c>
      <c r="AO48" s="111">
        <f>SUMIFS(基础数据表格农村公路建设!M:M,基础数据表格农村公路建设!G:G,B48,基础数据表格农村公路建设!D:D,$AO$5,基础数据表格农村公路建设!E:E,$AO$6)</f>
        <v>0</v>
      </c>
      <c r="AP48" s="111">
        <f>SUMIFS(基础数据表格农村公路建设!M:M,基础数据表格农村公路建设!G:G,B48,基础数据表格农村公路建设!D:D,$AP$5,基础数据表格农村公路建设!E:E,$AP$6)</f>
        <v>0</v>
      </c>
      <c r="AQ48" s="111">
        <f>SUMIFS(基础数据表格农村公路建设!M:M,基础数据表格农村公路建设!G:G,B48,基础数据表格农村公路建设!D:D,$AQ$5,基础数据表格农村公路建设!E:E,$AQ$6)</f>
        <v>0</v>
      </c>
      <c r="AR48" s="83"/>
      <c r="AS48" s="83">
        <v>38.217</v>
      </c>
      <c r="AT48" s="98">
        <f t="shared" si="3"/>
        <v>-7.366</v>
      </c>
      <c r="AU48" s="99" t="s">
        <v>197</v>
      </c>
      <c r="AV48" s="112">
        <v>82.5</v>
      </c>
      <c r="AW48" s="112">
        <v>165</v>
      </c>
      <c r="AX48" s="113">
        <v>55</v>
      </c>
    </row>
    <row r="49" ht="19" customHeight="1" outlineLevel="2" spans="1:50">
      <c r="A49" s="139" t="s">
        <v>63</v>
      </c>
      <c r="B49" s="140" t="s">
        <v>66</v>
      </c>
      <c r="C49" s="115">
        <f t="shared" si="47"/>
        <v>5541</v>
      </c>
      <c r="D49" s="116">
        <v>4437</v>
      </c>
      <c r="E49" s="115">
        <f t="shared" si="48"/>
        <v>4103</v>
      </c>
      <c r="F49" s="115">
        <f t="shared" si="49"/>
        <v>82</v>
      </c>
      <c r="G49" s="117">
        <v>1438</v>
      </c>
      <c r="H49" s="117">
        <f>SUMIFS(基础数据表格农村公路建设!S:S,基础数据表格农村公路建设!G:G,B49,基础数据表格农村公路建设!D:D,$H$4)</f>
        <v>1438</v>
      </c>
      <c r="I49" s="118">
        <f t="shared" si="50"/>
        <v>4103</v>
      </c>
      <c r="J49" s="115">
        <f t="shared" si="51"/>
        <v>3076</v>
      </c>
      <c r="K49" s="143">
        <f t="shared" si="52"/>
        <v>4604.49</v>
      </c>
      <c r="L49" s="144">
        <f t="shared" si="53"/>
        <v>3076</v>
      </c>
      <c r="M49" s="121"/>
      <c r="N49" s="115">
        <v>35</v>
      </c>
      <c r="O49" s="115">
        <v>992</v>
      </c>
      <c r="P49" s="122">
        <v>1438</v>
      </c>
      <c r="Q49" s="123"/>
      <c r="R49" s="124">
        <v>43.163</v>
      </c>
      <c r="S49" s="124" t="e">
        <f t="shared" si="54"/>
        <v>#REF!</v>
      </c>
      <c r="T49" s="125">
        <f t="shared" si="55"/>
        <v>43.163</v>
      </c>
      <c r="U49" s="125">
        <v>43.163</v>
      </c>
      <c r="V49" s="126">
        <f>ROUND(SUMIFS(基础数据表格农村公路建设!P:P,基础数据表格农村公路建设!E:E,$AL$6,基础数据表格农村公路建设!G:G,B49),0)</f>
        <v>3076</v>
      </c>
      <c r="W49" s="127">
        <f t="shared" si="7"/>
        <v>1528.49</v>
      </c>
      <c r="X49" s="128" t="e">
        <f>SUMIF(#REF!,B49,#REF!)</f>
        <v>#REF!</v>
      </c>
      <c r="Y49" s="128" t="e">
        <f t="shared" si="5"/>
        <v>#REF!</v>
      </c>
      <c r="Z49" s="129" t="e">
        <f>#REF!</f>
        <v>#REF!</v>
      </c>
      <c r="AA49" s="129" t="e">
        <f>#REF!</f>
        <v>#REF!</v>
      </c>
      <c r="AB49" s="129" t="e">
        <f>#REF!</f>
        <v>#REF!</v>
      </c>
      <c r="AC49" s="129" t="e">
        <f>#REF!</f>
        <v>#REF!</v>
      </c>
      <c r="AD49" s="129" t="e">
        <f>#REF!</f>
        <v>#REF!</v>
      </c>
      <c r="AE49" s="129" t="e">
        <f>#REF!</f>
        <v>#REF!</v>
      </c>
      <c r="AF49" s="130">
        <v>1</v>
      </c>
      <c r="AG49" s="130">
        <v>1</v>
      </c>
      <c r="AH49" s="102">
        <v>85.71</v>
      </c>
      <c r="AI49" s="141">
        <v>129.989</v>
      </c>
      <c r="AJ49" s="130">
        <v>128.917</v>
      </c>
      <c r="AK49" s="130">
        <v>1305.374</v>
      </c>
      <c r="AL49" s="110">
        <f>SUMIFS(基础数据表格农村公路建设!M:M,基础数据表格农村公路建设!G:G,B49,基础数据表格农村公路建设!D:D,$AL$5,基础数据表格农村公路建设!E:E,$AL$6)</f>
        <v>12.649</v>
      </c>
      <c r="AM49" s="111">
        <f>SUMIFS(基础数据表格农村公路建设!M:M,基础数据表格农村公路建设!G:G,B49,基础数据表格农村公路建设!D:D,$AM$5,基础数据表格农村公路建设!E:E,$AM$6)</f>
        <v>0</v>
      </c>
      <c r="AN49" s="111">
        <f>SUMIFS(基础数据表格农村公路建设!M:M,基础数据表格农村公路建设!G:G,B49,基础数据表格农村公路建设!D:D,$AN$5,基础数据表格农村公路建设!E:E,$AN$6)</f>
        <v>30.514</v>
      </c>
      <c r="AO49" s="111">
        <f>SUMIFS(基础数据表格农村公路建设!M:M,基础数据表格农村公路建设!G:G,B49,基础数据表格农村公路建设!D:D,$AO$5,基础数据表格农村公路建设!E:E,$AO$6)</f>
        <v>0</v>
      </c>
      <c r="AP49" s="111">
        <f>SUMIFS(基础数据表格农村公路建设!M:M,基础数据表格农村公路建设!G:G,B49,基础数据表格农村公路建设!D:D,$AP$5,基础数据表格农村公路建设!E:E,$AP$6)</f>
        <v>0</v>
      </c>
      <c r="AQ49" s="111">
        <f>SUMIFS(基础数据表格农村公路建设!M:M,基础数据表格农村公路建设!G:G,B49,基础数据表格农村公路建设!D:D,$AQ$5,基础数据表格农村公路建设!E:E,$AQ$6)</f>
        <v>0</v>
      </c>
      <c r="AR49" s="83"/>
      <c r="AS49" s="83">
        <v>42.432</v>
      </c>
      <c r="AT49" s="98">
        <f t="shared" si="3"/>
        <v>0.730999999999995</v>
      </c>
      <c r="AU49" s="99" t="s">
        <v>197</v>
      </c>
      <c r="AV49" s="112">
        <v>82.5</v>
      </c>
      <c r="AW49" s="112">
        <v>165</v>
      </c>
      <c r="AX49" s="113">
        <v>55</v>
      </c>
    </row>
    <row r="50" ht="19" customHeight="1" outlineLevel="2" spans="1:50">
      <c r="A50" s="139" t="s">
        <v>63</v>
      </c>
      <c r="B50" s="140" t="s">
        <v>67</v>
      </c>
      <c r="C50" s="115">
        <f t="shared" si="47"/>
        <v>2526</v>
      </c>
      <c r="D50" s="116">
        <v>1763</v>
      </c>
      <c r="E50" s="115">
        <f t="shared" si="48"/>
        <v>1702</v>
      </c>
      <c r="F50" s="115">
        <f t="shared" si="49"/>
        <v>34</v>
      </c>
      <c r="G50" s="117">
        <v>824</v>
      </c>
      <c r="H50" s="117">
        <f>SUMIFS(基础数据表格农村公路建设!S:S,基础数据表格农村公路建设!G:G,B50,基础数据表格农村公路建设!D:D,$H$4)</f>
        <v>824</v>
      </c>
      <c r="I50" s="118">
        <f t="shared" si="50"/>
        <v>1702</v>
      </c>
      <c r="J50" s="115">
        <f t="shared" si="51"/>
        <v>1330</v>
      </c>
      <c r="K50" s="119">
        <f t="shared" si="52"/>
        <v>1329.6525</v>
      </c>
      <c r="L50" s="120">
        <f t="shared" si="53"/>
        <v>1507</v>
      </c>
      <c r="M50" s="121"/>
      <c r="N50" s="115">
        <v>318</v>
      </c>
      <c r="O50" s="115">
        <v>54</v>
      </c>
      <c r="P50" s="122">
        <v>824</v>
      </c>
      <c r="Q50" s="123"/>
      <c r="R50" s="124">
        <v>16.117</v>
      </c>
      <c r="S50" s="124" t="e">
        <f t="shared" si="54"/>
        <v>#REF!</v>
      </c>
      <c r="T50" s="125">
        <f t="shared" si="55"/>
        <v>16.117</v>
      </c>
      <c r="U50" s="125">
        <v>16.117</v>
      </c>
      <c r="V50" s="126">
        <f>ROUND(SUMIFS(基础数据表格农村公路建设!P:P,基础数据表格农村公路建设!E:E,$AL$6,基础数据表格农村公路建设!G:G,B50),0)</f>
        <v>1507</v>
      </c>
      <c r="W50" s="127">
        <f t="shared" si="7"/>
        <v>-177.3475</v>
      </c>
      <c r="X50" s="128" t="e">
        <f>SUMIF(#REF!,B50,#REF!)</f>
        <v>#REF!</v>
      </c>
      <c r="Y50" s="128" t="e">
        <f t="shared" si="5"/>
        <v>#REF!</v>
      </c>
      <c r="Z50" s="129" t="e">
        <f>#REF!</f>
        <v>#REF!</v>
      </c>
      <c r="AA50" s="129" t="e">
        <f>#REF!</f>
        <v>#REF!</v>
      </c>
      <c r="AB50" s="129" t="e">
        <f>#REF!</f>
        <v>#REF!</v>
      </c>
      <c r="AC50" s="129" t="e">
        <f>#REF!</f>
        <v>#REF!</v>
      </c>
      <c r="AD50" s="129" t="e">
        <f>#REF!</f>
        <v>#REF!</v>
      </c>
      <c r="AE50" s="129" t="e">
        <f>#REF!</f>
        <v>#REF!</v>
      </c>
      <c r="AF50" s="130">
        <v>7</v>
      </c>
      <c r="AG50" s="130">
        <v>5</v>
      </c>
      <c r="AH50" s="102">
        <v>672.243</v>
      </c>
      <c r="AI50" s="141">
        <v>31.464</v>
      </c>
      <c r="AJ50" s="130">
        <v>7.111</v>
      </c>
      <c r="AK50" s="130">
        <v>115</v>
      </c>
      <c r="AL50" s="110">
        <f>SUMIFS(基础数据表格农村公路建设!M:M,基础数据表格农村公路建设!G:G,B50,基础数据表格农村公路建设!D:D,$AL$5,基础数据表格农村公路建设!E:E,$AL$6)</f>
        <v>0</v>
      </c>
      <c r="AM50" s="111">
        <f>SUMIFS(基础数据表格农村公路建设!M:M,基础数据表格农村公路建设!G:G,B50,基础数据表格农村公路建设!D:D,$AM$5,基础数据表格农村公路建设!E:E,$AM$6)</f>
        <v>0</v>
      </c>
      <c r="AN50" s="111">
        <f>SUMIFS(基础数据表格农村公路建设!M:M,基础数据表格农村公路建设!G:G,B50,基础数据表格农村公路建设!D:D,$AN$5,基础数据表格农村公路建设!E:E,$AN$6)</f>
        <v>0</v>
      </c>
      <c r="AO50" s="111">
        <f>SUMIFS(基础数据表格农村公路建设!M:M,基础数据表格农村公路建设!G:G,B50,基础数据表格农村公路建设!D:D,$AO$5,基础数据表格农村公路建设!E:E,$AO$6)</f>
        <v>0</v>
      </c>
      <c r="AP50" s="111">
        <f>SUMIFS(基础数据表格农村公路建设!M:M,基础数据表格农村公路建设!G:G,B50,基础数据表格农村公路建设!D:D,$AP$5,基础数据表格农村公路建设!E:E,$AP$6)</f>
        <v>16.117</v>
      </c>
      <c r="AQ50" s="111">
        <f>SUMIFS(基础数据表格农村公路建设!M:M,基础数据表格农村公路建设!G:G,B50,基础数据表格农村公路建设!D:D,$AQ$5,基础数据表格农村公路建设!E:E,$AQ$6)</f>
        <v>0</v>
      </c>
      <c r="AR50" s="83"/>
      <c r="AS50" s="83">
        <v>15.578</v>
      </c>
      <c r="AT50" s="98">
        <f t="shared" si="3"/>
        <v>0.538999999999998</v>
      </c>
      <c r="AU50" s="99" t="s">
        <v>197</v>
      </c>
      <c r="AV50" s="112">
        <v>82.5</v>
      </c>
      <c r="AW50" s="112">
        <v>165</v>
      </c>
      <c r="AX50" s="113">
        <v>55</v>
      </c>
    </row>
    <row r="51" ht="19" customHeight="1" outlineLevel="2" spans="1:50">
      <c r="A51" s="139" t="s">
        <v>63</v>
      </c>
      <c r="B51" s="140" t="s">
        <v>68</v>
      </c>
      <c r="C51" s="115">
        <f t="shared" si="47"/>
        <v>3801</v>
      </c>
      <c r="D51" s="116">
        <v>3144</v>
      </c>
      <c r="E51" s="115">
        <f t="shared" si="48"/>
        <v>3143</v>
      </c>
      <c r="F51" s="115">
        <f t="shared" si="49"/>
        <v>63</v>
      </c>
      <c r="G51" s="117">
        <v>658</v>
      </c>
      <c r="H51" s="117">
        <f>SUMIFS(基础数据表格农村公路建设!S:S,基础数据表格农村公路建设!G:G,B51,基础数据表格农村公路建设!D:D,$H$4)</f>
        <v>658</v>
      </c>
      <c r="I51" s="118">
        <f t="shared" si="50"/>
        <v>3143</v>
      </c>
      <c r="J51" s="115">
        <f t="shared" si="51"/>
        <v>2302</v>
      </c>
      <c r="K51" s="143">
        <f t="shared" si="52"/>
        <v>3229.71</v>
      </c>
      <c r="L51" s="144">
        <f t="shared" si="53"/>
        <v>2302</v>
      </c>
      <c r="M51" s="121"/>
      <c r="N51" s="115">
        <v>841</v>
      </c>
      <c r="O51" s="115">
        <v>0</v>
      </c>
      <c r="P51" s="122">
        <v>658</v>
      </c>
      <c r="Q51" s="123"/>
      <c r="R51" s="124">
        <v>21.57</v>
      </c>
      <c r="S51" s="124" t="e">
        <f t="shared" si="54"/>
        <v>#REF!</v>
      </c>
      <c r="T51" s="125">
        <f t="shared" si="55"/>
        <v>21.57</v>
      </c>
      <c r="U51" s="125">
        <v>21.57</v>
      </c>
      <c r="V51" s="126">
        <f>ROUND(SUMIFS(基础数据表格农村公路建设!P:P,基础数据表格农村公路建设!E:E,$AL$6,基础数据表格农村公路建设!G:G,B51),0)</f>
        <v>2302</v>
      </c>
      <c r="W51" s="127">
        <f t="shared" si="7"/>
        <v>927.71</v>
      </c>
      <c r="X51" s="128" t="e">
        <f>SUMIF(#REF!,B51,#REF!)</f>
        <v>#REF!</v>
      </c>
      <c r="Y51" s="128" t="e">
        <f t="shared" si="5"/>
        <v>#REF!</v>
      </c>
      <c r="Z51" s="129" t="e">
        <f>#REF!</f>
        <v>#REF!</v>
      </c>
      <c r="AA51" s="129" t="e">
        <f>#REF!</f>
        <v>#REF!</v>
      </c>
      <c r="AB51" s="129" t="e">
        <f>#REF!</f>
        <v>#REF!</v>
      </c>
      <c r="AC51" s="129" t="e">
        <f>#REF!</f>
        <v>#REF!</v>
      </c>
      <c r="AD51" s="129" t="e">
        <f>#REF!</f>
        <v>#REF!</v>
      </c>
      <c r="AE51" s="129" t="e">
        <f>#REF!</f>
        <v>#REF!</v>
      </c>
      <c r="AF51" s="130">
        <v>8</v>
      </c>
      <c r="AG51" s="130">
        <v>19</v>
      </c>
      <c r="AH51" s="102">
        <v>2147.967</v>
      </c>
      <c r="AI51" s="141"/>
      <c r="AJ51" s="130"/>
      <c r="AK51" s="130"/>
      <c r="AL51" s="110">
        <f>SUMIFS(基础数据表格农村公路建设!M:M,基础数据表格农村公路建设!G:G,B51,基础数据表格农村公路建设!D:D,$AL$5,基础数据表格农村公路建设!E:E,$AL$6)</f>
        <v>17.578</v>
      </c>
      <c r="AM51" s="111">
        <f>SUMIFS(基础数据表格农村公路建设!M:M,基础数据表格农村公路建设!G:G,B51,基础数据表格农村公路建设!D:D,$AM$5,基础数据表格农村公路建设!E:E,$AM$6)</f>
        <v>0</v>
      </c>
      <c r="AN51" s="111">
        <f>SUMIFS(基础数据表格农村公路建设!M:M,基础数据表格农村公路建设!G:G,B51,基础数据表格农村公路建设!D:D,$AN$5,基础数据表格农村公路建设!E:E,$AN$6)</f>
        <v>0</v>
      </c>
      <c r="AO51" s="111">
        <f>SUMIFS(基础数据表格农村公路建设!M:M,基础数据表格农村公路建设!G:G,B51,基础数据表格农村公路建设!D:D,$AO$5,基础数据表格农村公路建设!E:E,$AO$6)</f>
        <v>0</v>
      </c>
      <c r="AP51" s="111">
        <f>SUMIFS(基础数据表格农村公路建设!M:M,基础数据表格农村公路建设!G:G,B51,基础数据表格农村公路建设!D:D,$AP$5,基础数据表格农村公路建设!E:E,$AP$6)</f>
        <v>3.992</v>
      </c>
      <c r="AQ51" s="111">
        <f>SUMIFS(基础数据表格农村公路建设!M:M,基础数据表格农村公路建设!G:G,B51,基础数据表格农村公路建设!D:D,$AQ$5,基础数据表格农村公路建设!E:E,$AQ$6)</f>
        <v>0</v>
      </c>
      <c r="AR51" s="83"/>
      <c r="AS51" s="83">
        <v>21.57</v>
      </c>
      <c r="AT51" s="98">
        <f t="shared" si="3"/>
        <v>0</v>
      </c>
      <c r="AU51" s="99" t="s">
        <v>197</v>
      </c>
      <c r="AV51" s="112">
        <v>82.5</v>
      </c>
      <c r="AW51" s="112">
        <v>165</v>
      </c>
      <c r="AX51" s="113">
        <v>55</v>
      </c>
    </row>
    <row r="52" ht="19" customHeight="1" outlineLevel="2" spans="1:50">
      <c r="A52" s="139" t="s">
        <v>63</v>
      </c>
      <c r="B52" s="140" t="s">
        <v>69</v>
      </c>
      <c r="C52" s="115">
        <f t="shared" si="47"/>
        <v>6550</v>
      </c>
      <c r="D52" s="116">
        <v>5014</v>
      </c>
      <c r="E52" s="115">
        <f t="shared" si="48"/>
        <v>4992</v>
      </c>
      <c r="F52" s="115">
        <f t="shared" si="49"/>
        <v>100</v>
      </c>
      <c r="G52" s="117">
        <v>1558</v>
      </c>
      <c r="H52" s="117">
        <f>SUMIFS(基础数据表格农村公路建设!S:S,基础数据表格农村公路建设!G:G,B52,基础数据表格农村公路建设!D:D,$H$4)</f>
        <v>1558</v>
      </c>
      <c r="I52" s="118">
        <f t="shared" si="50"/>
        <v>4992</v>
      </c>
      <c r="J52" s="115">
        <f t="shared" si="51"/>
        <v>4953</v>
      </c>
      <c r="K52" s="119">
        <f t="shared" si="52"/>
        <v>4953.3825</v>
      </c>
      <c r="L52" s="120">
        <f t="shared" si="53"/>
        <v>5218</v>
      </c>
      <c r="M52" s="121"/>
      <c r="N52" s="115">
        <v>0</v>
      </c>
      <c r="O52" s="115">
        <v>39</v>
      </c>
      <c r="P52" s="122">
        <v>1558</v>
      </c>
      <c r="Q52" s="123"/>
      <c r="R52" s="124">
        <v>43.75</v>
      </c>
      <c r="S52" s="124" t="e">
        <f t="shared" si="54"/>
        <v>#REF!</v>
      </c>
      <c r="T52" s="125">
        <f t="shared" si="55"/>
        <v>43.75</v>
      </c>
      <c r="U52" s="125">
        <v>43.75</v>
      </c>
      <c r="V52" s="126">
        <f>ROUND(SUMIFS(基础数据表格农村公路建设!P:P,基础数据表格农村公路建设!E:E,$AL$6,基础数据表格农村公路建设!G:G,B52),0)</f>
        <v>5218</v>
      </c>
      <c r="W52" s="127">
        <f t="shared" si="7"/>
        <v>-264.6175</v>
      </c>
      <c r="X52" s="128" t="e">
        <f>SUMIF(#REF!,B52,#REF!)</f>
        <v>#REF!</v>
      </c>
      <c r="Y52" s="128" t="e">
        <f t="shared" si="5"/>
        <v>#REF!</v>
      </c>
      <c r="Z52" s="129" t="e">
        <f>#REF!</f>
        <v>#REF!</v>
      </c>
      <c r="AA52" s="129" t="e">
        <f>#REF!</f>
        <v>#REF!</v>
      </c>
      <c r="AB52" s="129" t="e">
        <f>#REF!</f>
        <v>#REF!</v>
      </c>
      <c r="AC52" s="129" t="e">
        <f>#REF!</f>
        <v>#REF!</v>
      </c>
      <c r="AD52" s="129" t="e">
        <f>#REF!</f>
        <v>#REF!</v>
      </c>
      <c r="AE52" s="129" t="e">
        <f>#REF!</f>
        <v>#REF!</v>
      </c>
      <c r="AF52" s="130">
        <v>2</v>
      </c>
      <c r="AG52" s="130"/>
      <c r="AH52" s="102"/>
      <c r="AI52" s="141">
        <v>87.199</v>
      </c>
      <c r="AJ52" s="130">
        <v>5.144</v>
      </c>
      <c r="AK52" s="130">
        <v>61.7</v>
      </c>
      <c r="AL52" s="110">
        <f>SUMIFS(基础数据表格农村公路建设!M:M,基础数据表格农村公路建设!G:G,B52,基础数据表格农村公路建设!D:D,$AL$5,基础数据表格农村公路建设!E:E,$AL$6)</f>
        <v>16.291</v>
      </c>
      <c r="AM52" s="111">
        <f>SUMIFS(基础数据表格农村公路建设!M:M,基础数据表格农村公路建设!G:G,B52,基础数据表格农村公路建设!D:D,$AM$5,基础数据表格农村公路建设!E:E,$AM$6)</f>
        <v>0</v>
      </c>
      <c r="AN52" s="111">
        <f>SUMIFS(基础数据表格农村公路建设!M:M,基础数据表格农村公路建设!G:G,B52,基础数据表格农村公路建设!D:D,$AN$5,基础数据表格农村公路建设!E:E,$AN$6)</f>
        <v>0</v>
      </c>
      <c r="AO52" s="111">
        <f>SUMIFS(基础数据表格农村公路建设!M:M,基础数据表格农村公路建设!G:G,B52,基础数据表格农村公路建设!D:D,$AO$5,基础数据表格农村公路建设!E:E,$AO$6)</f>
        <v>0</v>
      </c>
      <c r="AP52" s="111">
        <f>SUMIFS(基础数据表格农村公路建设!M:M,基础数据表格农村公路建设!G:G,B52,基础数据表格农村公路建设!D:D,$AP$5,基础数据表格农村公路建设!E:E,$AP$6)</f>
        <v>27.459</v>
      </c>
      <c r="AQ52" s="111">
        <f>SUMIFS(基础数据表格农村公路建设!M:M,基础数据表格农村公路建设!G:G,B52,基础数据表格农村公路建设!D:D,$AQ$5,基础数据表格农村公路建设!E:E,$AQ$6)</f>
        <v>0</v>
      </c>
      <c r="AR52" s="83"/>
      <c r="AS52" s="83">
        <v>42.641</v>
      </c>
      <c r="AT52" s="98">
        <f t="shared" si="3"/>
        <v>1.109</v>
      </c>
      <c r="AU52" s="99" t="s">
        <v>197</v>
      </c>
      <c r="AV52" s="112">
        <v>82.5</v>
      </c>
      <c r="AW52" s="112">
        <v>165</v>
      </c>
      <c r="AX52" s="113">
        <v>55</v>
      </c>
    </row>
    <row r="53" ht="19" customHeight="1" outlineLevel="2" spans="1:50">
      <c r="A53" s="139" t="s">
        <v>63</v>
      </c>
      <c r="B53" s="140" t="s">
        <v>70</v>
      </c>
      <c r="C53" s="115">
        <f t="shared" si="47"/>
        <v>3286</v>
      </c>
      <c r="D53" s="116">
        <v>1994</v>
      </c>
      <c r="E53" s="115">
        <f t="shared" si="48"/>
        <v>1994</v>
      </c>
      <c r="F53" s="115">
        <f t="shared" si="49"/>
        <v>40</v>
      </c>
      <c r="G53" s="117">
        <v>1292</v>
      </c>
      <c r="H53" s="117">
        <f>SUMIFS(基础数据表格农村公路建设!S:S,基础数据表格农村公路建设!G:G,B53,基础数据表格农村公路建设!D:D,$H$4)</f>
        <v>1292</v>
      </c>
      <c r="I53" s="118">
        <f t="shared" si="50"/>
        <v>1994</v>
      </c>
      <c r="J53" s="115">
        <f t="shared" si="51"/>
        <v>1889</v>
      </c>
      <c r="K53" s="119">
        <f t="shared" si="52"/>
        <v>1888.8375</v>
      </c>
      <c r="L53" s="120">
        <f t="shared" si="53"/>
        <v>3750</v>
      </c>
      <c r="M53" s="121"/>
      <c r="N53" s="115">
        <v>105</v>
      </c>
      <c r="O53" s="115">
        <v>0</v>
      </c>
      <c r="P53" s="122">
        <v>1292</v>
      </c>
      <c r="Q53" s="123"/>
      <c r="R53" s="124">
        <v>16.489</v>
      </c>
      <c r="S53" s="124" t="e">
        <f t="shared" si="54"/>
        <v>#REF!</v>
      </c>
      <c r="T53" s="125">
        <f t="shared" si="55"/>
        <v>16.489</v>
      </c>
      <c r="U53" s="125">
        <v>16.489</v>
      </c>
      <c r="V53" s="126">
        <f>ROUND(SUMIFS(基础数据表格农村公路建设!P:P,基础数据表格农村公路建设!E:E,$AL$6,基础数据表格农村公路建设!G:G,B53),0)</f>
        <v>3750</v>
      </c>
      <c r="W53" s="127">
        <f t="shared" si="7"/>
        <v>-1861.1625</v>
      </c>
      <c r="X53" s="128" t="e">
        <f>SUMIF(#REF!,B53,#REF!)</f>
        <v>#REF!</v>
      </c>
      <c r="Y53" s="128" t="e">
        <f t="shared" si="5"/>
        <v>#REF!</v>
      </c>
      <c r="Z53" s="129" t="e">
        <f>#REF!</f>
        <v>#REF!</v>
      </c>
      <c r="AA53" s="129" t="e">
        <f>#REF!</f>
        <v>#REF!</v>
      </c>
      <c r="AB53" s="129" t="e">
        <f>#REF!</f>
        <v>#REF!</v>
      </c>
      <c r="AC53" s="129" t="e">
        <f>#REF!</f>
        <v>#REF!</v>
      </c>
      <c r="AD53" s="129" t="e">
        <f>#REF!</f>
        <v>#REF!</v>
      </c>
      <c r="AE53" s="129" t="e">
        <f>#REF!</f>
        <v>#REF!</v>
      </c>
      <c r="AF53" s="130">
        <v>3</v>
      </c>
      <c r="AG53" s="130">
        <v>2</v>
      </c>
      <c r="AH53" s="102">
        <v>204.42</v>
      </c>
      <c r="AI53" s="141">
        <v>69.047</v>
      </c>
      <c r="AJ53" s="130"/>
      <c r="AK53" s="130"/>
      <c r="AL53" s="110">
        <f>SUMIFS(基础数据表格农村公路建设!M:M,基础数据表格农村公路建设!G:G,B53,基础数据表格农村公路建设!D:D,$AL$5,基础数据表格农村公路建设!E:E,$AL$6)</f>
        <v>6.406</v>
      </c>
      <c r="AM53" s="111">
        <f>SUMIFS(基础数据表格农村公路建设!M:M,基础数据表格农村公路建设!G:G,B53,基础数据表格农村公路建设!D:D,$AM$5,基础数据表格农村公路建设!E:E,$AM$6)</f>
        <v>0</v>
      </c>
      <c r="AN53" s="111">
        <f>SUMIFS(基础数据表格农村公路建设!M:M,基础数据表格农村公路建设!G:G,B53,基础数据表格农村公路建设!D:D,$AN$5,基础数据表格农村公路建设!E:E,$AN$6)</f>
        <v>0</v>
      </c>
      <c r="AO53" s="111">
        <f>SUMIFS(基础数据表格农村公路建设!M:M,基础数据表格农村公路建设!G:G,B53,基础数据表格农村公路建设!D:D,$AO$5,基础数据表格农村公路建设!E:E,$AO$6)</f>
        <v>0</v>
      </c>
      <c r="AP53" s="111">
        <f>SUMIFS(基础数据表格农村公路建设!M:M,基础数据表格农村公路建设!G:G,B53,基础数据表格农村公路建设!D:D,$AP$5,基础数据表格农村公路建设!E:E,$AP$6)</f>
        <v>10.083</v>
      </c>
      <c r="AQ53" s="111">
        <f>SUMIFS(基础数据表格农村公路建设!M:M,基础数据表格农村公路建设!G:G,B53,基础数据表格农村公路建设!D:D,$AQ$5,基础数据表格农村公路建设!E:E,$AQ$6)</f>
        <v>0</v>
      </c>
      <c r="AR53" s="83"/>
      <c r="AS53" s="83">
        <v>17.71</v>
      </c>
      <c r="AT53" s="98">
        <f t="shared" si="3"/>
        <v>-1.221</v>
      </c>
      <c r="AU53" s="99" t="s">
        <v>197</v>
      </c>
      <c r="AV53" s="112">
        <v>82.5</v>
      </c>
      <c r="AW53" s="112">
        <v>165</v>
      </c>
      <c r="AX53" s="113">
        <v>55</v>
      </c>
    </row>
    <row r="54" ht="19" customHeight="1" outlineLevel="2" spans="1:50">
      <c r="A54" s="139" t="s">
        <v>63</v>
      </c>
      <c r="B54" s="140" t="s">
        <v>71</v>
      </c>
      <c r="C54" s="115">
        <f t="shared" si="47"/>
        <v>5226</v>
      </c>
      <c r="D54" s="116">
        <v>3577</v>
      </c>
      <c r="E54" s="115">
        <f t="shared" si="48"/>
        <v>3560</v>
      </c>
      <c r="F54" s="115">
        <f t="shared" si="49"/>
        <v>71</v>
      </c>
      <c r="G54" s="117">
        <v>1666</v>
      </c>
      <c r="H54" s="117">
        <f>SUMIFS(基础数据表格农村公路建设!S:S,基础数据表格农村公路建设!G:G,B54,基础数据表格农村公路建设!D:D,$H$4)</f>
        <v>1666</v>
      </c>
      <c r="I54" s="118">
        <f t="shared" si="50"/>
        <v>3560</v>
      </c>
      <c r="J54" s="115">
        <f t="shared" si="51"/>
        <v>3140</v>
      </c>
      <c r="K54" s="143">
        <f t="shared" si="52"/>
        <v>3393.06</v>
      </c>
      <c r="L54" s="144">
        <f t="shared" si="53"/>
        <v>3140</v>
      </c>
      <c r="M54" s="121"/>
      <c r="N54" s="115">
        <v>366</v>
      </c>
      <c r="O54" s="115">
        <v>54</v>
      </c>
      <c r="P54" s="122">
        <v>1666</v>
      </c>
      <c r="Q54" s="123"/>
      <c r="R54" s="124">
        <v>42.046</v>
      </c>
      <c r="S54" s="124" t="e">
        <f t="shared" si="54"/>
        <v>#REF!</v>
      </c>
      <c r="T54" s="125">
        <f t="shared" si="55"/>
        <v>41.128</v>
      </c>
      <c r="U54" s="125">
        <v>41.128</v>
      </c>
      <c r="V54" s="126">
        <f>ROUND(SUMIFS(基础数据表格农村公路建设!P:P,基础数据表格农村公路建设!E:E,$AL$6,基础数据表格农村公路建设!G:G,B54),0)</f>
        <v>3140</v>
      </c>
      <c r="W54" s="127">
        <f t="shared" si="7"/>
        <v>253.06</v>
      </c>
      <c r="X54" s="128" t="e">
        <f>SUMIF(#REF!,B54,#REF!)</f>
        <v>#REF!</v>
      </c>
      <c r="Y54" s="128" t="e">
        <f t="shared" si="5"/>
        <v>#REF!</v>
      </c>
      <c r="Z54" s="129" t="e">
        <f>#REF!</f>
        <v>#REF!</v>
      </c>
      <c r="AA54" s="129" t="e">
        <f>#REF!</f>
        <v>#REF!</v>
      </c>
      <c r="AB54" s="129" t="e">
        <f>#REF!</f>
        <v>#REF!</v>
      </c>
      <c r="AC54" s="129" t="e">
        <f>#REF!</f>
        <v>#REF!</v>
      </c>
      <c r="AD54" s="129" t="e">
        <f>#REF!</f>
        <v>#REF!</v>
      </c>
      <c r="AE54" s="129" t="e">
        <f>#REF!</f>
        <v>#REF!</v>
      </c>
      <c r="AF54" s="130">
        <v>2</v>
      </c>
      <c r="AG54" s="130">
        <v>4</v>
      </c>
      <c r="AH54" s="102">
        <v>762.752</v>
      </c>
      <c r="AI54" s="141">
        <v>48.582</v>
      </c>
      <c r="AJ54" s="130">
        <v>7.031</v>
      </c>
      <c r="AK54" s="130">
        <v>70.17</v>
      </c>
      <c r="AL54" s="110">
        <f>SUMIFS(基础数据表格农村公路建设!M:M,基础数据表格农村公路建设!G:G,B54,基础数据表格农村公路建设!D:D,$AL$5,基础数据表格农村公路建设!E:E,$AL$6)</f>
        <v>0</v>
      </c>
      <c r="AM54" s="111">
        <f>SUMIFS(基础数据表格农村公路建设!M:M,基础数据表格农村公路建设!G:G,B54,基础数据表格农村公路建设!D:D,$AM$5,基础数据表格农村公路建设!E:E,$AM$6)</f>
        <v>0</v>
      </c>
      <c r="AN54" s="111">
        <f>SUMIFS(基础数据表格农村公路建设!M:M,基础数据表格农村公路建设!G:G,B54,基础数据表格农村公路建设!D:D,$AN$5,基础数据表格农村公路建设!E:E,$AN$6)</f>
        <v>9.46</v>
      </c>
      <c r="AO54" s="111">
        <f>SUMIFS(基础数据表格农村公路建设!M:M,基础数据表格农村公路建设!G:G,B54,基础数据表格农村公路建设!D:D,$AO$5,基础数据表格农村公路建设!E:E,$AO$6)</f>
        <v>0</v>
      </c>
      <c r="AP54" s="111">
        <f>SUMIFS(基础数据表格农村公路建设!M:M,基础数据表格农村公路建设!G:G,B54,基础数据表格农村公路建设!D:D,$AP$5,基础数据表格农村公路建设!E:E,$AP$6)</f>
        <v>31.668</v>
      </c>
      <c r="AQ54" s="111">
        <f>SUMIFS(基础数据表格农村公路建设!M:M,基础数据表格农村公路建设!G:G,B54,基础数据表格农村公路建设!D:D,$AQ$5,基础数据表格农村公路建设!E:E,$AQ$6)</f>
        <v>0</v>
      </c>
      <c r="AR54" s="83"/>
      <c r="AS54" s="83">
        <v>41.128</v>
      </c>
      <c r="AT54" s="98">
        <f t="shared" si="3"/>
        <v>0</v>
      </c>
      <c r="AU54" s="99" t="s">
        <v>197</v>
      </c>
      <c r="AV54" s="112">
        <v>82.5</v>
      </c>
      <c r="AW54" s="112">
        <v>165</v>
      </c>
      <c r="AX54" s="113">
        <v>55</v>
      </c>
    </row>
    <row r="55" ht="19" customHeight="1" outlineLevel="1" spans="1:50">
      <c r="A55" s="135" t="s">
        <v>72</v>
      </c>
      <c r="B55" s="132"/>
      <c r="C55" s="115">
        <f>SUBTOTAL(9,C56:C60)</f>
        <v>35228</v>
      </c>
      <c r="D55" s="116">
        <v>30535</v>
      </c>
      <c r="E55" s="115">
        <f t="shared" ref="E55:L55" si="56">SUBTOTAL(9,E56:E60)</f>
        <v>30519</v>
      </c>
      <c r="F55" s="115">
        <f t="shared" si="56"/>
        <v>611</v>
      </c>
      <c r="G55" s="115">
        <f t="shared" si="56"/>
        <v>4709</v>
      </c>
      <c r="H55" s="115">
        <f t="shared" si="56"/>
        <v>4709</v>
      </c>
      <c r="I55" s="118">
        <f t="shared" si="56"/>
        <v>30519</v>
      </c>
      <c r="J55" s="115">
        <f t="shared" si="56"/>
        <v>29752</v>
      </c>
      <c r="K55" s="115">
        <f t="shared" si="56"/>
        <v>29751.97</v>
      </c>
      <c r="L55" s="115">
        <f t="shared" si="56"/>
        <v>47746</v>
      </c>
      <c r="M55" s="115"/>
      <c r="N55" s="115">
        <f>SUBTOTAL(9,N56:N60)</f>
        <v>767</v>
      </c>
      <c r="O55" s="115">
        <f>SUBTOTAL(9,O56:O60)</f>
        <v>0</v>
      </c>
      <c r="P55" s="118">
        <f>SUBTOTAL(9,P56:P60)</f>
        <v>4709</v>
      </c>
      <c r="Q55" s="123"/>
      <c r="R55" s="133">
        <v>279.079</v>
      </c>
      <c r="S55" s="124" t="e">
        <f>SUBTOTAL(9,S56:S60)</f>
        <v>#REF!</v>
      </c>
      <c r="T55" s="115">
        <f>SUBTOTAL(9,T56:T60)</f>
        <v>286.176</v>
      </c>
      <c r="U55" s="115">
        <v>279.079</v>
      </c>
      <c r="V55" s="115">
        <f>SUBTOTAL(9,V56:V60)</f>
        <v>47746</v>
      </c>
      <c r="W55" s="127">
        <f t="shared" si="7"/>
        <v>-17994.03</v>
      </c>
      <c r="X55" s="128" t="e">
        <f>SUMIF(#REF!,B55,#REF!)</f>
        <v>#REF!</v>
      </c>
      <c r="Y55" s="128" t="e">
        <f t="shared" si="5"/>
        <v>#REF!</v>
      </c>
      <c r="Z55" s="134" t="e">
        <f t="shared" ref="Z55:AQ55" si="57">SUM(Z56:Z60)</f>
        <v>#REF!</v>
      </c>
      <c r="AA55" s="134" t="e">
        <f t="shared" si="57"/>
        <v>#REF!</v>
      </c>
      <c r="AB55" s="134" t="e">
        <f t="shared" si="57"/>
        <v>#REF!</v>
      </c>
      <c r="AC55" s="134" t="e">
        <f t="shared" si="57"/>
        <v>#REF!</v>
      </c>
      <c r="AD55" s="134" t="e">
        <f t="shared" si="57"/>
        <v>#REF!</v>
      </c>
      <c r="AE55" s="134" t="e">
        <f t="shared" si="57"/>
        <v>#REF!</v>
      </c>
      <c r="AF55" s="111">
        <f t="shared" si="57"/>
        <v>16</v>
      </c>
      <c r="AG55" s="111">
        <f t="shared" si="57"/>
        <v>11</v>
      </c>
      <c r="AH55" s="111">
        <f t="shared" si="57"/>
        <v>3614.245</v>
      </c>
      <c r="AI55" s="111">
        <f t="shared" si="57"/>
        <v>36.672</v>
      </c>
      <c r="AJ55" s="111">
        <f t="shared" si="57"/>
        <v>0</v>
      </c>
      <c r="AK55" s="111">
        <f t="shared" si="57"/>
        <v>0</v>
      </c>
      <c r="AL55" s="111">
        <f t="shared" si="57"/>
        <v>137.411</v>
      </c>
      <c r="AM55" s="111">
        <f t="shared" si="57"/>
        <v>0</v>
      </c>
      <c r="AN55" s="111">
        <f t="shared" si="57"/>
        <v>59.52</v>
      </c>
      <c r="AO55" s="111">
        <f t="shared" si="57"/>
        <v>0</v>
      </c>
      <c r="AP55" s="111">
        <f t="shared" si="57"/>
        <v>81.106</v>
      </c>
      <c r="AQ55" s="111">
        <f t="shared" si="57"/>
        <v>8.139</v>
      </c>
      <c r="AR55" s="110"/>
      <c r="AS55" s="110">
        <v>287.743</v>
      </c>
      <c r="AT55" s="98">
        <f t="shared" si="3"/>
        <v>-1.56700000000001</v>
      </c>
      <c r="AU55" s="99"/>
      <c r="AV55" s="112"/>
      <c r="AW55" s="112"/>
      <c r="AX55" s="113"/>
    </row>
    <row r="56" ht="19" customHeight="1" outlineLevel="2" spans="1:50">
      <c r="A56" s="139" t="s">
        <v>73</v>
      </c>
      <c r="B56" s="140" t="s">
        <v>74</v>
      </c>
      <c r="C56" s="115">
        <f>E56+G56</f>
        <v>1855</v>
      </c>
      <c r="D56" s="116">
        <v>737</v>
      </c>
      <c r="E56" s="115">
        <f>I56</f>
        <v>1149</v>
      </c>
      <c r="F56" s="115">
        <f>ROUND(E56*0.02,0)</f>
        <v>23</v>
      </c>
      <c r="G56" s="117">
        <v>706</v>
      </c>
      <c r="H56" s="117">
        <f>SUMIFS(基础数据表格农村公路建设!S:S,基础数据表格农村公路建设!G:G,B56,基础数据表格农村公路建设!D:D,$H$4)</f>
        <v>706</v>
      </c>
      <c r="I56" s="118">
        <f>ROUND(J56+M56+N56+O56,0)</f>
        <v>1149</v>
      </c>
      <c r="J56" s="115">
        <f>ROUND(IF(K56&lt;L56,K56,L56),0)</f>
        <v>1149</v>
      </c>
      <c r="K56" s="119">
        <f>AV56*(AN56+AO56+AP56)+AW56*(AL56+AM56)+AX56*AQ56</f>
        <v>1149.32</v>
      </c>
      <c r="L56" s="120">
        <f>V56</f>
        <v>2612</v>
      </c>
      <c r="M56" s="121"/>
      <c r="N56" s="115">
        <v>0</v>
      </c>
      <c r="O56" s="115">
        <v>0</v>
      </c>
      <c r="P56" s="122">
        <v>706</v>
      </c>
      <c r="Q56" s="123"/>
      <c r="R56" s="124">
        <v>12.282</v>
      </c>
      <c r="S56" s="124" t="e">
        <f>SUM(Z56:AE56)</f>
        <v>#REF!</v>
      </c>
      <c r="T56" s="125">
        <f>SUM(AL56:AQ56)</f>
        <v>12.282</v>
      </c>
      <c r="U56" s="125">
        <v>12.282</v>
      </c>
      <c r="V56" s="126">
        <f>ROUND(SUMIFS(基础数据表格农村公路建设!P:P,基础数据表格农村公路建设!E:E,$AL$6,基础数据表格农村公路建设!G:G,B56),0)</f>
        <v>2612</v>
      </c>
      <c r="W56" s="127">
        <f t="shared" si="7"/>
        <v>-1462.68</v>
      </c>
      <c r="X56" s="128" t="e">
        <f>SUMIF(#REF!,B56,#REF!)</f>
        <v>#REF!</v>
      </c>
      <c r="Y56" s="128" t="e">
        <f t="shared" si="5"/>
        <v>#REF!</v>
      </c>
      <c r="Z56" s="129" t="e">
        <f>#REF!</f>
        <v>#REF!</v>
      </c>
      <c r="AA56" s="129" t="e">
        <f>#REF!</f>
        <v>#REF!</v>
      </c>
      <c r="AB56" s="129" t="e">
        <f>#REF!</f>
        <v>#REF!</v>
      </c>
      <c r="AC56" s="129" t="e">
        <f>#REF!</f>
        <v>#REF!</v>
      </c>
      <c r="AD56" s="129" t="e">
        <f>#REF!</f>
        <v>#REF!</v>
      </c>
      <c r="AE56" s="129" t="e">
        <f>#REF!</f>
        <v>#REF!</v>
      </c>
      <c r="AF56" s="130">
        <v>2</v>
      </c>
      <c r="AG56" s="130"/>
      <c r="AH56" s="102"/>
      <c r="AI56" s="141">
        <v>20.678</v>
      </c>
      <c r="AJ56" s="130"/>
      <c r="AK56" s="130"/>
      <c r="AL56" s="110">
        <f>SUMIFS(基础数据表格农村公路建设!M:M,基础数据表格农村公路建设!G:G,B56,基础数据表格农村公路建设!D:D,$AL$5,基础数据表格农村公路建设!E:E,$AL$6)</f>
        <v>5.155</v>
      </c>
      <c r="AM56" s="111">
        <f>SUMIFS(基础数据表格农村公路建设!M:M,基础数据表格农村公路建设!G:G,B56,基础数据表格农村公路建设!D:D,$AM$5,基础数据表格农村公路建设!E:E,$AM$6)</f>
        <v>0</v>
      </c>
      <c r="AN56" s="111">
        <f>SUMIFS(基础数据表格农村公路建设!M:M,基础数据表格农村公路建设!G:G,B56,基础数据表格农村公路建设!D:D,$AN$5,基础数据表格农村公路建设!E:E,$AN$6)</f>
        <v>7.127</v>
      </c>
      <c r="AO56" s="111">
        <f>SUMIFS(基础数据表格农村公路建设!M:M,基础数据表格农村公路建设!G:G,B56,基础数据表格农村公路建设!D:D,$AO$5,基础数据表格农村公路建设!E:E,$AO$6)</f>
        <v>0</v>
      </c>
      <c r="AP56" s="111">
        <f>SUMIFS(基础数据表格农村公路建设!M:M,基础数据表格农村公路建设!G:G,B56,基础数据表格农村公路建设!D:D,$AP$5,基础数据表格农村公路建设!E:E,$AP$6)</f>
        <v>0</v>
      </c>
      <c r="AQ56" s="111">
        <f>SUMIFS(基础数据表格农村公路建设!M:M,基础数据表格农村公路建设!G:G,B56,基础数据表格农村公路建设!D:D,$AQ$5,基础数据表格农村公路建设!E:E,$AQ$6)</f>
        <v>0</v>
      </c>
      <c r="AR56" s="83"/>
      <c r="AS56" s="83">
        <v>6.493</v>
      </c>
      <c r="AT56" s="98">
        <f t="shared" si="3"/>
        <v>5.789</v>
      </c>
      <c r="AU56" s="99" t="s">
        <v>198</v>
      </c>
      <c r="AV56" s="112">
        <v>60</v>
      </c>
      <c r="AW56" s="112">
        <v>140</v>
      </c>
      <c r="AX56" s="113">
        <v>30</v>
      </c>
    </row>
    <row r="57" ht="19" customHeight="1" outlineLevel="2" spans="1:50">
      <c r="A57" s="139" t="s">
        <v>73</v>
      </c>
      <c r="B57" s="140" t="s">
        <v>75</v>
      </c>
      <c r="C57" s="115">
        <f>E57+G57</f>
        <v>5184</v>
      </c>
      <c r="D57" s="116">
        <v>4189</v>
      </c>
      <c r="E57" s="115">
        <f>I57</f>
        <v>4586</v>
      </c>
      <c r="F57" s="115">
        <f>ROUND(E57*0.02,0)</f>
        <v>92</v>
      </c>
      <c r="G57" s="117">
        <v>598</v>
      </c>
      <c r="H57" s="117">
        <f>SUMIFS(基础数据表格农村公路建设!S:S,基础数据表格农村公路建设!G:G,B57,基础数据表格农村公路建设!D:D,$H$4)</f>
        <v>598</v>
      </c>
      <c r="I57" s="118">
        <f>ROUND(J57+M57+N57+O57,0)</f>
        <v>4586</v>
      </c>
      <c r="J57" s="115">
        <f>ROUND(IF(K57&lt;L57,K57,L57),0)</f>
        <v>4567</v>
      </c>
      <c r="K57" s="119">
        <f>AV57*(AN57+AO57+AP57)+AW57*(AL57+AM57)+AX57*AQ57</f>
        <v>4567.38</v>
      </c>
      <c r="L57" s="120">
        <f>V57</f>
        <v>8553</v>
      </c>
      <c r="M57" s="121"/>
      <c r="N57" s="115">
        <v>19</v>
      </c>
      <c r="O57" s="115">
        <v>0</v>
      </c>
      <c r="P57" s="122">
        <v>598</v>
      </c>
      <c r="Q57" s="123"/>
      <c r="R57" s="124">
        <v>35.669</v>
      </c>
      <c r="S57" s="124" t="e">
        <f>SUM(Z57:AE57)</f>
        <v>#REF!</v>
      </c>
      <c r="T57" s="125">
        <f>SUM(AL57:AQ57)</f>
        <v>42.295</v>
      </c>
      <c r="U57" s="125">
        <v>35.669</v>
      </c>
      <c r="V57" s="126">
        <f>ROUND(SUMIFS(基础数据表格农村公路建设!P:P,基础数据表格农村公路建设!E:E,$AL$6,基础数据表格农村公路建设!G:G,B57),0)</f>
        <v>8553</v>
      </c>
      <c r="W57" s="127">
        <f t="shared" si="7"/>
        <v>-3985.62</v>
      </c>
      <c r="X57" s="128" t="e">
        <f>SUMIF(#REF!,B57,#REF!)</f>
        <v>#REF!</v>
      </c>
      <c r="Y57" s="128" t="e">
        <f t="shared" si="5"/>
        <v>#REF!</v>
      </c>
      <c r="Z57" s="129" t="e">
        <f>#REF!</f>
        <v>#REF!</v>
      </c>
      <c r="AA57" s="129" t="e">
        <f>#REF!</f>
        <v>#REF!</v>
      </c>
      <c r="AB57" s="129" t="e">
        <f>#REF!</f>
        <v>#REF!</v>
      </c>
      <c r="AC57" s="129" t="e">
        <f>#REF!</f>
        <v>#REF!</v>
      </c>
      <c r="AD57" s="129" t="e">
        <f>#REF!</f>
        <v>#REF!</v>
      </c>
      <c r="AE57" s="129" t="e">
        <f>#REF!</f>
        <v>#REF!</v>
      </c>
      <c r="AF57" s="130"/>
      <c r="AG57" s="130"/>
      <c r="AH57" s="102">
        <v>273.055</v>
      </c>
      <c r="AI57" s="141"/>
      <c r="AJ57" s="130"/>
      <c r="AK57" s="130"/>
      <c r="AL57" s="110">
        <f>SUMIFS(基础数据表格农村公路建设!M:M,基础数据表格农村公路建设!G:G,B57,基础数据表格农村公路建设!D:D,$AL$5,基础数据表格农村公路建设!E:E,$AL$6)</f>
        <v>25.371</v>
      </c>
      <c r="AM57" s="111">
        <f>SUMIFS(基础数据表格农村公路建设!M:M,基础数据表格农村公路建设!G:G,B57,基础数据表格农村公路建设!D:D,$AM$5,基础数据表格农村公路建设!E:E,$AM$6)</f>
        <v>0</v>
      </c>
      <c r="AN57" s="111">
        <f>SUMIFS(基础数据表格农村公路建设!M:M,基础数据表格农村公路建设!G:G,B57,基础数据表格农村公路建设!D:D,$AN$5,基础数据表格农村公路建设!E:E,$AN$6)</f>
        <v>0</v>
      </c>
      <c r="AO57" s="111">
        <f>SUMIFS(基础数据表格农村公路建设!M:M,基础数据表格农村公路建设!G:G,B57,基础数据表格农村公路建设!D:D,$AO$5,基础数据表格农村公路建设!E:E,$AO$6)</f>
        <v>0</v>
      </c>
      <c r="AP57" s="111">
        <f>SUMIFS(基础数据表格农村公路建设!M:M,基础数据表格农村公路建设!G:G,B57,基础数据表格农村公路建设!D:D,$AP$5,基础数据表格农村公路建设!E:E,$AP$6)</f>
        <v>16.924</v>
      </c>
      <c r="AQ57" s="111">
        <f>SUMIFS(基础数据表格农村公路建设!M:M,基础数据表格农村公路建设!G:G,B57,基础数据表格农村公路建设!D:D,$AQ$5,基础数据表格农村公路建设!E:E,$AQ$6)</f>
        <v>0</v>
      </c>
      <c r="AR57" s="83"/>
      <c r="AS57" s="83">
        <v>43.044</v>
      </c>
      <c r="AT57" s="98">
        <f t="shared" si="3"/>
        <v>-0.748999999999995</v>
      </c>
      <c r="AU57" s="99" t="s">
        <v>198</v>
      </c>
      <c r="AV57" s="112">
        <v>60</v>
      </c>
      <c r="AW57" s="112">
        <v>140</v>
      </c>
      <c r="AX57" s="113">
        <v>30</v>
      </c>
    </row>
    <row r="58" ht="19" customHeight="1" outlineLevel="2" spans="1:50">
      <c r="A58" s="139" t="s">
        <v>73</v>
      </c>
      <c r="B58" s="140" t="s">
        <v>76</v>
      </c>
      <c r="C58" s="115">
        <f>E58+G58</f>
        <v>15103</v>
      </c>
      <c r="D58" s="116">
        <v>14629</v>
      </c>
      <c r="E58" s="115">
        <f>I58</f>
        <v>13810</v>
      </c>
      <c r="F58" s="115">
        <f>ROUND(E58*0.02,0)</f>
        <v>276</v>
      </c>
      <c r="G58" s="117">
        <v>1293</v>
      </c>
      <c r="H58" s="117">
        <f>SUMIFS(基础数据表格农村公路建设!S:S,基础数据表格农村公路建设!G:G,B58,基础数据表格农村公路建设!D:D,$H$4)</f>
        <v>1293</v>
      </c>
      <c r="I58" s="118">
        <f>ROUND(J58+M58+N58+O58,0)</f>
        <v>13810</v>
      </c>
      <c r="J58" s="115">
        <f>ROUND(IF(K58&lt;L58,K58,L58),0)</f>
        <v>13555</v>
      </c>
      <c r="K58" s="119">
        <f>AV58*(AN58+AO58+AP58)+AW58*(AL58+AM58)+AX58*AQ58</f>
        <v>13554.675</v>
      </c>
      <c r="L58" s="120">
        <f>V58</f>
        <v>15281</v>
      </c>
      <c r="M58" s="121"/>
      <c r="N58" s="115">
        <v>255</v>
      </c>
      <c r="O58" s="115">
        <v>0</v>
      </c>
      <c r="P58" s="122">
        <v>1293</v>
      </c>
      <c r="Q58" s="123"/>
      <c r="R58" s="124">
        <v>123.093</v>
      </c>
      <c r="S58" s="124" t="e">
        <f>SUM(Z58:AE58)</f>
        <v>#REF!</v>
      </c>
      <c r="T58" s="125">
        <f>SUM(AL58:AQ58)</f>
        <v>123.68</v>
      </c>
      <c r="U58" s="125">
        <v>123.093</v>
      </c>
      <c r="V58" s="126">
        <f>ROUND(SUMIFS(基础数据表格农村公路建设!P:P,基础数据表格农村公路建设!E:E,$AL$6,基础数据表格农村公路建设!G:G,B58),0)</f>
        <v>15281</v>
      </c>
      <c r="W58" s="127">
        <f t="shared" si="7"/>
        <v>-1726.325</v>
      </c>
      <c r="X58" s="128" t="e">
        <f>SUMIF(#REF!,B58,#REF!)</f>
        <v>#REF!</v>
      </c>
      <c r="Y58" s="128" t="e">
        <f t="shared" si="5"/>
        <v>#REF!</v>
      </c>
      <c r="Z58" s="129" t="e">
        <f>#REF!</f>
        <v>#REF!</v>
      </c>
      <c r="AA58" s="129" t="e">
        <f>#REF!</f>
        <v>#REF!</v>
      </c>
      <c r="AB58" s="129" t="e">
        <f>#REF!</f>
        <v>#REF!</v>
      </c>
      <c r="AC58" s="129" t="e">
        <f>#REF!</f>
        <v>#REF!</v>
      </c>
      <c r="AD58" s="129" t="e">
        <f>#REF!</f>
        <v>#REF!</v>
      </c>
      <c r="AE58" s="129" t="e">
        <f>#REF!</f>
        <v>#REF!</v>
      </c>
      <c r="AF58" s="130">
        <v>8</v>
      </c>
      <c r="AG58" s="130">
        <v>7</v>
      </c>
      <c r="AH58" s="102">
        <v>1411.287</v>
      </c>
      <c r="AI58" s="141">
        <v>5.43</v>
      </c>
      <c r="AJ58" s="130"/>
      <c r="AK58" s="130"/>
      <c r="AL58" s="110">
        <f>SUMIFS(基础数据表格农村公路建设!M:M,基础数据表格农村公路建设!G:G,B58,基础数据表格农村公路建设!D:D,$AL$5,基础数据表格农村公路建设!E:E,$AL$6)</f>
        <v>59.762</v>
      </c>
      <c r="AM58" s="111">
        <f>SUMIFS(基础数据表格农村公路建设!M:M,基础数据表格农村公路建设!G:G,B58,基础数据表格农村公路建设!D:D,$AM$5,基础数据表格农村公路建设!E:E,$AM$6)</f>
        <v>0</v>
      </c>
      <c r="AN58" s="111">
        <f>SUMIFS(基础数据表格农村公路建设!M:M,基础数据表格农村公路建设!G:G,B58,基础数据表格农村公路建设!D:D,$AN$5,基础数据表格农村公路建设!E:E,$AN$6)</f>
        <v>52.393</v>
      </c>
      <c r="AO58" s="111">
        <f>SUMIFS(基础数据表格农村公路建设!M:M,基础数据表格农村公路建设!G:G,B58,基础数据表格农村公路建设!D:D,$AO$5,基础数据表格农村公路建设!E:E,$AO$6)</f>
        <v>0</v>
      </c>
      <c r="AP58" s="111">
        <f>SUMIFS(基础数据表格农村公路建设!M:M,基础数据表格农村公路建设!G:G,B58,基础数据表格农村公路建设!D:D,$AP$5,基础数据表格农村公路建设!E:E,$AP$6)</f>
        <v>3.386</v>
      </c>
      <c r="AQ58" s="111">
        <f>SUMIFS(基础数据表格农村公路建设!M:M,基础数据表格农村公路建设!G:G,B58,基础数据表格农村公路建设!D:D,$AQ$5,基础数据表格农村公路建设!E:E,$AQ$6)</f>
        <v>8.139</v>
      </c>
      <c r="AR58" s="83"/>
      <c r="AS58" s="83">
        <v>84.311</v>
      </c>
      <c r="AT58" s="98">
        <f t="shared" si="3"/>
        <v>39.369</v>
      </c>
      <c r="AU58" s="99" t="s">
        <v>196</v>
      </c>
      <c r="AV58" s="112">
        <v>75</v>
      </c>
      <c r="AW58" s="112">
        <v>150</v>
      </c>
      <c r="AX58" s="113">
        <v>50</v>
      </c>
    </row>
    <row r="59" ht="19" customHeight="1" outlineLevel="2" spans="1:50">
      <c r="A59" s="139" t="s">
        <v>73</v>
      </c>
      <c r="B59" s="140" t="s">
        <v>77</v>
      </c>
      <c r="C59" s="115">
        <f>E59+G59</f>
        <v>5202</v>
      </c>
      <c r="D59" s="116">
        <v>3893</v>
      </c>
      <c r="E59" s="115">
        <f>I59</f>
        <v>3885</v>
      </c>
      <c r="F59" s="115">
        <f>ROUND(E59*0.02,0)</f>
        <v>78</v>
      </c>
      <c r="G59" s="117">
        <v>1317</v>
      </c>
      <c r="H59" s="122">
        <f>SUMIFS(基础数据表格农村公路建设!S:S,基础数据表格农村公路建设!G:G,B59,基础数据表格农村公路建设!D:D,$H$4)</f>
        <v>1317</v>
      </c>
      <c r="I59" s="118">
        <f>ROUND(J59+M59+N59+O59,0)</f>
        <v>3885</v>
      </c>
      <c r="J59" s="115">
        <f>ROUND(IF(K59&lt;L59,K59,L59),0)</f>
        <v>3648</v>
      </c>
      <c r="K59" s="119">
        <f>AV59*(AN59+AO59+AP59)+AW59*(AL59+AM59)+AX59*AQ59</f>
        <v>3647.76</v>
      </c>
      <c r="L59" s="120">
        <f>V59</f>
        <v>4897</v>
      </c>
      <c r="M59" s="121"/>
      <c r="N59" s="115">
        <v>237</v>
      </c>
      <c r="O59" s="115">
        <v>0</v>
      </c>
      <c r="P59" s="122">
        <v>1317</v>
      </c>
      <c r="Q59" s="123"/>
      <c r="R59" s="124">
        <v>60.925</v>
      </c>
      <c r="S59" s="124" t="e">
        <f>SUM(Z59:AE59)</f>
        <v>#REF!</v>
      </c>
      <c r="T59" s="125">
        <f>SUM(AL59:AQ59)</f>
        <v>60.796</v>
      </c>
      <c r="U59" s="125">
        <v>60.925</v>
      </c>
      <c r="V59" s="126">
        <f>ROUND(SUMIFS(基础数据表格农村公路建设!P:P,基础数据表格农村公路建设!E:E,$AL$6,基础数据表格农村公路建设!G:G,B59),0)</f>
        <v>4897</v>
      </c>
      <c r="W59" s="127">
        <f t="shared" si="7"/>
        <v>-1249.24</v>
      </c>
      <c r="X59" s="128" t="e">
        <f>SUMIF(#REF!,B59,#REF!)</f>
        <v>#REF!</v>
      </c>
      <c r="Y59" s="128" t="e">
        <f t="shared" si="5"/>
        <v>#REF!</v>
      </c>
      <c r="Z59" s="129" t="e">
        <f>#REF!</f>
        <v>#REF!</v>
      </c>
      <c r="AA59" s="129" t="e">
        <f>#REF!</f>
        <v>#REF!</v>
      </c>
      <c r="AB59" s="129" t="e">
        <f>#REF!</f>
        <v>#REF!</v>
      </c>
      <c r="AC59" s="129" t="e">
        <f>#REF!</f>
        <v>#REF!</v>
      </c>
      <c r="AD59" s="129" t="e">
        <f>#REF!</f>
        <v>#REF!</v>
      </c>
      <c r="AE59" s="129" t="e">
        <f>#REF!</f>
        <v>#REF!</v>
      </c>
      <c r="AF59" s="130">
        <v>5</v>
      </c>
      <c r="AG59" s="130">
        <v>1</v>
      </c>
      <c r="AH59" s="102">
        <v>893.376</v>
      </c>
      <c r="AI59" s="141">
        <v>10.564</v>
      </c>
      <c r="AJ59" s="130"/>
      <c r="AK59" s="130"/>
      <c r="AL59" s="110">
        <f>SUMIFS(基础数据表格农村公路建设!M:M,基础数据表格农村公路建设!G:G,B59,基础数据表格农村公路建设!D:D,$AL$5,基础数据表格农村公路建设!E:E,$AL$6)</f>
        <v>0</v>
      </c>
      <c r="AM59" s="111">
        <f>SUMIFS(基础数据表格农村公路建设!M:M,基础数据表格农村公路建设!G:G,B59,基础数据表格农村公路建设!D:D,$AM$5,基础数据表格农村公路建设!E:E,$AM$6)</f>
        <v>0</v>
      </c>
      <c r="AN59" s="111">
        <f>SUMIFS(基础数据表格农村公路建设!M:M,基础数据表格农村公路建设!G:G,B59,基础数据表格农村公路建设!D:D,$AN$5,基础数据表格农村公路建设!E:E,$AN$6)</f>
        <v>0</v>
      </c>
      <c r="AO59" s="111">
        <f>SUMIFS(基础数据表格农村公路建设!M:M,基础数据表格农村公路建设!G:G,B59,基础数据表格农村公路建设!D:D,$AO$5,基础数据表格农村公路建设!E:E,$AO$6)</f>
        <v>0</v>
      </c>
      <c r="AP59" s="111">
        <f>SUMIFS(基础数据表格农村公路建设!M:M,基础数据表格农村公路建设!G:G,B59,基础数据表格农村公路建设!D:D,$AP$5,基础数据表格农村公路建设!E:E,$AP$6)</f>
        <v>60.796</v>
      </c>
      <c r="AQ59" s="111">
        <f>SUMIFS(基础数据表格农村公路建设!M:M,基础数据表格农村公路建设!G:G,B59,基础数据表格农村公路建设!D:D,$AQ$5,基础数据表格农村公路建设!E:E,$AQ$6)</f>
        <v>0</v>
      </c>
      <c r="AR59" s="83"/>
      <c r="AS59" s="83">
        <v>92.84</v>
      </c>
      <c r="AT59" s="98">
        <f t="shared" si="3"/>
        <v>-32.044</v>
      </c>
      <c r="AU59" s="99" t="s">
        <v>198</v>
      </c>
      <c r="AV59" s="112">
        <v>60</v>
      </c>
      <c r="AW59" s="112">
        <v>140</v>
      </c>
      <c r="AX59" s="113">
        <v>30</v>
      </c>
    </row>
    <row r="60" ht="19" customHeight="1" outlineLevel="2" spans="1:50">
      <c r="A60" s="139" t="s">
        <v>73</v>
      </c>
      <c r="B60" s="140" t="s">
        <v>78</v>
      </c>
      <c r="C60" s="115">
        <f>E60+G60</f>
        <v>7884</v>
      </c>
      <c r="D60" s="116">
        <v>7087</v>
      </c>
      <c r="E60" s="115">
        <f>I60</f>
        <v>7089</v>
      </c>
      <c r="F60" s="115">
        <f>ROUND(E60*0.02,0)</f>
        <v>142</v>
      </c>
      <c r="G60" s="117">
        <v>795</v>
      </c>
      <c r="H60" s="117">
        <f>SUMIFS(基础数据表格农村公路建设!S:S,基础数据表格农村公路建设!G:G,B60,基础数据表格农村公路建设!D:D,$H$4)</f>
        <v>795</v>
      </c>
      <c r="I60" s="118">
        <f>ROUND(J60+M60+N60+O60,0)</f>
        <v>7089</v>
      </c>
      <c r="J60" s="115">
        <f>ROUND(IF(K60&lt;L60,K60,L60),0)</f>
        <v>6833</v>
      </c>
      <c r="K60" s="119">
        <f>AV60*(AN60+AO60+AP60)+AW60*(AL60+AM60)+AX60*AQ60</f>
        <v>6832.835</v>
      </c>
      <c r="L60" s="120">
        <f>V60</f>
        <v>16403</v>
      </c>
      <c r="M60" s="121"/>
      <c r="N60" s="115">
        <v>256</v>
      </c>
      <c r="O60" s="115">
        <v>0</v>
      </c>
      <c r="P60" s="122">
        <v>795</v>
      </c>
      <c r="Q60" s="123"/>
      <c r="R60" s="124">
        <v>47.11</v>
      </c>
      <c r="S60" s="124" t="e">
        <f>SUM(Z60:AE60)</f>
        <v>#REF!</v>
      </c>
      <c r="T60" s="125">
        <f>SUM(AL60:AQ60)</f>
        <v>47.123</v>
      </c>
      <c r="U60" s="125">
        <v>47.11</v>
      </c>
      <c r="V60" s="126">
        <f>ROUND(SUMIFS(基础数据表格农村公路建设!P:P,基础数据表格农村公路建设!E:E,$AL$6,基础数据表格农村公路建设!G:G,B60),0)</f>
        <v>16403</v>
      </c>
      <c r="W60" s="127">
        <f t="shared" si="7"/>
        <v>-9570.165</v>
      </c>
      <c r="X60" s="128" t="e">
        <f>SUMIF(#REF!,B60,#REF!)</f>
        <v>#REF!</v>
      </c>
      <c r="Y60" s="128" t="e">
        <f t="shared" si="5"/>
        <v>#REF!</v>
      </c>
      <c r="Z60" s="129" t="e">
        <f>#REF!</f>
        <v>#REF!</v>
      </c>
      <c r="AA60" s="129" t="e">
        <f>#REF!</f>
        <v>#REF!</v>
      </c>
      <c r="AB60" s="129" t="e">
        <f>#REF!</f>
        <v>#REF!</v>
      </c>
      <c r="AC60" s="129" t="e">
        <f>#REF!</f>
        <v>#REF!</v>
      </c>
      <c r="AD60" s="129" t="e">
        <f>#REF!</f>
        <v>#REF!</v>
      </c>
      <c r="AE60" s="129" t="e">
        <f>#REF!</f>
        <v>#REF!</v>
      </c>
      <c r="AF60" s="130">
        <v>1</v>
      </c>
      <c r="AG60" s="130">
        <v>3</v>
      </c>
      <c r="AH60" s="102">
        <v>1036.527</v>
      </c>
      <c r="AI60" s="141"/>
      <c r="AJ60" s="130"/>
      <c r="AK60" s="130"/>
      <c r="AL60" s="110">
        <f>SUMIFS(基础数据表格农村公路建设!M:M,基础数据表格农村公路建设!G:G,B60,基础数据表格农村公路建设!D:D,$AL$5,基础数据表格农村公路建设!E:E,$AL$6)</f>
        <v>47.123</v>
      </c>
      <c r="AM60" s="111">
        <f>SUMIFS(基础数据表格农村公路建设!M:M,基础数据表格农村公路建设!G:G,B60,基础数据表格农村公路建设!D:D,$AM$5,基础数据表格农村公路建设!E:E,$AM$6)</f>
        <v>0</v>
      </c>
      <c r="AN60" s="111">
        <f>SUMIFS(基础数据表格农村公路建设!M:M,基础数据表格农村公路建设!G:G,B60,基础数据表格农村公路建设!D:D,$AN$5,基础数据表格农村公路建设!E:E,$AN$6)</f>
        <v>0</v>
      </c>
      <c r="AO60" s="111">
        <f>SUMIFS(基础数据表格农村公路建设!M:M,基础数据表格农村公路建设!G:G,B60,基础数据表格农村公路建设!D:D,$AO$5,基础数据表格农村公路建设!E:E,$AO$6)</f>
        <v>0</v>
      </c>
      <c r="AP60" s="111">
        <f>SUMIFS(基础数据表格农村公路建设!M:M,基础数据表格农村公路建设!G:G,B60,基础数据表格农村公路建设!D:D,$AP$5,基础数据表格农村公路建设!E:E,$AP$6)</f>
        <v>0</v>
      </c>
      <c r="AQ60" s="111">
        <f>SUMIFS(基础数据表格农村公路建设!M:M,基础数据表格农村公路建设!G:G,B60,基础数据表格农村公路建设!D:D,$AQ$5,基础数据表格农村公路建设!E:E,$AQ$6)</f>
        <v>0</v>
      </c>
      <c r="AR60" s="83"/>
      <c r="AS60" s="83">
        <v>61.055</v>
      </c>
      <c r="AT60" s="98">
        <f t="shared" si="3"/>
        <v>-13.932</v>
      </c>
      <c r="AU60" s="99" t="s">
        <v>195</v>
      </c>
      <c r="AV60" s="112">
        <v>65</v>
      </c>
      <c r="AW60" s="112">
        <v>145</v>
      </c>
      <c r="AX60" s="113">
        <v>40</v>
      </c>
    </row>
    <row r="61" ht="19" customHeight="1" outlineLevel="1" spans="1:50">
      <c r="A61" s="135" t="s">
        <v>79</v>
      </c>
      <c r="B61" s="132"/>
      <c r="C61" s="115">
        <f>SUBTOTAL(9,C62:C65)</f>
        <v>5536</v>
      </c>
      <c r="D61" s="116">
        <v>4276</v>
      </c>
      <c r="E61" s="115">
        <f t="shared" ref="E61:L61" si="58">SUBTOTAL(9,E62:E65)</f>
        <v>3091</v>
      </c>
      <c r="F61" s="115">
        <f t="shared" si="58"/>
        <v>61</v>
      </c>
      <c r="G61" s="115">
        <f t="shared" si="58"/>
        <v>2445</v>
      </c>
      <c r="H61" s="115">
        <f t="shared" si="58"/>
        <v>2445</v>
      </c>
      <c r="I61" s="118">
        <f t="shared" si="58"/>
        <v>3091</v>
      </c>
      <c r="J61" s="115">
        <f t="shared" si="58"/>
        <v>2686</v>
      </c>
      <c r="K61" s="115">
        <f t="shared" si="58"/>
        <v>2695.125</v>
      </c>
      <c r="L61" s="115">
        <f t="shared" si="58"/>
        <v>4155</v>
      </c>
      <c r="M61" s="115"/>
      <c r="N61" s="115">
        <f>SUBTOTAL(9,N62:N65)</f>
        <v>405</v>
      </c>
      <c r="O61" s="115">
        <f>SUBTOTAL(9,O62:O65)</f>
        <v>0</v>
      </c>
      <c r="P61" s="118">
        <f>SUBTOTAL(9,P62:P65)</f>
        <v>2445</v>
      </c>
      <c r="Q61" s="123"/>
      <c r="R61" s="133">
        <v>51.603</v>
      </c>
      <c r="S61" s="124" t="e">
        <f>SUBTOTAL(9,S62:S65)</f>
        <v>#REF!</v>
      </c>
      <c r="T61" s="115">
        <f>SUBTOTAL(9,T62:T65)</f>
        <v>35.935</v>
      </c>
      <c r="U61" s="115">
        <v>51.603</v>
      </c>
      <c r="V61" s="115">
        <f>SUBTOTAL(9,V62:V65)</f>
        <v>4155</v>
      </c>
      <c r="W61" s="127">
        <f t="shared" si="7"/>
        <v>-1459.875</v>
      </c>
      <c r="X61" s="128" t="e">
        <f>SUMIF(#REF!,B61,#REF!)</f>
        <v>#REF!</v>
      </c>
      <c r="Y61" s="128" t="e">
        <f t="shared" si="5"/>
        <v>#REF!</v>
      </c>
      <c r="Z61" s="134" t="e">
        <f t="shared" ref="Z61:AQ61" si="59">SUM(Z62:Z65)</f>
        <v>#REF!</v>
      </c>
      <c r="AA61" s="134" t="e">
        <f t="shared" si="59"/>
        <v>#REF!</v>
      </c>
      <c r="AB61" s="134" t="e">
        <f t="shared" si="59"/>
        <v>#REF!</v>
      </c>
      <c r="AC61" s="134" t="e">
        <f t="shared" si="59"/>
        <v>#REF!</v>
      </c>
      <c r="AD61" s="134" t="e">
        <f t="shared" si="59"/>
        <v>#REF!</v>
      </c>
      <c r="AE61" s="134" t="e">
        <f t="shared" si="59"/>
        <v>#REF!</v>
      </c>
      <c r="AF61" s="111">
        <f t="shared" si="59"/>
        <v>10</v>
      </c>
      <c r="AG61" s="111">
        <f t="shared" si="59"/>
        <v>8</v>
      </c>
      <c r="AH61" s="111">
        <f t="shared" si="59"/>
        <v>1025.243</v>
      </c>
      <c r="AI61" s="111">
        <f t="shared" si="59"/>
        <v>0</v>
      </c>
      <c r="AJ61" s="111">
        <f t="shared" si="59"/>
        <v>0</v>
      </c>
      <c r="AK61" s="111">
        <f t="shared" si="59"/>
        <v>0</v>
      </c>
      <c r="AL61" s="111">
        <f t="shared" si="59"/>
        <v>0</v>
      </c>
      <c r="AM61" s="111">
        <f t="shared" si="59"/>
        <v>0</v>
      </c>
      <c r="AN61" s="111">
        <f t="shared" si="59"/>
        <v>5.957</v>
      </c>
      <c r="AO61" s="111">
        <f t="shared" si="59"/>
        <v>1</v>
      </c>
      <c r="AP61" s="111">
        <f t="shared" si="59"/>
        <v>28.978</v>
      </c>
      <c r="AQ61" s="111">
        <f t="shared" si="59"/>
        <v>0</v>
      </c>
      <c r="AR61" s="110"/>
      <c r="AS61" s="110">
        <v>40.655</v>
      </c>
      <c r="AT61" s="98">
        <f t="shared" si="3"/>
        <v>-4.72</v>
      </c>
      <c r="AU61" s="99"/>
      <c r="AV61" s="112"/>
      <c r="AW61" s="112"/>
      <c r="AX61" s="113"/>
    </row>
    <row r="62" ht="19" customHeight="1" outlineLevel="2" spans="1:50">
      <c r="A62" s="142" t="s">
        <v>80</v>
      </c>
      <c r="B62" s="140" t="s">
        <v>81</v>
      </c>
      <c r="C62" s="115">
        <f>E62+G62</f>
        <v>211</v>
      </c>
      <c r="D62" s="116">
        <v>0</v>
      </c>
      <c r="E62" s="115">
        <f>I62</f>
        <v>0</v>
      </c>
      <c r="F62" s="115">
        <f>ROUND(E62*0.02,0)</f>
        <v>0</v>
      </c>
      <c r="G62" s="117">
        <v>211</v>
      </c>
      <c r="H62" s="117">
        <f>SUMIFS(基础数据表格农村公路建设!S:S,基础数据表格农村公路建设!G:G,B62,基础数据表格农村公路建设!D:D,$H$4)</f>
        <v>211</v>
      </c>
      <c r="I62" s="118">
        <f>ROUND(J62+M62+N62+O62,0)</f>
        <v>0</v>
      </c>
      <c r="J62" s="115">
        <f>ROUND(IF(K62&lt;L62,K62,L62),0)</f>
        <v>0</v>
      </c>
      <c r="K62" s="119">
        <f>AV62*(AN62+AO62+AP62)+AW62*(AL62+AM62)+AX62*AQ62</f>
        <v>0</v>
      </c>
      <c r="L62" s="120">
        <f>V62</f>
        <v>0</v>
      </c>
      <c r="M62" s="121"/>
      <c r="N62" s="115">
        <v>0</v>
      </c>
      <c r="O62" s="115">
        <v>0</v>
      </c>
      <c r="P62" s="122">
        <v>211</v>
      </c>
      <c r="Q62" s="123"/>
      <c r="R62" s="124">
        <v>0</v>
      </c>
      <c r="S62" s="124" t="e">
        <f>SUM(Z62:AE62)</f>
        <v>#REF!</v>
      </c>
      <c r="T62" s="125">
        <f>SUM(AL62:AQ62)</f>
        <v>0</v>
      </c>
      <c r="U62" s="125">
        <v>0</v>
      </c>
      <c r="V62" s="126">
        <f>ROUND(SUMIFS(基础数据表格农村公路建设!P:P,基础数据表格农村公路建设!E:E,$AL$6,基础数据表格农村公路建设!G:G,B62),0)</f>
        <v>0</v>
      </c>
      <c r="W62" s="127">
        <f t="shared" si="7"/>
        <v>0</v>
      </c>
      <c r="X62" s="128" t="e">
        <f>SUMIF(#REF!,B62,#REF!)</f>
        <v>#REF!</v>
      </c>
      <c r="Y62" s="128" t="e">
        <f t="shared" si="5"/>
        <v>#REF!</v>
      </c>
      <c r="Z62" s="129" t="e">
        <f>#REF!</f>
        <v>#REF!</v>
      </c>
      <c r="AA62" s="129" t="e">
        <f>#REF!</f>
        <v>#REF!</v>
      </c>
      <c r="AB62" s="129" t="e">
        <f>#REF!</f>
        <v>#REF!</v>
      </c>
      <c r="AC62" s="129" t="e">
        <f>#REF!</f>
        <v>#REF!</v>
      </c>
      <c r="AD62" s="129" t="e">
        <f>#REF!</f>
        <v>#REF!</v>
      </c>
      <c r="AE62" s="129" t="e">
        <f>#REF!</f>
        <v>#REF!</v>
      </c>
      <c r="AF62" s="130">
        <v>1</v>
      </c>
      <c r="AG62" s="130"/>
      <c r="AH62" s="102"/>
      <c r="AI62" s="141"/>
      <c r="AJ62" s="130"/>
      <c r="AK62" s="130"/>
      <c r="AL62" s="110">
        <f>SUMIFS(基础数据表格农村公路建设!M:M,基础数据表格农村公路建设!G:G,B62,基础数据表格农村公路建设!D:D,$AL$5,基础数据表格农村公路建设!E:E,$AL$6)</f>
        <v>0</v>
      </c>
      <c r="AM62" s="111">
        <f>SUMIFS(基础数据表格农村公路建设!M:M,基础数据表格农村公路建设!G:G,B62,基础数据表格农村公路建设!D:D,$AM$5,基础数据表格农村公路建设!E:E,$AM$6)</f>
        <v>0</v>
      </c>
      <c r="AN62" s="111">
        <f>SUMIFS(基础数据表格农村公路建设!M:M,基础数据表格农村公路建设!G:G,B62,基础数据表格农村公路建设!D:D,$AN$5,基础数据表格农村公路建设!E:E,$AN$6)</f>
        <v>0</v>
      </c>
      <c r="AO62" s="111">
        <f>SUMIFS(基础数据表格农村公路建设!M:M,基础数据表格农村公路建设!G:G,B62,基础数据表格农村公路建设!D:D,$AO$5,基础数据表格农村公路建设!E:E,$AO$6)</f>
        <v>0</v>
      </c>
      <c r="AP62" s="111">
        <f>SUMIFS(基础数据表格农村公路建设!M:M,基础数据表格农村公路建设!G:G,B62,基础数据表格农村公路建设!D:D,$AP$5,基础数据表格农村公路建设!E:E,$AP$6)</f>
        <v>0</v>
      </c>
      <c r="AQ62" s="111">
        <f>SUMIFS(基础数据表格农村公路建设!M:M,基础数据表格农村公路建设!G:G,B62,基础数据表格农村公路建设!D:D,$AQ$5,基础数据表格农村公路建设!E:E,$AQ$6)</f>
        <v>0</v>
      </c>
      <c r="AR62" s="83"/>
      <c r="AS62" s="83">
        <v>0</v>
      </c>
      <c r="AT62" s="98">
        <f t="shared" si="3"/>
        <v>0</v>
      </c>
      <c r="AU62" s="99" t="s">
        <v>196</v>
      </c>
      <c r="AV62" s="112">
        <v>75</v>
      </c>
      <c r="AW62" s="112">
        <v>150</v>
      </c>
      <c r="AX62" s="113">
        <v>50</v>
      </c>
    </row>
    <row r="63" ht="19" customHeight="1" outlineLevel="2" spans="1:50">
      <c r="A63" s="139" t="s">
        <v>80</v>
      </c>
      <c r="B63" s="140" t="s">
        <v>82</v>
      </c>
      <c r="C63" s="115">
        <f>E63+G63</f>
        <v>2578</v>
      </c>
      <c r="D63" s="116">
        <v>2007</v>
      </c>
      <c r="E63" s="115">
        <f>I63</f>
        <v>1574</v>
      </c>
      <c r="F63" s="115">
        <f>ROUND(E63*0.02,0)</f>
        <v>31</v>
      </c>
      <c r="G63" s="117">
        <v>1004</v>
      </c>
      <c r="H63" s="117">
        <f>SUMIFS(基础数据表格农村公路建设!S:S,基础数据表格农村公路建设!G:G,B63,基础数据表格农村公路建设!D:D,$H$4)</f>
        <v>1004</v>
      </c>
      <c r="I63" s="118">
        <f>ROUND(J63+M63+N63+O63,0)</f>
        <v>1574</v>
      </c>
      <c r="J63" s="115">
        <f>ROUND(IF(K63&lt;L63,K63,L63),0)</f>
        <v>1169</v>
      </c>
      <c r="K63" s="119">
        <f>AV63*(AN63+AO63+AP63)+AW63*(AL63+AM63)+AX63*AQ63</f>
        <v>1169.1</v>
      </c>
      <c r="L63" s="120">
        <f>V63</f>
        <v>1468</v>
      </c>
      <c r="M63" s="121"/>
      <c r="N63" s="115">
        <v>405</v>
      </c>
      <c r="O63" s="115">
        <v>0</v>
      </c>
      <c r="P63" s="122">
        <v>1004</v>
      </c>
      <c r="Q63" s="123"/>
      <c r="R63" s="124">
        <v>21.355</v>
      </c>
      <c r="S63" s="124" t="e">
        <f>SUM(Z63:AE63)</f>
        <v>#REF!</v>
      </c>
      <c r="T63" s="125">
        <f>SUM(AL63:AQ63)</f>
        <v>15.588</v>
      </c>
      <c r="U63" s="125">
        <v>21.355</v>
      </c>
      <c r="V63" s="126">
        <f>ROUND(SUMIFS(基础数据表格农村公路建设!P:P,基础数据表格农村公路建设!E:E,$AL$6,基础数据表格农村公路建设!G:G,B63),0)</f>
        <v>1468</v>
      </c>
      <c r="W63" s="127">
        <f t="shared" si="7"/>
        <v>-298.9</v>
      </c>
      <c r="X63" s="128" t="e">
        <f>SUMIF(#REF!,B63,#REF!)</f>
        <v>#REF!</v>
      </c>
      <c r="Y63" s="128" t="e">
        <f t="shared" si="5"/>
        <v>#REF!</v>
      </c>
      <c r="Z63" s="129" t="e">
        <f>#REF!</f>
        <v>#REF!</v>
      </c>
      <c r="AA63" s="129" t="e">
        <f>#REF!</f>
        <v>#REF!</v>
      </c>
      <c r="AB63" s="129" t="e">
        <f>#REF!</f>
        <v>#REF!</v>
      </c>
      <c r="AC63" s="129" t="e">
        <f>#REF!</f>
        <v>#REF!</v>
      </c>
      <c r="AD63" s="129" t="e">
        <f>#REF!</f>
        <v>#REF!</v>
      </c>
      <c r="AE63" s="129" t="e">
        <f>#REF!</f>
        <v>#REF!</v>
      </c>
      <c r="AF63" s="130">
        <v>9</v>
      </c>
      <c r="AG63" s="130">
        <v>8</v>
      </c>
      <c r="AH63" s="102">
        <v>1025.243</v>
      </c>
      <c r="AI63" s="141"/>
      <c r="AJ63" s="130"/>
      <c r="AK63" s="130"/>
      <c r="AL63" s="110">
        <f>SUMIFS(基础数据表格农村公路建设!M:M,基础数据表格农村公路建设!G:G,B63,基础数据表格农村公路建设!D:D,$AL$5,基础数据表格农村公路建设!E:E,$AL$6)</f>
        <v>0</v>
      </c>
      <c r="AM63" s="111">
        <f>SUMIFS(基础数据表格农村公路建设!M:M,基础数据表格农村公路建设!G:G,B63,基础数据表格农村公路建设!D:D,$AM$5,基础数据表格农村公路建设!E:E,$AM$6)</f>
        <v>0</v>
      </c>
      <c r="AN63" s="111">
        <f>SUMIFS(基础数据表格农村公路建设!M:M,基础数据表格农村公路建设!G:G,B63,基础数据表格农村公路建设!D:D,$AN$5,基础数据表格农村公路建设!E:E,$AN$6)</f>
        <v>0</v>
      </c>
      <c r="AO63" s="111">
        <f>SUMIFS(基础数据表格农村公路建设!M:M,基础数据表格农村公路建设!G:G,B63,基础数据表格农村公路建设!D:D,$AO$5,基础数据表格农村公路建设!E:E,$AO$6)</f>
        <v>0</v>
      </c>
      <c r="AP63" s="111">
        <f>SUMIFS(基础数据表格农村公路建设!M:M,基础数据表格农村公路建设!G:G,B63,基础数据表格农村公路建设!D:D,$AP$5,基础数据表格农村公路建设!E:E,$AP$6)</f>
        <v>15.588</v>
      </c>
      <c r="AQ63" s="111">
        <f>SUMIFS(基础数据表格农村公路建设!M:M,基础数据表格农村公路建设!G:G,B63,基础数据表格农村公路建设!D:D,$AQ$5,基础数据表格农村公路建设!E:E,$AQ$6)</f>
        <v>0</v>
      </c>
      <c r="AR63" s="83"/>
      <c r="AS63" s="83">
        <v>22.72</v>
      </c>
      <c r="AT63" s="98">
        <f t="shared" si="3"/>
        <v>-7.132</v>
      </c>
      <c r="AU63" s="99" t="s">
        <v>196</v>
      </c>
      <c r="AV63" s="112">
        <v>75</v>
      </c>
      <c r="AW63" s="112">
        <v>150</v>
      </c>
      <c r="AX63" s="113">
        <v>50</v>
      </c>
    </row>
    <row r="64" ht="19" customHeight="1" outlineLevel="2" spans="1:50">
      <c r="A64" s="139" t="s">
        <v>80</v>
      </c>
      <c r="B64" s="140" t="s">
        <v>83</v>
      </c>
      <c r="C64" s="115">
        <f>E64+G64</f>
        <v>1534</v>
      </c>
      <c r="D64" s="116">
        <v>1427</v>
      </c>
      <c r="E64" s="115">
        <f>I64</f>
        <v>860</v>
      </c>
      <c r="F64" s="115">
        <f>ROUND(E64*0.02,0)</f>
        <v>17</v>
      </c>
      <c r="G64" s="117">
        <v>674</v>
      </c>
      <c r="H64" s="117">
        <f>SUMIFS(基础数据表格农村公路建设!S:S,基础数据表格农村公路建设!G:G,B64,基础数据表格农村公路建设!D:D,$H$4)</f>
        <v>674</v>
      </c>
      <c r="I64" s="118">
        <f>ROUND(J64+M64+N64+O64,0)</f>
        <v>860</v>
      </c>
      <c r="J64" s="115">
        <f>ROUND(IF(K64&lt;L64,K64,L64),0)</f>
        <v>860</v>
      </c>
      <c r="K64" s="119">
        <f>AV64*(AN64+AO64+AP64)+AW64*(AL64+AM64)+AX64*AQ64</f>
        <v>860.475</v>
      </c>
      <c r="L64" s="120">
        <f>V64</f>
        <v>1656</v>
      </c>
      <c r="M64" s="121"/>
      <c r="N64" s="115">
        <v>0</v>
      </c>
      <c r="O64" s="115">
        <v>0</v>
      </c>
      <c r="P64" s="122">
        <v>674</v>
      </c>
      <c r="Q64" s="123"/>
      <c r="R64" s="124">
        <v>19.024</v>
      </c>
      <c r="S64" s="124" t="e">
        <f>SUM(Z64:AE64)</f>
        <v>#REF!</v>
      </c>
      <c r="T64" s="125">
        <f>SUM(AL64:AQ64)</f>
        <v>11.473</v>
      </c>
      <c r="U64" s="125">
        <v>19.024</v>
      </c>
      <c r="V64" s="126">
        <f>ROUND(SUMIFS(基础数据表格农村公路建设!P:P,基础数据表格农村公路建设!E:E,$AL$6,基础数据表格农村公路建设!G:G,B64),0)</f>
        <v>1656</v>
      </c>
      <c r="W64" s="127">
        <f t="shared" si="7"/>
        <v>-795.525</v>
      </c>
      <c r="X64" s="128" t="e">
        <f>SUMIF(#REF!,B64,#REF!)</f>
        <v>#REF!</v>
      </c>
      <c r="Y64" s="128" t="e">
        <f t="shared" si="5"/>
        <v>#REF!</v>
      </c>
      <c r="Z64" s="129" t="e">
        <f>#REF!</f>
        <v>#REF!</v>
      </c>
      <c r="AA64" s="129" t="e">
        <f>#REF!</f>
        <v>#REF!</v>
      </c>
      <c r="AB64" s="129" t="e">
        <f>#REF!</f>
        <v>#REF!</v>
      </c>
      <c r="AC64" s="129" t="e">
        <f>#REF!</f>
        <v>#REF!</v>
      </c>
      <c r="AD64" s="129" t="e">
        <f>#REF!</f>
        <v>#REF!</v>
      </c>
      <c r="AE64" s="129" t="e">
        <f>#REF!</f>
        <v>#REF!</v>
      </c>
      <c r="AF64" s="130"/>
      <c r="AG64" s="130"/>
      <c r="AH64" s="102"/>
      <c r="AI64" s="141"/>
      <c r="AJ64" s="130"/>
      <c r="AK64" s="130"/>
      <c r="AL64" s="110">
        <f>SUMIFS(基础数据表格农村公路建设!M:M,基础数据表格农村公路建设!G:G,B64,基础数据表格农村公路建设!D:D,$AL$5,基础数据表格农村公路建设!E:E,$AL$6)</f>
        <v>0</v>
      </c>
      <c r="AM64" s="111">
        <f>SUMIFS(基础数据表格农村公路建设!M:M,基础数据表格农村公路建设!G:G,B64,基础数据表格农村公路建设!D:D,$AM$5,基础数据表格农村公路建设!E:E,$AM$6)</f>
        <v>0</v>
      </c>
      <c r="AN64" s="111">
        <f>SUMIFS(基础数据表格农村公路建设!M:M,基础数据表格农村公路建设!G:G,B64,基础数据表格农村公路建设!D:D,$AN$5,基础数据表格农村公路建设!E:E,$AN$6)</f>
        <v>5.957</v>
      </c>
      <c r="AO64" s="111">
        <f>SUMIFS(基础数据表格农村公路建设!M:M,基础数据表格农村公路建设!G:G,B64,基础数据表格农村公路建设!D:D,$AO$5,基础数据表格农村公路建设!E:E,$AO$6)</f>
        <v>1</v>
      </c>
      <c r="AP64" s="111">
        <f>SUMIFS(基础数据表格农村公路建设!M:M,基础数据表格农村公路建设!G:G,B64,基础数据表格农村公路建设!D:D,$AP$5,基础数据表格农村公路建设!E:E,$AP$6)</f>
        <v>4.516</v>
      </c>
      <c r="AQ64" s="111">
        <f>SUMIFS(基础数据表格农村公路建设!M:M,基础数据表格农村公路建设!G:G,B64,基础数据表格农村公路建设!D:D,$AQ$5,基础数据表格农村公路建设!E:E,$AQ$6)</f>
        <v>0</v>
      </c>
      <c r="AR64" s="83"/>
      <c r="AS64" s="83">
        <v>5.986</v>
      </c>
      <c r="AT64" s="98">
        <f t="shared" si="3"/>
        <v>5.487</v>
      </c>
      <c r="AU64" s="99" t="s">
        <v>196</v>
      </c>
      <c r="AV64" s="112">
        <v>75</v>
      </c>
      <c r="AW64" s="112">
        <v>150</v>
      </c>
      <c r="AX64" s="113">
        <v>50</v>
      </c>
    </row>
    <row r="65" ht="19" customHeight="1" outlineLevel="2" spans="1:50">
      <c r="A65" s="139" t="s">
        <v>80</v>
      </c>
      <c r="B65" s="140" t="s">
        <v>84</v>
      </c>
      <c r="C65" s="115">
        <f>E65+G65</f>
        <v>1213</v>
      </c>
      <c r="D65" s="116">
        <v>842</v>
      </c>
      <c r="E65" s="115">
        <f>I65</f>
        <v>657</v>
      </c>
      <c r="F65" s="115">
        <f>ROUND(E65*0.02,0)</f>
        <v>13</v>
      </c>
      <c r="G65" s="117">
        <v>556</v>
      </c>
      <c r="H65" s="117">
        <f>SUMIFS(基础数据表格农村公路建设!S:S,基础数据表格农村公路建设!G:G,B65,基础数据表格农村公路建设!D:D,$H$4)</f>
        <v>556</v>
      </c>
      <c r="I65" s="118">
        <f>ROUND(J65+M65+N65+O65,0)</f>
        <v>657</v>
      </c>
      <c r="J65" s="115">
        <f>ROUND(IF(K65&lt;L65,K65,L65),0)-9</f>
        <v>657</v>
      </c>
      <c r="K65" s="119">
        <f>AV65*(AN65+AO65+AP65)+AW65*(AL65+AM65)+AX65*AQ65</f>
        <v>665.55</v>
      </c>
      <c r="L65" s="120">
        <f>V65</f>
        <v>1031</v>
      </c>
      <c r="M65" s="121"/>
      <c r="N65" s="115">
        <v>0</v>
      </c>
      <c r="O65" s="115">
        <v>0</v>
      </c>
      <c r="P65" s="122">
        <v>556</v>
      </c>
      <c r="Q65" s="123"/>
      <c r="R65" s="124">
        <v>11.224</v>
      </c>
      <c r="S65" s="124" t="e">
        <f>SUM(Z65:AE65)</f>
        <v>#REF!</v>
      </c>
      <c r="T65" s="125">
        <f>SUM(AL65:AQ65)</f>
        <v>8.874</v>
      </c>
      <c r="U65" s="125">
        <v>11.224</v>
      </c>
      <c r="V65" s="126">
        <f>ROUND(SUMIFS(基础数据表格农村公路建设!P:P,基础数据表格农村公路建设!E:E,$AL$6,基础数据表格农村公路建设!G:G,B65),0)</f>
        <v>1031</v>
      </c>
      <c r="W65" s="127">
        <f t="shared" si="7"/>
        <v>-365.45</v>
      </c>
      <c r="X65" s="128" t="e">
        <f>SUMIF(#REF!,B65,#REF!)</f>
        <v>#REF!</v>
      </c>
      <c r="Y65" s="128" t="e">
        <f t="shared" si="5"/>
        <v>#REF!</v>
      </c>
      <c r="Z65" s="129" t="e">
        <f>#REF!</f>
        <v>#REF!</v>
      </c>
      <c r="AA65" s="129" t="e">
        <f>#REF!</f>
        <v>#REF!</v>
      </c>
      <c r="AB65" s="129" t="e">
        <f>#REF!</f>
        <v>#REF!</v>
      </c>
      <c r="AC65" s="129" t="e">
        <f>#REF!</f>
        <v>#REF!</v>
      </c>
      <c r="AD65" s="129" t="e">
        <f>#REF!</f>
        <v>#REF!</v>
      </c>
      <c r="AE65" s="129" t="e">
        <f>#REF!</f>
        <v>#REF!</v>
      </c>
      <c r="AF65" s="130"/>
      <c r="AG65" s="130"/>
      <c r="AH65" s="102"/>
      <c r="AI65" s="141"/>
      <c r="AJ65" s="130"/>
      <c r="AK65" s="130"/>
      <c r="AL65" s="110">
        <f>SUMIFS(基础数据表格农村公路建设!M:M,基础数据表格农村公路建设!G:G,B65,基础数据表格农村公路建设!D:D,$AL$5,基础数据表格农村公路建设!E:E,$AL$6)</f>
        <v>0</v>
      </c>
      <c r="AM65" s="111">
        <f>SUMIFS(基础数据表格农村公路建设!M:M,基础数据表格农村公路建设!G:G,B65,基础数据表格农村公路建设!D:D,$AM$5,基础数据表格农村公路建设!E:E,$AM$6)</f>
        <v>0</v>
      </c>
      <c r="AN65" s="111">
        <f>SUMIFS(基础数据表格农村公路建设!M:M,基础数据表格农村公路建设!G:G,B65,基础数据表格农村公路建设!D:D,$AN$5,基础数据表格农村公路建设!E:E,$AN$6)</f>
        <v>0</v>
      </c>
      <c r="AO65" s="111">
        <f>SUMIFS(基础数据表格农村公路建设!M:M,基础数据表格农村公路建设!G:G,B65,基础数据表格农村公路建设!D:D,$AO$5,基础数据表格农村公路建设!E:E,$AO$6)</f>
        <v>0</v>
      </c>
      <c r="AP65" s="111">
        <f>SUMIFS(基础数据表格农村公路建设!M:M,基础数据表格农村公路建设!G:G,B65,基础数据表格农村公路建设!D:D,$AP$5,基础数据表格农村公路建设!E:E,$AP$6)</f>
        <v>8.874</v>
      </c>
      <c r="AQ65" s="111">
        <f>SUMIFS(基础数据表格农村公路建设!M:M,基础数据表格农村公路建设!G:G,B65,基础数据表格农村公路建设!D:D,$AQ$5,基础数据表格农村公路建设!E:E,$AQ$6)</f>
        <v>0</v>
      </c>
      <c r="AR65" s="83"/>
      <c r="AS65" s="83">
        <v>11.949</v>
      </c>
      <c r="AT65" s="98">
        <f t="shared" si="3"/>
        <v>-3.075</v>
      </c>
      <c r="AU65" s="99" t="s">
        <v>196</v>
      </c>
      <c r="AV65" s="112">
        <v>75</v>
      </c>
      <c r="AW65" s="112">
        <v>150</v>
      </c>
      <c r="AX65" s="113">
        <v>50</v>
      </c>
    </row>
    <row r="66" ht="19" customHeight="1" outlineLevel="1" spans="1:50">
      <c r="A66" s="135" t="s">
        <v>85</v>
      </c>
      <c r="B66" s="132"/>
      <c r="C66" s="115">
        <f>SUBTOTAL(9,C67)</f>
        <v>737</v>
      </c>
      <c r="D66" s="116">
        <v>739</v>
      </c>
      <c r="E66" s="115">
        <f t="shared" ref="E66:L66" si="60">SUBTOTAL(9,E67)</f>
        <v>737</v>
      </c>
      <c r="F66" s="115">
        <f t="shared" si="60"/>
        <v>15</v>
      </c>
      <c r="G66" s="115">
        <f t="shared" si="60"/>
        <v>0</v>
      </c>
      <c r="H66" s="115">
        <f t="shared" si="60"/>
        <v>0</v>
      </c>
      <c r="I66" s="118">
        <f t="shared" si="60"/>
        <v>737</v>
      </c>
      <c r="J66" s="115">
        <f t="shared" si="60"/>
        <v>737</v>
      </c>
      <c r="K66" s="115">
        <f t="shared" si="60"/>
        <v>737.46</v>
      </c>
      <c r="L66" s="115">
        <f t="shared" si="60"/>
        <v>314533</v>
      </c>
      <c r="M66" s="115"/>
      <c r="N66" s="115">
        <f>SUBTOTAL(9,N67)</f>
        <v>0</v>
      </c>
      <c r="O66" s="115">
        <f>SUBTOTAL(9,O67)</f>
        <v>0</v>
      </c>
      <c r="P66" s="118">
        <f>SUBTOTAL(9,P67)</f>
        <v>0</v>
      </c>
      <c r="Q66" s="123"/>
      <c r="R66" s="133">
        <v>17.613</v>
      </c>
      <c r="S66" s="124" t="e">
        <f>SUBTOTAL(9,S67)</f>
        <v>#REF!</v>
      </c>
      <c r="T66" s="115">
        <f>SUBTOTAL(9,T67)</f>
        <v>17.586</v>
      </c>
      <c r="U66" s="115">
        <v>17.613</v>
      </c>
      <c r="V66" s="115">
        <f>SUBTOTAL(9,V67)</f>
        <v>314533</v>
      </c>
      <c r="W66" s="127">
        <f t="shared" si="7"/>
        <v>-313795.54</v>
      </c>
      <c r="X66" s="128" t="e">
        <f>SUMIF(#REF!,B66,#REF!)</f>
        <v>#REF!</v>
      </c>
      <c r="Y66" s="128" t="e">
        <f t="shared" si="5"/>
        <v>#REF!</v>
      </c>
      <c r="Z66" s="134" t="e">
        <f t="shared" ref="Z66:AQ66" si="61">SUM(Z67)</f>
        <v>#REF!</v>
      </c>
      <c r="AA66" s="134" t="e">
        <f t="shared" si="61"/>
        <v>#REF!</v>
      </c>
      <c r="AB66" s="134" t="e">
        <f t="shared" si="61"/>
        <v>#REF!</v>
      </c>
      <c r="AC66" s="134" t="e">
        <f t="shared" si="61"/>
        <v>#REF!</v>
      </c>
      <c r="AD66" s="134" t="e">
        <f t="shared" si="61"/>
        <v>#REF!</v>
      </c>
      <c r="AE66" s="134" t="e">
        <f t="shared" si="61"/>
        <v>#REF!</v>
      </c>
      <c r="AF66" s="111">
        <f t="shared" si="61"/>
        <v>0</v>
      </c>
      <c r="AG66" s="111">
        <f t="shared" si="61"/>
        <v>0</v>
      </c>
      <c r="AH66" s="111">
        <f t="shared" si="61"/>
        <v>0</v>
      </c>
      <c r="AI66" s="111">
        <f t="shared" si="61"/>
        <v>0</v>
      </c>
      <c r="AJ66" s="111">
        <f t="shared" si="61"/>
        <v>0</v>
      </c>
      <c r="AK66" s="111">
        <f t="shared" si="61"/>
        <v>0</v>
      </c>
      <c r="AL66" s="111">
        <f t="shared" si="61"/>
        <v>5.247</v>
      </c>
      <c r="AM66" s="111">
        <f t="shared" si="61"/>
        <v>0</v>
      </c>
      <c r="AN66" s="111">
        <f t="shared" si="61"/>
        <v>0</v>
      </c>
      <c r="AO66" s="111">
        <f t="shared" si="61"/>
        <v>0</v>
      </c>
      <c r="AP66" s="111">
        <f t="shared" si="61"/>
        <v>12.339</v>
      </c>
      <c r="AQ66" s="111">
        <f t="shared" si="61"/>
        <v>0</v>
      </c>
      <c r="AR66" s="110"/>
      <c r="AS66" s="110">
        <v>8.217</v>
      </c>
      <c r="AT66" s="98">
        <f t="shared" si="3"/>
        <v>9.369</v>
      </c>
      <c r="AU66" s="99"/>
      <c r="AV66" s="112"/>
      <c r="AW66" s="112"/>
      <c r="AX66" s="113"/>
    </row>
    <row r="67" ht="19" customHeight="1" outlineLevel="2" spans="1:50">
      <c r="A67" s="139" t="s">
        <v>86</v>
      </c>
      <c r="B67" s="140" t="s">
        <v>86</v>
      </c>
      <c r="C67" s="115">
        <f>E67+G67</f>
        <v>737</v>
      </c>
      <c r="D67" s="116">
        <v>739</v>
      </c>
      <c r="E67" s="115">
        <f>I67</f>
        <v>737</v>
      </c>
      <c r="F67" s="115">
        <f>ROUND(E67*0.02,0)</f>
        <v>15</v>
      </c>
      <c r="G67" s="117">
        <v>0</v>
      </c>
      <c r="H67" s="117">
        <f>SUMIFS(基础数据表格农村公路建设!S:S,基础数据表格农村公路建设!G:G,B67,基础数据表格农村公路建设!D:D,$H$4)</f>
        <v>0</v>
      </c>
      <c r="I67" s="118">
        <f>ROUND(J67+M67+N67+O67,0)</f>
        <v>737</v>
      </c>
      <c r="J67" s="115">
        <f>ROUND(IF(K67&lt;L67,K67,L67),0)</f>
        <v>737</v>
      </c>
      <c r="K67" s="119">
        <f>AV67*(AN67+AO67+AP67)+AW67*(AL67+AM67)+AX67*AQ67</f>
        <v>737.46</v>
      </c>
      <c r="L67" s="120">
        <f>V67</f>
        <v>314533</v>
      </c>
      <c r="M67" s="121"/>
      <c r="N67" s="115">
        <v>0</v>
      </c>
      <c r="O67" s="115">
        <v>0</v>
      </c>
      <c r="P67" s="122">
        <v>0</v>
      </c>
      <c r="Q67" s="123"/>
      <c r="R67" s="124">
        <v>17.613</v>
      </c>
      <c r="S67" s="124" t="e">
        <f>SUM(Z67:AE67)</f>
        <v>#REF!</v>
      </c>
      <c r="T67" s="125">
        <f>SUM(AL67:AQ67)</f>
        <v>17.586</v>
      </c>
      <c r="U67" s="125">
        <v>17.613</v>
      </c>
      <c r="V67" s="126">
        <f>ROUND(SUMIFS(基础数据表格农村公路建设!P:P,基础数据表格农村公路建设!E:E,$AL$6,基础数据表格农村公路建设!G:G,B67),0)</f>
        <v>314533</v>
      </c>
      <c r="W67" s="127">
        <f t="shared" si="7"/>
        <v>-313795.54</v>
      </c>
      <c r="X67" s="128" t="e">
        <f>SUMIF(#REF!,B67,#REF!)</f>
        <v>#REF!</v>
      </c>
      <c r="Y67" s="128" t="e">
        <f t="shared" si="5"/>
        <v>#REF!</v>
      </c>
      <c r="Z67" s="129" t="e">
        <f>#REF!</f>
        <v>#REF!</v>
      </c>
      <c r="AA67" s="129" t="e">
        <f>#REF!</f>
        <v>#REF!</v>
      </c>
      <c r="AB67" s="129" t="e">
        <f>#REF!</f>
        <v>#REF!</v>
      </c>
      <c r="AC67" s="129" t="e">
        <f>#REF!</f>
        <v>#REF!</v>
      </c>
      <c r="AD67" s="129" t="e">
        <f>#REF!</f>
        <v>#REF!</v>
      </c>
      <c r="AE67" s="129" t="e">
        <f>#REF!</f>
        <v>#REF!</v>
      </c>
      <c r="AF67" s="130"/>
      <c r="AG67" s="130"/>
      <c r="AH67" s="102"/>
      <c r="AI67" s="141"/>
      <c r="AJ67" s="130"/>
      <c r="AK67" s="130"/>
      <c r="AL67" s="110">
        <f>SUMIFS(基础数据表格农村公路建设!M:M,基础数据表格农村公路建设!G:G,B67,基础数据表格农村公路建设!D:D,$AL$5,基础数据表格农村公路建设!E:E,$AL$6)</f>
        <v>5.247</v>
      </c>
      <c r="AM67" s="111">
        <f>SUMIFS(基础数据表格农村公路建设!M:M,基础数据表格农村公路建设!G:G,B67,基础数据表格农村公路建设!D:D,$AM$5,基础数据表格农村公路建设!E:E,$AM$6)</f>
        <v>0</v>
      </c>
      <c r="AN67" s="111">
        <f>SUMIFS(基础数据表格农村公路建设!M:M,基础数据表格农村公路建设!G:G,B67,基础数据表格农村公路建设!D:D,$AN$5,基础数据表格农村公路建设!E:E,$AN$6)</f>
        <v>0</v>
      </c>
      <c r="AO67" s="111">
        <f>SUMIFS(基础数据表格农村公路建设!M:M,基础数据表格农村公路建设!G:G,B67,基础数据表格农村公路建设!D:D,$AO$5,基础数据表格农村公路建设!E:E,$AO$6)</f>
        <v>0</v>
      </c>
      <c r="AP67" s="111">
        <f>SUMIFS(基础数据表格农村公路建设!M:M,基础数据表格农村公路建设!G:G,B67,基础数据表格农村公路建设!D:D,$AP$5,基础数据表格农村公路建设!E:E,$AP$6)</f>
        <v>12.339</v>
      </c>
      <c r="AQ67" s="111">
        <f>SUMIFS(基础数据表格农村公路建设!M:M,基础数据表格农村公路建设!G:G,B67,基础数据表格农村公路建设!D:D,$AQ$5,基础数据表格农村公路建设!E:E,$AQ$6)</f>
        <v>0</v>
      </c>
      <c r="AR67" s="83"/>
      <c r="AS67" s="83">
        <v>8.217</v>
      </c>
      <c r="AT67" s="98">
        <f t="shared" si="3"/>
        <v>9.369</v>
      </c>
      <c r="AU67" s="99" t="s">
        <v>194</v>
      </c>
      <c r="AV67" s="112">
        <v>30</v>
      </c>
      <c r="AW67" s="112">
        <v>70</v>
      </c>
      <c r="AX67" s="113">
        <v>15</v>
      </c>
    </row>
    <row r="68" ht="19" customHeight="1" outlineLevel="1" spans="1:50">
      <c r="A68" s="135" t="s">
        <v>87</v>
      </c>
      <c r="B68" s="132"/>
      <c r="C68" s="115">
        <f>SUBTOTAL(9,C69)</f>
        <v>569</v>
      </c>
      <c r="D68" s="116">
        <v>482</v>
      </c>
      <c r="E68" s="115">
        <f t="shared" ref="E68:L68" si="62">SUBTOTAL(9,E69)</f>
        <v>569</v>
      </c>
      <c r="F68" s="115">
        <f t="shared" si="62"/>
        <v>11</v>
      </c>
      <c r="G68" s="115">
        <f t="shared" si="62"/>
        <v>0</v>
      </c>
      <c r="H68" s="115">
        <f t="shared" si="62"/>
        <v>0</v>
      </c>
      <c r="I68" s="118">
        <f t="shared" si="62"/>
        <v>569</v>
      </c>
      <c r="J68" s="115">
        <f t="shared" si="62"/>
        <v>569</v>
      </c>
      <c r="K68" s="115">
        <f t="shared" si="62"/>
        <v>569.24</v>
      </c>
      <c r="L68" s="115">
        <f t="shared" si="62"/>
        <v>116016</v>
      </c>
      <c r="M68" s="115"/>
      <c r="N68" s="115">
        <f>SUBTOTAL(9,N69)</f>
        <v>0</v>
      </c>
      <c r="O68" s="115">
        <f>SUBTOTAL(9,O69)</f>
        <v>0</v>
      </c>
      <c r="P68" s="118">
        <f>SUBTOTAL(9,P69)</f>
        <v>0</v>
      </c>
      <c r="Q68" s="123"/>
      <c r="R68" s="133">
        <v>8.1322</v>
      </c>
      <c r="S68" s="124" t="e">
        <f>SUBTOTAL(9,S69)</f>
        <v>#REF!</v>
      </c>
      <c r="T68" s="115">
        <f>SUBTOTAL(9,T69)</f>
        <v>8.132</v>
      </c>
      <c r="U68" s="115">
        <v>6.886</v>
      </c>
      <c r="V68" s="115">
        <f>SUBTOTAL(9,V69)</f>
        <v>116016</v>
      </c>
      <c r="W68" s="127">
        <f t="shared" si="7"/>
        <v>-115446.76</v>
      </c>
      <c r="X68" s="128" t="e">
        <f>SUMIF(#REF!,B68,#REF!)</f>
        <v>#REF!</v>
      </c>
      <c r="Y68" s="128" t="e">
        <f t="shared" si="5"/>
        <v>#REF!</v>
      </c>
      <c r="Z68" s="134" t="e">
        <f t="shared" ref="Z68:AQ68" si="63">SUM(Z69)</f>
        <v>#REF!</v>
      </c>
      <c r="AA68" s="134" t="e">
        <f t="shared" si="63"/>
        <v>#REF!</v>
      </c>
      <c r="AB68" s="134" t="e">
        <f t="shared" si="63"/>
        <v>#REF!</v>
      </c>
      <c r="AC68" s="134" t="e">
        <f t="shared" si="63"/>
        <v>#REF!</v>
      </c>
      <c r="AD68" s="134" t="e">
        <f t="shared" si="63"/>
        <v>#REF!</v>
      </c>
      <c r="AE68" s="134" t="e">
        <f t="shared" si="63"/>
        <v>#REF!</v>
      </c>
      <c r="AF68" s="111">
        <f t="shared" si="63"/>
        <v>0</v>
      </c>
      <c r="AG68" s="111">
        <f t="shared" si="63"/>
        <v>0</v>
      </c>
      <c r="AH68" s="111">
        <f t="shared" si="63"/>
        <v>0</v>
      </c>
      <c r="AI68" s="111">
        <f t="shared" si="63"/>
        <v>0</v>
      </c>
      <c r="AJ68" s="111">
        <f t="shared" si="63"/>
        <v>0</v>
      </c>
      <c r="AK68" s="111">
        <f t="shared" si="63"/>
        <v>0</v>
      </c>
      <c r="AL68" s="111">
        <f t="shared" si="63"/>
        <v>8.132</v>
      </c>
      <c r="AM68" s="111">
        <f t="shared" si="63"/>
        <v>0</v>
      </c>
      <c r="AN68" s="111">
        <f t="shared" si="63"/>
        <v>0</v>
      </c>
      <c r="AO68" s="111">
        <f t="shared" si="63"/>
        <v>0</v>
      </c>
      <c r="AP68" s="111">
        <f t="shared" si="63"/>
        <v>0</v>
      </c>
      <c r="AQ68" s="111">
        <f t="shared" si="63"/>
        <v>0</v>
      </c>
      <c r="AR68" s="110"/>
      <c r="AS68" s="110">
        <v>31.484</v>
      </c>
      <c r="AT68" s="98">
        <f t="shared" si="3"/>
        <v>-23.352</v>
      </c>
      <c r="AU68" s="99"/>
      <c r="AV68" s="112"/>
      <c r="AW68" s="112"/>
      <c r="AX68" s="113"/>
    </row>
    <row r="69" ht="19" customHeight="1" outlineLevel="2" spans="1:50">
      <c r="A69" s="139" t="s">
        <v>88</v>
      </c>
      <c r="B69" s="140" t="s">
        <v>88</v>
      </c>
      <c r="C69" s="115">
        <f>E69+G69</f>
        <v>569</v>
      </c>
      <c r="D69" s="116">
        <v>482</v>
      </c>
      <c r="E69" s="115">
        <f>I69</f>
        <v>569</v>
      </c>
      <c r="F69" s="115">
        <f>ROUND(E69*0.02,0)</f>
        <v>11</v>
      </c>
      <c r="G69" s="117">
        <v>0</v>
      </c>
      <c r="H69" s="117">
        <f>SUMIFS(基础数据表格农村公路建设!S:S,基础数据表格农村公路建设!G:G,B69,基础数据表格农村公路建设!D:D,$H$4)</f>
        <v>0</v>
      </c>
      <c r="I69" s="118">
        <f>ROUND(J69+M69+N69+O69,0)</f>
        <v>569</v>
      </c>
      <c r="J69" s="115">
        <f>ROUND(IF(K69&lt;L69,K69,L69),0)</f>
        <v>569</v>
      </c>
      <c r="K69" s="119">
        <f>AV69*(AN69+AO69+AP69)+AW69*(AL69+AM69)+AX69*AQ69</f>
        <v>569.24</v>
      </c>
      <c r="L69" s="120">
        <f>V69</f>
        <v>116016</v>
      </c>
      <c r="M69" s="121"/>
      <c r="N69" s="115">
        <v>0</v>
      </c>
      <c r="O69" s="115">
        <v>0</v>
      </c>
      <c r="P69" s="122">
        <v>0</v>
      </c>
      <c r="Q69" s="123"/>
      <c r="R69" s="124">
        <v>8.1322</v>
      </c>
      <c r="S69" s="124" t="e">
        <f>SUM(Z69:AE69)</f>
        <v>#REF!</v>
      </c>
      <c r="T69" s="125">
        <f>SUM(AL69:AQ69)</f>
        <v>8.132</v>
      </c>
      <c r="U69" s="125">
        <v>6.886</v>
      </c>
      <c r="V69" s="126">
        <f>ROUND(SUMIFS(基础数据表格农村公路建设!P:P,基础数据表格农村公路建设!E:E,$AL$6,基础数据表格农村公路建设!G:G,B69),0)</f>
        <v>116016</v>
      </c>
      <c r="W69" s="127">
        <f t="shared" si="7"/>
        <v>-115446.76</v>
      </c>
      <c r="X69" s="128" t="e">
        <f>SUMIF(#REF!,B69,#REF!)</f>
        <v>#REF!</v>
      </c>
      <c r="Y69" s="128" t="e">
        <f t="shared" si="5"/>
        <v>#REF!</v>
      </c>
      <c r="Z69" s="129" t="e">
        <f>#REF!</f>
        <v>#REF!</v>
      </c>
      <c r="AA69" s="129" t="e">
        <f>#REF!</f>
        <v>#REF!</v>
      </c>
      <c r="AB69" s="129" t="e">
        <f>#REF!</f>
        <v>#REF!</v>
      </c>
      <c r="AC69" s="129" t="e">
        <f>#REF!</f>
        <v>#REF!</v>
      </c>
      <c r="AD69" s="129" t="e">
        <f>#REF!</f>
        <v>#REF!</v>
      </c>
      <c r="AE69" s="129" t="e">
        <f>#REF!</f>
        <v>#REF!</v>
      </c>
      <c r="AF69" s="130"/>
      <c r="AG69" s="130"/>
      <c r="AH69" s="102"/>
      <c r="AI69" s="141"/>
      <c r="AJ69" s="130"/>
      <c r="AK69" s="130"/>
      <c r="AL69" s="110">
        <f>SUMIFS(基础数据表格农村公路建设!M:M,基础数据表格农村公路建设!G:G,B69,基础数据表格农村公路建设!D:D,$AL$5,基础数据表格农村公路建设!E:E,$AL$6)</f>
        <v>8.132</v>
      </c>
      <c r="AM69" s="111">
        <f>SUMIFS(基础数据表格农村公路建设!M:M,基础数据表格农村公路建设!G:G,B69,基础数据表格农村公路建设!D:D,$AM$5,基础数据表格农村公路建设!E:E,$AM$6)</f>
        <v>0</v>
      </c>
      <c r="AN69" s="111">
        <f>SUMIFS(基础数据表格农村公路建设!M:M,基础数据表格农村公路建设!G:G,B69,基础数据表格农村公路建设!D:D,$AN$5,基础数据表格农村公路建设!E:E,$AN$6)</f>
        <v>0</v>
      </c>
      <c r="AO69" s="111">
        <f>SUMIFS(基础数据表格农村公路建设!M:M,基础数据表格农村公路建设!G:G,B69,基础数据表格农村公路建设!D:D,$AO$5,基础数据表格农村公路建设!E:E,$AO$6)</f>
        <v>0</v>
      </c>
      <c r="AP69" s="111">
        <f>SUMIFS(基础数据表格农村公路建设!M:M,基础数据表格农村公路建设!G:G,B69,基础数据表格农村公路建设!D:D,$AP$5,基础数据表格农村公路建设!E:E,$AP$6)</f>
        <v>0</v>
      </c>
      <c r="AQ69" s="111">
        <f>SUMIFS(基础数据表格农村公路建设!M:M,基础数据表格农村公路建设!G:G,B69,基础数据表格农村公路建设!D:D,$AQ$5,基础数据表格农村公路建设!E:E,$AQ$6)</f>
        <v>0</v>
      </c>
      <c r="AR69" s="83"/>
      <c r="AS69" s="83">
        <v>31.484</v>
      </c>
      <c r="AT69" s="98">
        <f t="shared" si="3"/>
        <v>-23.352</v>
      </c>
      <c r="AU69" s="99" t="s">
        <v>194</v>
      </c>
      <c r="AV69" s="112">
        <v>30</v>
      </c>
      <c r="AW69" s="112">
        <v>70</v>
      </c>
      <c r="AX69" s="113">
        <v>15</v>
      </c>
    </row>
    <row r="70" ht="19" customHeight="1" outlineLevel="1" spans="1:50">
      <c r="A70" s="135" t="s">
        <v>89</v>
      </c>
      <c r="B70" s="132"/>
      <c r="C70" s="115">
        <f>SUBTOTAL(9,C71:C77)</f>
        <v>8962</v>
      </c>
      <c r="D70" s="116">
        <v>7732</v>
      </c>
      <c r="E70" s="115">
        <f t="shared" ref="E70:L70" si="64">SUBTOTAL(9,E71:E77)</f>
        <v>7801</v>
      </c>
      <c r="F70" s="115">
        <f t="shared" si="64"/>
        <v>157</v>
      </c>
      <c r="G70" s="115">
        <f t="shared" si="64"/>
        <v>1161</v>
      </c>
      <c r="H70" s="115">
        <f t="shared" si="64"/>
        <v>1161</v>
      </c>
      <c r="I70" s="118">
        <f t="shared" si="64"/>
        <v>7801</v>
      </c>
      <c r="J70" s="115">
        <f t="shared" si="64"/>
        <v>7381</v>
      </c>
      <c r="K70" s="115">
        <f t="shared" si="64"/>
        <v>8683.11</v>
      </c>
      <c r="L70" s="115">
        <f t="shared" si="64"/>
        <v>9733</v>
      </c>
      <c r="M70" s="115"/>
      <c r="N70" s="115">
        <f>SUBTOTAL(9,N71:N77)</f>
        <v>317</v>
      </c>
      <c r="O70" s="115">
        <f>SUBTOTAL(9,O71:O77)</f>
        <v>103</v>
      </c>
      <c r="P70" s="118">
        <f>SUBTOTAL(9,P71:P77)</f>
        <v>1161</v>
      </c>
      <c r="Q70" s="123"/>
      <c r="R70" s="115">
        <f>SUBTOTAL(9,R71:R77)</f>
        <v>133.926</v>
      </c>
      <c r="S70" s="115" t="e">
        <f>SUBTOTAL(9,S71:S77)</f>
        <v>#REF!</v>
      </c>
      <c r="T70" s="115">
        <f>SUBTOTAL(9,T71:T77)</f>
        <v>133.926</v>
      </c>
      <c r="U70" s="115">
        <v>133.465</v>
      </c>
      <c r="V70" s="115">
        <f>SUBTOTAL(9,V71:V77)</f>
        <v>9733</v>
      </c>
      <c r="W70" s="127">
        <f t="shared" si="7"/>
        <v>-1049.89</v>
      </c>
      <c r="X70" s="128" t="e">
        <f>SUMIF(#REF!,B70,#REF!)</f>
        <v>#REF!</v>
      </c>
      <c r="Y70" s="128" t="e">
        <f t="shared" si="5"/>
        <v>#REF!</v>
      </c>
      <c r="Z70" s="134" t="e">
        <f t="shared" ref="Z70:AQ70" si="65">SUM(Z71:Z77)</f>
        <v>#REF!</v>
      </c>
      <c r="AA70" s="134" t="e">
        <f t="shared" si="65"/>
        <v>#REF!</v>
      </c>
      <c r="AB70" s="134" t="e">
        <f t="shared" si="65"/>
        <v>#REF!</v>
      </c>
      <c r="AC70" s="134" t="e">
        <f t="shared" si="65"/>
        <v>#REF!</v>
      </c>
      <c r="AD70" s="134" t="e">
        <f t="shared" si="65"/>
        <v>#REF!</v>
      </c>
      <c r="AE70" s="134" t="e">
        <f t="shared" si="65"/>
        <v>#REF!</v>
      </c>
      <c r="AF70" s="111">
        <f t="shared" si="65"/>
        <v>4</v>
      </c>
      <c r="AG70" s="111">
        <f t="shared" si="65"/>
        <v>7</v>
      </c>
      <c r="AH70" s="111">
        <f t="shared" si="65"/>
        <v>1069.529</v>
      </c>
      <c r="AI70" s="111">
        <f t="shared" si="65"/>
        <v>12.845</v>
      </c>
      <c r="AJ70" s="111">
        <f t="shared" si="65"/>
        <v>20.679</v>
      </c>
      <c r="AK70" s="111">
        <f t="shared" si="65"/>
        <v>160.85</v>
      </c>
      <c r="AL70" s="111">
        <f t="shared" si="65"/>
        <v>28.65</v>
      </c>
      <c r="AM70" s="111">
        <f t="shared" si="65"/>
        <v>0</v>
      </c>
      <c r="AN70" s="111">
        <f t="shared" si="65"/>
        <v>0</v>
      </c>
      <c r="AO70" s="111">
        <f t="shared" si="65"/>
        <v>0.403</v>
      </c>
      <c r="AP70" s="111">
        <f t="shared" si="65"/>
        <v>50.058</v>
      </c>
      <c r="AQ70" s="111">
        <f t="shared" si="65"/>
        <v>54.815</v>
      </c>
      <c r="AR70" s="110"/>
      <c r="AS70" s="110">
        <v>125.772</v>
      </c>
      <c r="AT70" s="98">
        <f t="shared" si="3"/>
        <v>8.15400000000001</v>
      </c>
      <c r="AU70" s="99"/>
      <c r="AV70" s="112"/>
      <c r="AW70" s="112"/>
      <c r="AX70" s="113"/>
    </row>
    <row r="71" ht="19" customHeight="1" outlineLevel="2" spans="1:50">
      <c r="A71" s="142" t="s">
        <v>90</v>
      </c>
      <c r="B71" s="140" t="s">
        <v>91</v>
      </c>
      <c r="C71" s="115">
        <f t="shared" ref="C71:C77" si="66">E71+G71</f>
        <v>61</v>
      </c>
      <c r="D71" s="116">
        <v>0</v>
      </c>
      <c r="E71" s="115">
        <f t="shared" ref="E71:E77" si="67">I71</f>
        <v>0</v>
      </c>
      <c r="F71" s="115">
        <f t="shared" ref="F71:F77" si="68">ROUND(E71*0.02,0)</f>
        <v>0</v>
      </c>
      <c r="G71" s="117">
        <v>61</v>
      </c>
      <c r="H71" s="117">
        <f>SUMIFS(基础数据表格农村公路建设!S:S,基础数据表格农村公路建设!G:G,B71,基础数据表格农村公路建设!D:D,$H$4)</f>
        <v>61</v>
      </c>
      <c r="I71" s="118">
        <f t="shared" ref="I71:I77" si="69">ROUND(J71+M71+N71+O71,0)</f>
        <v>0</v>
      </c>
      <c r="J71" s="115">
        <f t="shared" ref="J71:J77" si="70">ROUND(IF(K71&lt;L71,K71,L71),0)</f>
        <v>0</v>
      </c>
      <c r="K71" s="119">
        <f t="shared" ref="K71:K77" si="71">AV71*(AN71+AO71+AP71)+AW71*(AL71+AM71)+AX71*AQ71</f>
        <v>0</v>
      </c>
      <c r="L71" s="120">
        <f t="shared" ref="L71:L77" si="72">V71</f>
        <v>0</v>
      </c>
      <c r="M71" s="121"/>
      <c r="N71" s="115">
        <v>0</v>
      </c>
      <c r="O71" s="115">
        <v>0</v>
      </c>
      <c r="P71" s="122">
        <v>61</v>
      </c>
      <c r="Q71" s="123"/>
      <c r="R71" s="124">
        <v>0</v>
      </c>
      <c r="S71" s="124" t="e">
        <f t="shared" ref="S71:S77" si="73">SUM(Z71:AE71)</f>
        <v>#REF!</v>
      </c>
      <c r="T71" s="125">
        <f t="shared" ref="T71:T77" si="74">SUM(AL71:AQ71)</f>
        <v>0</v>
      </c>
      <c r="U71" s="125">
        <v>0</v>
      </c>
      <c r="V71" s="126">
        <f>ROUND(SUMIFS(基础数据表格农村公路建设!P:P,基础数据表格农村公路建设!E:E,$AL$6,基础数据表格农村公路建设!G:G,B71),0)</f>
        <v>0</v>
      </c>
      <c r="W71" s="127">
        <f t="shared" si="7"/>
        <v>0</v>
      </c>
      <c r="X71" s="128" t="e">
        <f>SUMIF(#REF!,B71,#REF!)</f>
        <v>#REF!</v>
      </c>
      <c r="Y71" s="128" t="e">
        <f t="shared" si="5"/>
        <v>#REF!</v>
      </c>
      <c r="Z71" s="129" t="e">
        <f>#REF!</f>
        <v>#REF!</v>
      </c>
      <c r="AA71" s="129" t="e">
        <f>#REF!</f>
        <v>#REF!</v>
      </c>
      <c r="AB71" s="129" t="e">
        <f>#REF!</f>
        <v>#REF!</v>
      </c>
      <c r="AC71" s="129" t="e">
        <f>#REF!</f>
        <v>#REF!</v>
      </c>
      <c r="AD71" s="129" t="e">
        <f>#REF!</f>
        <v>#REF!</v>
      </c>
      <c r="AE71" s="129" t="e">
        <f>#REF!</f>
        <v>#REF!</v>
      </c>
      <c r="AF71" s="130"/>
      <c r="AG71" s="130"/>
      <c r="AH71" s="102"/>
      <c r="AI71" s="141"/>
      <c r="AJ71" s="130"/>
      <c r="AK71" s="130"/>
      <c r="AL71" s="110">
        <f>SUMIFS(基础数据表格农村公路建设!M:M,基础数据表格农村公路建设!G:G,B71,基础数据表格农村公路建设!D:D,$AL$5,基础数据表格农村公路建设!E:E,$AL$6)</f>
        <v>0</v>
      </c>
      <c r="AM71" s="111">
        <f>SUMIFS(基础数据表格农村公路建设!M:M,基础数据表格农村公路建设!G:G,B71,基础数据表格农村公路建设!D:D,$AM$5,基础数据表格农村公路建设!E:E,$AM$6)</f>
        <v>0</v>
      </c>
      <c r="AN71" s="111">
        <f>SUMIFS(基础数据表格农村公路建设!M:M,基础数据表格农村公路建设!G:G,B71,基础数据表格农村公路建设!D:D,$AN$5,基础数据表格农村公路建设!E:E,$AN$6)</f>
        <v>0</v>
      </c>
      <c r="AO71" s="111">
        <f>SUMIFS(基础数据表格农村公路建设!M:M,基础数据表格农村公路建设!G:G,B71,基础数据表格农村公路建设!D:D,$AO$5,基础数据表格农村公路建设!E:E,$AO$6)</f>
        <v>0</v>
      </c>
      <c r="AP71" s="111">
        <f>SUMIFS(基础数据表格农村公路建设!M:M,基础数据表格农村公路建设!G:G,B71,基础数据表格农村公路建设!D:D,$AP$5,基础数据表格农村公路建设!E:E,$AP$6)</f>
        <v>0</v>
      </c>
      <c r="AQ71" s="111">
        <f>SUMIFS(基础数据表格农村公路建设!M:M,基础数据表格农村公路建设!G:G,B71,基础数据表格农村公路建设!D:D,$AQ$5,基础数据表格农村公路建设!E:E,$AQ$6)</f>
        <v>0</v>
      </c>
      <c r="AR71" s="83"/>
      <c r="AS71" s="83">
        <v>0</v>
      </c>
      <c r="AT71" s="98">
        <f t="shared" ref="AT71:AT132" si="75">T71-AS71</f>
        <v>0</v>
      </c>
      <c r="AU71" s="99" t="s">
        <v>198</v>
      </c>
      <c r="AV71" s="112">
        <v>60</v>
      </c>
      <c r="AW71" s="112">
        <v>140</v>
      </c>
      <c r="AX71" s="113">
        <v>30</v>
      </c>
    </row>
    <row r="72" ht="19" customHeight="1" outlineLevel="2" spans="1:50">
      <c r="A72" s="142" t="s">
        <v>90</v>
      </c>
      <c r="B72" s="140" t="s">
        <v>92</v>
      </c>
      <c r="C72" s="115">
        <f t="shared" si="66"/>
        <v>22</v>
      </c>
      <c r="D72" s="116">
        <v>0</v>
      </c>
      <c r="E72" s="115">
        <f t="shared" si="67"/>
        <v>0</v>
      </c>
      <c r="F72" s="115">
        <f t="shared" si="68"/>
        <v>0</v>
      </c>
      <c r="G72" s="117">
        <v>22</v>
      </c>
      <c r="H72" s="117">
        <f>SUMIFS(基础数据表格农村公路建设!S:S,基础数据表格农村公路建设!G:G,B72,基础数据表格农村公路建设!D:D,$H$4)</f>
        <v>22</v>
      </c>
      <c r="I72" s="118">
        <f t="shared" si="69"/>
        <v>0</v>
      </c>
      <c r="J72" s="115">
        <f t="shared" si="70"/>
        <v>0</v>
      </c>
      <c r="K72" s="119">
        <f t="shared" si="71"/>
        <v>0</v>
      </c>
      <c r="L72" s="120">
        <f t="shared" si="72"/>
        <v>0</v>
      </c>
      <c r="M72" s="121"/>
      <c r="N72" s="115">
        <v>0</v>
      </c>
      <c r="O72" s="115">
        <v>0</v>
      </c>
      <c r="P72" s="122">
        <v>22</v>
      </c>
      <c r="Q72" s="123"/>
      <c r="R72" s="124">
        <v>0</v>
      </c>
      <c r="S72" s="124" t="e">
        <f t="shared" si="73"/>
        <v>#REF!</v>
      </c>
      <c r="T72" s="125">
        <f t="shared" si="74"/>
        <v>0</v>
      </c>
      <c r="U72" s="125">
        <v>0</v>
      </c>
      <c r="V72" s="126">
        <f>ROUND(SUMIFS(基础数据表格农村公路建设!P:P,基础数据表格农村公路建设!E:E,$AL$6,基础数据表格农村公路建设!G:G,B72),0)</f>
        <v>0</v>
      </c>
      <c r="W72" s="127">
        <f t="shared" si="7"/>
        <v>0</v>
      </c>
      <c r="X72" s="128" t="e">
        <f>SUMIF(#REF!,B72,#REF!)</f>
        <v>#REF!</v>
      </c>
      <c r="Y72" s="128" t="e">
        <f t="shared" ref="Y72:Y132" si="76">S72-X72</f>
        <v>#REF!</v>
      </c>
      <c r="Z72" s="129" t="e">
        <f>#REF!</f>
        <v>#REF!</v>
      </c>
      <c r="AA72" s="129" t="e">
        <f>#REF!</f>
        <v>#REF!</v>
      </c>
      <c r="AB72" s="129" t="e">
        <f>#REF!</f>
        <v>#REF!</v>
      </c>
      <c r="AC72" s="129" t="e">
        <f>#REF!</f>
        <v>#REF!</v>
      </c>
      <c r="AD72" s="129" t="e">
        <f>#REF!</f>
        <v>#REF!</v>
      </c>
      <c r="AE72" s="129" t="e">
        <f>#REF!</f>
        <v>#REF!</v>
      </c>
      <c r="AF72" s="130"/>
      <c r="AG72" s="130"/>
      <c r="AH72" s="102"/>
      <c r="AI72" s="141"/>
      <c r="AJ72" s="130"/>
      <c r="AK72" s="130"/>
      <c r="AL72" s="110">
        <f>SUMIFS(基础数据表格农村公路建设!M:M,基础数据表格农村公路建设!G:G,B72,基础数据表格农村公路建设!D:D,$AL$5,基础数据表格农村公路建设!E:E,$AL$6)</f>
        <v>0</v>
      </c>
      <c r="AM72" s="111">
        <f>SUMIFS(基础数据表格农村公路建设!M:M,基础数据表格农村公路建设!G:G,B72,基础数据表格农村公路建设!D:D,$AM$5,基础数据表格农村公路建设!E:E,$AM$6)</f>
        <v>0</v>
      </c>
      <c r="AN72" s="111">
        <f>SUMIFS(基础数据表格农村公路建设!M:M,基础数据表格农村公路建设!G:G,B72,基础数据表格农村公路建设!D:D,$AN$5,基础数据表格农村公路建设!E:E,$AN$6)</f>
        <v>0</v>
      </c>
      <c r="AO72" s="111">
        <f>SUMIFS(基础数据表格农村公路建设!M:M,基础数据表格农村公路建设!G:G,B72,基础数据表格农村公路建设!D:D,$AO$5,基础数据表格农村公路建设!E:E,$AO$6)</f>
        <v>0</v>
      </c>
      <c r="AP72" s="111">
        <f>SUMIFS(基础数据表格农村公路建设!M:M,基础数据表格农村公路建设!G:G,B72,基础数据表格农村公路建设!D:D,$AP$5,基础数据表格农村公路建设!E:E,$AP$6)</f>
        <v>0</v>
      </c>
      <c r="AQ72" s="111">
        <f>SUMIFS(基础数据表格农村公路建设!M:M,基础数据表格农村公路建设!G:G,B72,基础数据表格农村公路建设!D:D,$AQ$5,基础数据表格农村公路建设!E:E,$AQ$6)</f>
        <v>0</v>
      </c>
      <c r="AR72" s="83"/>
      <c r="AS72" s="83">
        <v>0</v>
      </c>
      <c r="AT72" s="98">
        <f t="shared" si="75"/>
        <v>0</v>
      </c>
      <c r="AU72" s="99" t="s">
        <v>198</v>
      </c>
      <c r="AV72" s="112">
        <v>60</v>
      </c>
      <c r="AW72" s="112">
        <v>140</v>
      </c>
      <c r="AX72" s="113">
        <v>30</v>
      </c>
    </row>
    <row r="73" ht="19" customHeight="1" outlineLevel="2" spans="1:50">
      <c r="A73" s="142" t="s">
        <v>90</v>
      </c>
      <c r="B73" s="140" t="s">
        <v>93</v>
      </c>
      <c r="C73" s="115">
        <f t="shared" si="66"/>
        <v>170</v>
      </c>
      <c r="D73" s="116">
        <v>0</v>
      </c>
      <c r="E73" s="115">
        <f t="shared" si="67"/>
        <v>0</v>
      </c>
      <c r="F73" s="115">
        <f t="shared" si="68"/>
        <v>0</v>
      </c>
      <c r="G73" s="117">
        <v>170</v>
      </c>
      <c r="H73" s="117">
        <f>SUMIFS(基础数据表格农村公路建设!S:S,基础数据表格农村公路建设!G:G,B73,基础数据表格农村公路建设!D:D,$H$4)</f>
        <v>170</v>
      </c>
      <c r="I73" s="118">
        <f t="shared" si="69"/>
        <v>0</v>
      </c>
      <c r="J73" s="115">
        <f t="shared" si="70"/>
        <v>0</v>
      </c>
      <c r="K73" s="119">
        <f t="shared" si="71"/>
        <v>0</v>
      </c>
      <c r="L73" s="120">
        <f t="shared" si="72"/>
        <v>0</v>
      </c>
      <c r="M73" s="121"/>
      <c r="N73" s="115">
        <v>0</v>
      </c>
      <c r="O73" s="115">
        <v>0</v>
      </c>
      <c r="P73" s="122">
        <v>170</v>
      </c>
      <c r="Q73" s="123"/>
      <c r="R73" s="124">
        <v>0</v>
      </c>
      <c r="S73" s="124" t="e">
        <f t="shared" si="73"/>
        <v>#REF!</v>
      </c>
      <c r="T73" s="125">
        <f t="shared" si="74"/>
        <v>0</v>
      </c>
      <c r="U73" s="125">
        <v>0</v>
      </c>
      <c r="V73" s="126">
        <f>ROUND(SUMIFS(基础数据表格农村公路建设!P:P,基础数据表格农村公路建设!E:E,$AL$6,基础数据表格农村公路建设!G:G,B73),0)</f>
        <v>0</v>
      </c>
      <c r="W73" s="127">
        <f t="shared" si="7"/>
        <v>0</v>
      </c>
      <c r="X73" s="128" t="e">
        <f>SUMIF(#REF!,B73,#REF!)</f>
        <v>#REF!</v>
      </c>
      <c r="Y73" s="128" t="e">
        <f t="shared" si="76"/>
        <v>#REF!</v>
      </c>
      <c r="Z73" s="129" t="e">
        <f>#REF!</f>
        <v>#REF!</v>
      </c>
      <c r="AA73" s="129" t="e">
        <f>#REF!</f>
        <v>#REF!</v>
      </c>
      <c r="AB73" s="129" t="e">
        <f>#REF!</f>
        <v>#REF!</v>
      </c>
      <c r="AC73" s="129" t="e">
        <f>#REF!</f>
        <v>#REF!</v>
      </c>
      <c r="AD73" s="129" t="e">
        <f>#REF!</f>
        <v>#REF!</v>
      </c>
      <c r="AE73" s="129" t="e">
        <f>#REF!</f>
        <v>#REF!</v>
      </c>
      <c r="AF73" s="130"/>
      <c r="AG73" s="130"/>
      <c r="AH73" s="102"/>
      <c r="AI73" s="141"/>
      <c r="AJ73" s="130"/>
      <c r="AK73" s="130"/>
      <c r="AL73" s="110">
        <f>SUMIFS(基础数据表格农村公路建设!M:M,基础数据表格农村公路建设!G:G,B73,基础数据表格农村公路建设!D:D,$AL$5,基础数据表格农村公路建设!E:E,$AL$6)</f>
        <v>0</v>
      </c>
      <c r="AM73" s="111">
        <f>SUMIFS(基础数据表格农村公路建设!M:M,基础数据表格农村公路建设!G:G,B73,基础数据表格农村公路建设!D:D,$AM$5,基础数据表格农村公路建设!E:E,$AM$6)</f>
        <v>0</v>
      </c>
      <c r="AN73" s="111">
        <f>SUMIFS(基础数据表格农村公路建设!M:M,基础数据表格农村公路建设!G:G,B73,基础数据表格农村公路建设!D:D,$AN$5,基础数据表格农村公路建设!E:E,$AN$6)</f>
        <v>0</v>
      </c>
      <c r="AO73" s="111">
        <f>SUMIFS(基础数据表格农村公路建设!M:M,基础数据表格农村公路建设!G:G,B73,基础数据表格农村公路建设!D:D,$AO$5,基础数据表格农村公路建设!E:E,$AO$6)</f>
        <v>0</v>
      </c>
      <c r="AP73" s="111">
        <f>SUMIFS(基础数据表格农村公路建设!M:M,基础数据表格农村公路建设!G:G,B73,基础数据表格农村公路建设!D:D,$AP$5,基础数据表格农村公路建设!E:E,$AP$6)</f>
        <v>0</v>
      </c>
      <c r="AQ73" s="111">
        <f>SUMIFS(基础数据表格农村公路建设!M:M,基础数据表格农村公路建设!G:G,B73,基础数据表格农村公路建设!D:D,$AQ$5,基础数据表格农村公路建设!E:E,$AQ$6)</f>
        <v>0</v>
      </c>
      <c r="AR73" s="83"/>
      <c r="AS73" s="83">
        <v>0</v>
      </c>
      <c r="AT73" s="98">
        <f t="shared" si="75"/>
        <v>0</v>
      </c>
      <c r="AU73" s="99" t="s">
        <v>198</v>
      </c>
      <c r="AV73" s="112">
        <v>60</v>
      </c>
      <c r="AW73" s="112">
        <v>140</v>
      </c>
      <c r="AX73" s="113">
        <v>30</v>
      </c>
    </row>
    <row r="74" ht="19" customHeight="1" outlineLevel="2" spans="1:50">
      <c r="A74" s="139" t="s">
        <v>90</v>
      </c>
      <c r="B74" s="140" t="s">
        <v>94</v>
      </c>
      <c r="C74" s="115">
        <f t="shared" si="66"/>
        <v>2811</v>
      </c>
      <c r="D74" s="116">
        <v>2451</v>
      </c>
      <c r="E74" s="115">
        <f t="shared" si="67"/>
        <v>2445</v>
      </c>
      <c r="F74" s="115">
        <f t="shared" si="68"/>
        <v>49</v>
      </c>
      <c r="G74" s="117">
        <v>366</v>
      </c>
      <c r="H74" s="117">
        <f>SUMIFS(基础数据表格农村公路建设!S:S,基础数据表格农村公路建设!G:G,B74,基础数据表格农村公路建设!D:D,$H$4)</f>
        <v>366</v>
      </c>
      <c r="I74" s="118">
        <f t="shared" si="69"/>
        <v>2445</v>
      </c>
      <c r="J74" s="115">
        <f t="shared" si="70"/>
        <v>2390</v>
      </c>
      <c r="K74" s="119">
        <f t="shared" si="71"/>
        <v>2389.98</v>
      </c>
      <c r="L74" s="120">
        <f t="shared" si="72"/>
        <v>3856</v>
      </c>
      <c r="M74" s="121"/>
      <c r="N74" s="115">
        <v>55</v>
      </c>
      <c r="O74" s="115">
        <v>0</v>
      </c>
      <c r="P74" s="122">
        <v>366</v>
      </c>
      <c r="Q74" s="123"/>
      <c r="R74" s="124">
        <v>46.614</v>
      </c>
      <c r="S74" s="124" t="e">
        <f t="shared" si="73"/>
        <v>#REF!</v>
      </c>
      <c r="T74" s="125">
        <f t="shared" si="74"/>
        <v>46.614</v>
      </c>
      <c r="U74" s="125">
        <v>46.698</v>
      </c>
      <c r="V74" s="126">
        <f>ROUND(SUMIFS(基础数据表格农村公路建设!P:P,基础数据表格农村公路建设!E:E,$AL$6,基础数据表格农村公路建设!G:G,B74),0)</f>
        <v>3856</v>
      </c>
      <c r="W74" s="127">
        <f t="shared" si="7"/>
        <v>-1466.02</v>
      </c>
      <c r="X74" s="128" t="e">
        <f>SUMIF(#REF!,B74,#REF!)</f>
        <v>#REF!</v>
      </c>
      <c r="Y74" s="128" t="e">
        <f t="shared" si="76"/>
        <v>#REF!</v>
      </c>
      <c r="Z74" s="129" t="e">
        <f>#REF!</f>
        <v>#REF!</v>
      </c>
      <c r="AA74" s="129" t="e">
        <f>#REF!</f>
        <v>#REF!</v>
      </c>
      <c r="AB74" s="129" t="e">
        <f>#REF!</f>
        <v>#REF!</v>
      </c>
      <c r="AC74" s="129" t="e">
        <f>#REF!</f>
        <v>#REF!</v>
      </c>
      <c r="AD74" s="129" t="e">
        <f>#REF!</f>
        <v>#REF!</v>
      </c>
      <c r="AE74" s="129" t="e">
        <f>#REF!</f>
        <v>#REF!</v>
      </c>
      <c r="AF74" s="130">
        <v>1</v>
      </c>
      <c r="AG74" s="130">
        <v>2</v>
      </c>
      <c r="AH74" s="102">
        <v>258.7</v>
      </c>
      <c r="AI74" s="141">
        <v>1.395</v>
      </c>
      <c r="AJ74" s="130"/>
      <c r="AK74" s="130"/>
      <c r="AL74" s="110">
        <f>SUMIFS(基础数据表格农村公路建设!M:M,基础数据表格农村公路建设!G:G,B74,基础数据表格农村公路建设!D:D,$AL$5,基础数据表格农村公路建设!E:E,$AL$6)</f>
        <v>0</v>
      </c>
      <c r="AM74" s="111">
        <f>SUMIFS(基础数据表格农村公路建设!M:M,基础数据表格农村公路建设!G:G,B74,基础数据表格农村公路建设!D:D,$AM$5,基础数据表格农村公路建设!E:E,$AM$6)</f>
        <v>0</v>
      </c>
      <c r="AN74" s="111">
        <f>SUMIFS(基础数据表格农村公路建设!M:M,基础数据表格农村公路建设!G:G,B74,基础数据表格农村公路建设!D:D,$AN$5,基础数据表格农村公路建设!E:E,$AN$6)</f>
        <v>0</v>
      </c>
      <c r="AO74" s="111">
        <f>SUMIFS(基础数据表格农村公路建设!M:M,基础数据表格农村公路建设!G:G,B74,基础数据表格农村公路建设!D:D,$AO$5,基础数据表格农村公路建设!E:E,$AO$6)</f>
        <v>0</v>
      </c>
      <c r="AP74" s="111">
        <f>SUMIFS(基础数据表格农村公路建设!M:M,基础数据表格农村公路建设!G:G,B74,基础数据表格农村公路建设!D:D,$AP$5,基础数据表格农村公路建设!E:E,$AP$6)</f>
        <v>33.052</v>
      </c>
      <c r="AQ74" s="111">
        <f>SUMIFS(基础数据表格农村公路建设!M:M,基础数据表格农村公路建设!G:G,B74,基础数据表格农村公路建设!D:D,$AQ$5,基础数据表格农村公路建设!E:E,$AQ$6)</f>
        <v>13.562</v>
      </c>
      <c r="AR74" s="83"/>
      <c r="AS74" s="83">
        <v>45.711</v>
      </c>
      <c r="AT74" s="98">
        <f t="shared" si="75"/>
        <v>0.902999999999999</v>
      </c>
      <c r="AU74" s="99" t="s">
        <v>198</v>
      </c>
      <c r="AV74" s="112">
        <v>60</v>
      </c>
      <c r="AW74" s="112">
        <v>140</v>
      </c>
      <c r="AX74" s="113">
        <v>30</v>
      </c>
    </row>
    <row r="75" ht="19" customHeight="1" outlineLevel="2" spans="1:50">
      <c r="A75" s="139" t="s">
        <v>90</v>
      </c>
      <c r="B75" s="140" t="s">
        <v>95</v>
      </c>
      <c r="C75" s="115">
        <f t="shared" si="66"/>
        <v>2366</v>
      </c>
      <c r="D75" s="116">
        <v>2071</v>
      </c>
      <c r="E75" s="115">
        <f t="shared" si="67"/>
        <v>2195</v>
      </c>
      <c r="F75" s="115">
        <f t="shared" si="68"/>
        <v>44</v>
      </c>
      <c r="G75" s="117">
        <v>171</v>
      </c>
      <c r="H75" s="117">
        <f>SUMIFS(基础数据表格农村公路建设!S:S,基础数据表格农村公路建设!G:G,B75,基础数据表格农村公路建设!D:D,$H$4)</f>
        <v>171</v>
      </c>
      <c r="I75" s="118">
        <f t="shared" si="69"/>
        <v>2195</v>
      </c>
      <c r="J75" s="115">
        <f t="shared" si="70"/>
        <v>1885</v>
      </c>
      <c r="K75" s="119">
        <f t="shared" si="71"/>
        <v>1885.29</v>
      </c>
      <c r="L75" s="120">
        <f t="shared" si="72"/>
        <v>2718</v>
      </c>
      <c r="M75" s="121"/>
      <c r="N75" s="115">
        <v>207</v>
      </c>
      <c r="O75" s="115">
        <v>103</v>
      </c>
      <c r="P75" s="122">
        <v>171</v>
      </c>
      <c r="Q75" s="123"/>
      <c r="R75" s="124">
        <v>52.048</v>
      </c>
      <c r="S75" s="124" t="e">
        <f t="shared" si="73"/>
        <v>#REF!</v>
      </c>
      <c r="T75" s="125">
        <f t="shared" si="74"/>
        <v>52.048</v>
      </c>
      <c r="U75" s="125">
        <v>51.256</v>
      </c>
      <c r="V75" s="126">
        <f>ROUND(SUMIFS(基础数据表格农村公路建设!P:P,基础数据表格农村公路建设!E:E,$AL$6,基础数据表格农村公路建设!G:G,B75),0)</f>
        <v>2718</v>
      </c>
      <c r="W75" s="127">
        <f t="shared" ref="W75:W132" si="77">K75-V75</f>
        <v>-832.71</v>
      </c>
      <c r="X75" s="128" t="e">
        <f>SUMIF(#REF!,B75,#REF!)</f>
        <v>#REF!</v>
      </c>
      <c r="Y75" s="128" t="e">
        <f t="shared" si="76"/>
        <v>#REF!</v>
      </c>
      <c r="Z75" s="129" t="e">
        <f>#REF!</f>
        <v>#REF!</v>
      </c>
      <c r="AA75" s="129" t="e">
        <f>#REF!</f>
        <v>#REF!</v>
      </c>
      <c r="AB75" s="129" t="e">
        <f>#REF!</f>
        <v>#REF!</v>
      </c>
      <c r="AC75" s="129" t="e">
        <f>#REF!</f>
        <v>#REF!</v>
      </c>
      <c r="AD75" s="129" t="e">
        <f>#REF!</f>
        <v>#REF!</v>
      </c>
      <c r="AE75" s="129" t="e">
        <f>#REF!</f>
        <v>#REF!</v>
      </c>
      <c r="AF75" s="130">
        <v>1</v>
      </c>
      <c r="AG75" s="130">
        <v>3</v>
      </c>
      <c r="AH75" s="102">
        <v>650.37</v>
      </c>
      <c r="AI75" s="141">
        <v>11.45</v>
      </c>
      <c r="AJ75" s="130">
        <v>20.679</v>
      </c>
      <c r="AK75" s="130">
        <v>160.85</v>
      </c>
      <c r="AL75" s="110">
        <f>SUMIFS(基础数据表格农村公路建设!M:M,基础数据表格农村公路建设!G:G,B75,基础数据表格农村公路建设!D:D,$AL$5,基础数据表格农村公路建设!E:E,$AL$6)</f>
        <v>0</v>
      </c>
      <c r="AM75" s="111">
        <f>SUMIFS(基础数据表格农村公路建设!M:M,基础数据表格农村公路建设!G:G,B75,基础数据表格农村公路建设!D:D,$AM$5,基础数据表格农村公路建设!E:E,$AM$6)</f>
        <v>0</v>
      </c>
      <c r="AN75" s="111">
        <f>SUMIFS(基础数据表格农村公路建设!M:M,基础数据表格农村公路建设!G:G,B75,基础数据表格农村公路建设!D:D,$AN$5,基础数据表格农村公路建设!E:E,$AN$6)</f>
        <v>0</v>
      </c>
      <c r="AO75" s="111">
        <f>SUMIFS(基础数据表格农村公路建设!M:M,基础数据表格农村公路建设!G:G,B75,基础数据表格农村公路建设!D:D,$AO$5,基础数据表格农村公路建设!E:E,$AO$6)</f>
        <v>0</v>
      </c>
      <c r="AP75" s="111">
        <f>SUMIFS(基础数据表格农村公路建设!M:M,基础数据表格农村公路建设!G:G,B75,基础数据表格农村公路建设!D:D,$AP$5,基础数据表格农村公路建设!E:E,$AP$6)</f>
        <v>10.795</v>
      </c>
      <c r="AQ75" s="111">
        <f>SUMIFS(基础数据表格农村公路建设!M:M,基础数据表格农村公路建设!G:G,B75,基础数据表格农村公路建设!D:D,$AQ$5,基础数据表格农村公路建设!E:E,$AQ$6)</f>
        <v>41.253</v>
      </c>
      <c r="AR75" s="83"/>
      <c r="AS75" s="83">
        <v>49.795</v>
      </c>
      <c r="AT75" s="98">
        <f t="shared" si="75"/>
        <v>2.253</v>
      </c>
      <c r="AU75" s="99" t="s">
        <v>198</v>
      </c>
      <c r="AV75" s="112">
        <v>60</v>
      </c>
      <c r="AW75" s="112">
        <v>140</v>
      </c>
      <c r="AX75" s="113">
        <v>30</v>
      </c>
    </row>
    <row r="76" ht="19" customHeight="1" outlineLevel="2" spans="1:50">
      <c r="A76" s="139" t="s">
        <v>90</v>
      </c>
      <c r="B76" s="140" t="s">
        <v>96</v>
      </c>
      <c r="C76" s="115">
        <f t="shared" si="66"/>
        <v>746</v>
      </c>
      <c r="D76" s="116">
        <v>586</v>
      </c>
      <c r="E76" s="115">
        <f t="shared" si="67"/>
        <v>586</v>
      </c>
      <c r="F76" s="115">
        <f t="shared" si="68"/>
        <v>12</v>
      </c>
      <c r="G76" s="117">
        <v>160</v>
      </c>
      <c r="H76" s="117">
        <f>SUMIFS(基础数据表格农村公路建设!S:S,基础数据表格农村公路建设!G:G,B76,基础数据表格农村公路建设!D:D,$H$4)</f>
        <v>160</v>
      </c>
      <c r="I76" s="118">
        <f t="shared" si="69"/>
        <v>586</v>
      </c>
      <c r="J76" s="115">
        <f t="shared" si="70"/>
        <v>586</v>
      </c>
      <c r="K76" s="119">
        <f t="shared" si="71"/>
        <v>585.9</v>
      </c>
      <c r="L76" s="120">
        <f t="shared" si="72"/>
        <v>639</v>
      </c>
      <c r="M76" s="121"/>
      <c r="N76" s="115">
        <v>0</v>
      </c>
      <c r="O76" s="115">
        <v>0</v>
      </c>
      <c r="P76" s="122">
        <v>160</v>
      </c>
      <c r="Q76" s="123"/>
      <c r="R76" s="124">
        <v>4.185</v>
      </c>
      <c r="S76" s="124" t="e">
        <f t="shared" si="73"/>
        <v>#REF!</v>
      </c>
      <c r="T76" s="125">
        <f t="shared" si="74"/>
        <v>4.185</v>
      </c>
      <c r="U76" s="125">
        <v>4.185</v>
      </c>
      <c r="V76" s="126">
        <f>ROUND(SUMIFS(基础数据表格农村公路建设!P:P,基础数据表格农村公路建设!E:E,$AL$6,基础数据表格农村公路建设!G:G,B76),0)</f>
        <v>639</v>
      </c>
      <c r="W76" s="127">
        <f t="shared" si="77"/>
        <v>-53.1</v>
      </c>
      <c r="X76" s="128" t="e">
        <f>SUMIF(#REF!,B76,#REF!)</f>
        <v>#REF!</v>
      </c>
      <c r="Y76" s="128" t="e">
        <f t="shared" si="76"/>
        <v>#REF!</v>
      </c>
      <c r="Z76" s="129" t="e">
        <f>#REF!</f>
        <v>#REF!</v>
      </c>
      <c r="AA76" s="129" t="e">
        <f>#REF!</f>
        <v>#REF!</v>
      </c>
      <c r="AB76" s="129" t="e">
        <f>#REF!</f>
        <v>#REF!</v>
      </c>
      <c r="AC76" s="129" t="e">
        <f>#REF!</f>
        <v>#REF!</v>
      </c>
      <c r="AD76" s="129" t="e">
        <f>#REF!</f>
        <v>#REF!</v>
      </c>
      <c r="AE76" s="129" t="e">
        <f>#REF!</f>
        <v>#REF!</v>
      </c>
      <c r="AF76" s="130"/>
      <c r="AG76" s="130"/>
      <c r="AH76" s="102"/>
      <c r="AI76" s="141"/>
      <c r="AJ76" s="130"/>
      <c r="AK76" s="130"/>
      <c r="AL76" s="110">
        <f>SUMIFS(基础数据表格农村公路建设!M:M,基础数据表格农村公路建设!G:G,B76,基础数据表格农村公路建设!D:D,$AL$5,基础数据表格农村公路建设!E:E,$AL$6)</f>
        <v>4.185</v>
      </c>
      <c r="AM76" s="111">
        <f>SUMIFS(基础数据表格农村公路建设!M:M,基础数据表格农村公路建设!G:G,B76,基础数据表格农村公路建设!D:D,$AM$5,基础数据表格农村公路建设!E:E,$AM$6)</f>
        <v>0</v>
      </c>
      <c r="AN76" s="111">
        <f>SUMIFS(基础数据表格农村公路建设!M:M,基础数据表格农村公路建设!G:G,B76,基础数据表格农村公路建设!D:D,$AN$5,基础数据表格农村公路建设!E:E,$AN$6)</f>
        <v>0</v>
      </c>
      <c r="AO76" s="111">
        <f>SUMIFS(基础数据表格农村公路建设!M:M,基础数据表格农村公路建设!G:G,B76,基础数据表格农村公路建设!D:D,$AO$5,基础数据表格农村公路建设!E:E,$AO$6)</f>
        <v>0</v>
      </c>
      <c r="AP76" s="111">
        <f>SUMIFS(基础数据表格农村公路建设!M:M,基础数据表格农村公路建设!G:G,B76,基础数据表格农村公路建设!D:D,$AP$5,基础数据表格农村公路建设!E:E,$AP$6)</f>
        <v>0</v>
      </c>
      <c r="AQ76" s="111">
        <f>SUMIFS(基础数据表格农村公路建设!M:M,基础数据表格农村公路建设!G:G,B76,基础数据表格农村公路建设!D:D,$AQ$5,基础数据表格农村公路建设!E:E,$AQ$6)</f>
        <v>0</v>
      </c>
      <c r="AR76" s="83"/>
      <c r="AS76" s="83">
        <v>0</v>
      </c>
      <c r="AT76" s="98">
        <f t="shared" si="75"/>
        <v>4.185</v>
      </c>
      <c r="AU76" s="99" t="s">
        <v>198</v>
      </c>
      <c r="AV76" s="112">
        <v>60</v>
      </c>
      <c r="AW76" s="112">
        <v>140</v>
      </c>
      <c r="AX76" s="113">
        <v>30</v>
      </c>
    </row>
    <row r="77" ht="19" customHeight="1" outlineLevel="2" spans="1:50">
      <c r="A77" s="139" t="s">
        <v>90</v>
      </c>
      <c r="B77" s="140" t="s">
        <v>97</v>
      </c>
      <c r="C77" s="115">
        <f t="shared" si="66"/>
        <v>2786</v>
      </c>
      <c r="D77" s="116">
        <v>2624</v>
      </c>
      <c r="E77" s="115">
        <f t="shared" si="67"/>
        <v>2575</v>
      </c>
      <c r="F77" s="115">
        <f t="shared" si="68"/>
        <v>52</v>
      </c>
      <c r="G77" s="117">
        <v>211</v>
      </c>
      <c r="H77" s="117">
        <f>SUMIFS(基础数据表格农村公路建设!S:S,基础数据表格农村公路建设!G:G,B77,基础数据表格农村公路建设!D:D,$H$4)</f>
        <v>211</v>
      </c>
      <c r="I77" s="118">
        <f t="shared" si="69"/>
        <v>2575</v>
      </c>
      <c r="J77" s="115">
        <f t="shared" si="70"/>
        <v>2520</v>
      </c>
      <c r="K77" s="143">
        <f t="shared" si="71"/>
        <v>3821.94</v>
      </c>
      <c r="L77" s="144">
        <f t="shared" si="72"/>
        <v>2520</v>
      </c>
      <c r="M77" s="121"/>
      <c r="N77" s="115">
        <v>55</v>
      </c>
      <c r="O77" s="115">
        <v>0</v>
      </c>
      <c r="P77" s="122">
        <v>211</v>
      </c>
      <c r="Q77" s="123"/>
      <c r="R77" s="124">
        <v>31.079</v>
      </c>
      <c r="S77" s="124" t="e">
        <f t="shared" si="73"/>
        <v>#REF!</v>
      </c>
      <c r="T77" s="125">
        <f t="shared" si="74"/>
        <v>31.079</v>
      </c>
      <c r="U77" s="125">
        <v>31.326</v>
      </c>
      <c r="V77" s="126">
        <f>ROUND(SUMIFS(基础数据表格农村公路建设!P:P,基础数据表格农村公路建设!E:E,$AL$6,基础数据表格农村公路建设!G:G,B77),0)</f>
        <v>2520</v>
      </c>
      <c r="W77" s="127">
        <f t="shared" si="77"/>
        <v>1301.94</v>
      </c>
      <c r="X77" s="128" t="e">
        <f>SUMIF(#REF!,B77,#REF!)</f>
        <v>#REF!</v>
      </c>
      <c r="Y77" s="128" t="e">
        <f t="shared" si="76"/>
        <v>#REF!</v>
      </c>
      <c r="Z77" s="129" t="e">
        <f>#REF!</f>
        <v>#REF!</v>
      </c>
      <c r="AA77" s="129" t="e">
        <f>#REF!</f>
        <v>#REF!</v>
      </c>
      <c r="AB77" s="129" t="e">
        <f>#REF!</f>
        <v>#REF!</v>
      </c>
      <c r="AC77" s="129" t="e">
        <f>#REF!</f>
        <v>#REF!</v>
      </c>
      <c r="AD77" s="129" t="e">
        <f>#REF!</f>
        <v>#REF!</v>
      </c>
      <c r="AE77" s="129" t="e">
        <f>#REF!</f>
        <v>#REF!</v>
      </c>
      <c r="AF77" s="130">
        <v>2</v>
      </c>
      <c r="AG77" s="130">
        <v>2</v>
      </c>
      <c r="AH77" s="102">
        <v>160.459</v>
      </c>
      <c r="AI77" s="141"/>
      <c r="AJ77" s="130"/>
      <c r="AK77" s="130"/>
      <c r="AL77" s="110">
        <f>SUMIFS(基础数据表格农村公路建设!M:M,基础数据表格农村公路建设!G:G,B77,基础数据表格农村公路建设!D:D,$AL$5,基础数据表格农村公路建设!E:E,$AL$6)</f>
        <v>24.465</v>
      </c>
      <c r="AM77" s="111">
        <f>SUMIFS(基础数据表格农村公路建设!M:M,基础数据表格农村公路建设!G:G,B77,基础数据表格农村公路建设!D:D,$AM$5,基础数据表格农村公路建设!E:E,$AM$6)</f>
        <v>0</v>
      </c>
      <c r="AN77" s="111">
        <f>SUMIFS(基础数据表格农村公路建设!M:M,基础数据表格农村公路建设!G:G,B77,基础数据表格农村公路建设!D:D,$AN$5,基础数据表格农村公路建设!E:E,$AN$6)</f>
        <v>0</v>
      </c>
      <c r="AO77" s="111">
        <f>SUMIFS(基础数据表格农村公路建设!M:M,基础数据表格农村公路建设!G:G,B77,基础数据表格农村公路建设!D:D,$AO$5,基础数据表格农村公路建设!E:E,$AO$6)</f>
        <v>0.403</v>
      </c>
      <c r="AP77" s="111">
        <f>SUMIFS(基础数据表格农村公路建设!M:M,基础数据表格农村公路建设!G:G,B77,基础数据表格农村公路建设!D:D,$AP$5,基础数据表格农村公路建设!E:E,$AP$6)</f>
        <v>6.211</v>
      </c>
      <c r="AQ77" s="111">
        <f>SUMIFS(基础数据表格农村公路建设!M:M,基础数据表格农村公路建设!G:G,B77,基础数据表格农村公路建设!D:D,$AQ$5,基础数据表格农村公路建设!E:E,$AQ$6)</f>
        <v>0</v>
      </c>
      <c r="AR77" s="83"/>
      <c r="AS77" s="83">
        <v>30.266</v>
      </c>
      <c r="AT77" s="98">
        <f t="shared" si="75"/>
        <v>0.813000000000002</v>
      </c>
      <c r="AU77" s="99" t="s">
        <v>198</v>
      </c>
      <c r="AV77" s="112">
        <v>60</v>
      </c>
      <c r="AW77" s="112">
        <v>140</v>
      </c>
      <c r="AX77" s="113">
        <v>30</v>
      </c>
    </row>
    <row r="78" ht="19" customHeight="1" outlineLevel="1" spans="1:50">
      <c r="A78" s="135" t="s">
        <v>98</v>
      </c>
      <c r="B78" s="132"/>
      <c r="C78" s="115">
        <f>SUBTOTAL(9,C79:C82)</f>
        <v>9383</v>
      </c>
      <c r="D78" s="116">
        <v>5470</v>
      </c>
      <c r="E78" s="115">
        <f t="shared" ref="E78:L78" si="78">SUBTOTAL(9,E79:E82)</f>
        <v>5799</v>
      </c>
      <c r="F78" s="115">
        <f t="shared" si="78"/>
        <v>116</v>
      </c>
      <c r="G78" s="115">
        <f t="shared" si="78"/>
        <v>3584</v>
      </c>
      <c r="H78" s="115">
        <f t="shared" si="78"/>
        <v>3584</v>
      </c>
      <c r="I78" s="118">
        <f t="shared" si="78"/>
        <v>5799</v>
      </c>
      <c r="J78" s="115">
        <f t="shared" si="78"/>
        <v>4933</v>
      </c>
      <c r="K78" s="115">
        <f t="shared" si="78"/>
        <v>5449.21</v>
      </c>
      <c r="L78" s="115">
        <f t="shared" si="78"/>
        <v>4933</v>
      </c>
      <c r="M78" s="115"/>
      <c r="N78" s="115">
        <f>SUBTOTAL(9,N79:N82)</f>
        <v>866</v>
      </c>
      <c r="O78" s="115">
        <f>SUBTOTAL(9,O79:O82)</f>
        <v>0</v>
      </c>
      <c r="P78" s="118">
        <f>SUBTOTAL(9,P79:P82)</f>
        <v>3584</v>
      </c>
      <c r="Q78" s="123"/>
      <c r="R78" s="115">
        <f>SUBTOTAL(9,R79:R82)</f>
        <v>125.539</v>
      </c>
      <c r="S78" s="115" t="e">
        <f>SUBTOTAL(9,S79:S82)</f>
        <v>#REF!</v>
      </c>
      <c r="T78" s="115">
        <f>SUBTOTAL(9,T79:T82)</f>
        <v>83.834</v>
      </c>
      <c r="U78" s="115">
        <v>84.393</v>
      </c>
      <c r="V78" s="115">
        <f>SUBTOTAL(9,V79:V82)</f>
        <v>4933</v>
      </c>
      <c r="W78" s="127">
        <f t="shared" si="77"/>
        <v>516.209999999998</v>
      </c>
      <c r="X78" s="128" t="e">
        <f>SUMIF(#REF!,B78,#REF!)</f>
        <v>#REF!</v>
      </c>
      <c r="Y78" s="128" t="e">
        <f t="shared" si="76"/>
        <v>#REF!</v>
      </c>
      <c r="Z78" s="134" t="e">
        <f t="shared" ref="Z78:AQ78" si="79">SUM(Z79:Z82)</f>
        <v>#REF!</v>
      </c>
      <c r="AA78" s="134" t="e">
        <f t="shared" si="79"/>
        <v>#REF!</v>
      </c>
      <c r="AB78" s="134" t="e">
        <f t="shared" si="79"/>
        <v>#REF!</v>
      </c>
      <c r="AC78" s="134" t="e">
        <f t="shared" si="79"/>
        <v>#REF!</v>
      </c>
      <c r="AD78" s="134" t="e">
        <f t="shared" si="79"/>
        <v>#REF!</v>
      </c>
      <c r="AE78" s="134" t="e">
        <f t="shared" si="79"/>
        <v>#REF!</v>
      </c>
      <c r="AF78" s="111">
        <f t="shared" si="79"/>
        <v>8</v>
      </c>
      <c r="AG78" s="111">
        <f t="shared" si="79"/>
        <v>10</v>
      </c>
      <c r="AH78" s="111">
        <f t="shared" si="79"/>
        <v>2780.462</v>
      </c>
      <c r="AI78" s="111">
        <f t="shared" si="79"/>
        <v>0</v>
      </c>
      <c r="AJ78" s="111">
        <f t="shared" si="79"/>
        <v>0</v>
      </c>
      <c r="AK78" s="111">
        <f t="shared" si="79"/>
        <v>0</v>
      </c>
      <c r="AL78" s="111">
        <f t="shared" si="79"/>
        <v>0</v>
      </c>
      <c r="AM78" s="111">
        <f t="shared" si="79"/>
        <v>0</v>
      </c>
      <c r="AN78" s="111">
        <f t="shared" si="79"/>
        <v>0</v>
      </c>
      <c r="AO78" s="111">
        <f t="shared" si="79"/>
        <v>83.834</v>
      </c>
      <c r="AP78" s="111">
        <f t="shared" si="79"/>
        <v>0</v>
      </c>
      <c r="AQ78" s="111">
        <f t="shared" si="79"/>
        <v>0</v>
      </c>
      <c r="AR78" s="110"/>
      <c r="AS78" s="110">
        <v>117.766</v>
      </c>
      <c r="AT78" s="98">
        <f t="shared" si="75"/>
        <v>-33.932</v>
      </c>
      <c r="AU78" s="99"/>
      <c r="AV78" s="112"/>
      <c r="AW78" s="112"/>
      <c r="AX78" s="113"/>
    </row>
    <row r="79" ht="19" customHeight="1" outlineLevel="2" spans="1:50">
      <c r="A79" s="139" t="s">
        <v>99</v>
      </c>
      <c r="B79" s="140" t="s">
        <v>100</v>
      </c>
      <c r="C79" s="115">
        <f>E79+G79</f>
        <v>733</v>
      </c>
      <c r="D79" s="116">
        <v>160</v>
      </c>
      <c r="E79" s="115">
        <f>I79</f>
        <v>160</v>
      </c>
      <c r="F79" s="115">
        <f>ROUND(E79*0.02,0)</f>
        <v>3</v>
      </c>
      <c r="G79" s="117">
        <v>573</v>
      </c>
      <c r="H79" s="117">
        <f>SUMIFS(基础数据表格农村公路建设!S:S,基础数据表格农村公路建设!G:G,B79,基础数据表格农村公路建设!D:D,$H$4)</f>
        <v>573</v>
      </c>
      <c r="I79" s="118">
        <f>ROUND(J79+M79+N79+O79,0)</f>
        <v>160</v>
      </c>
      <c r="J79" s="115">
        <f>ROUND(IF(K79&lt;L79,K79,L79),0)</f>
        <v>0</v>
      </c>
      <c r="K79" s="119">
        <f>AV79*(AN79+AO79+AP79)+AW79*(AL79+AM79)+AX79*AQ79</f>
        <v>0</v>
      </c>
      <c r="L79" s="120">
        <f>V79</f>
        <v>0</v>
      </c>
      <c r="M79" s="121"/>
      <c r="N79" s="115">
        <v>160</v>
      </c>
      <c r="O79" s="115">
        <v>0</v>
      </c>
      <c r="P79" s="122">
        <v>573</v>
      </c>
      <c r="Q79" s="123"/>
      <c r="R79" s="124">
        <v>8.33</v>
      </c>
      <c r="S79" s="124" t="e">
        <f>SUM(Z79:AE79)</f>
        <v>#REF!</v>
      </c>
      <c r="T79" s="125">
        <f>SUM(AL79:AQ79)</f>
        <v>0</v>
      </c>
      <c r="U79" s="125">
        <v>0</v>
      </c>
      <c r="V79" s="126">
        <f>ROUND(SUMIFS(基础数据表格农村公路建设!P:P,基础数据表格农村公路建设!E:E,$AL$6,基础数据表格农村公路建设!G:G,B79),0)</f>
        <v>0</v>
      </c>
      <c r="W79" s="127">
        <f t="shared" si="77"/>
        <v>0</v>
      </c>
      <c r="X79" s="128" t="e">
        <f>SUMIF(#REF!,B79,#REF!)</f>
        <v>#REF!</v>
      </c>
      <c r="Y79" s="128" t="e">
        <f t="shared" si="76"/>
        <v>#REF!</v>
      </c>
      <c r="Z79" s="129" t="e">
        <f>#REF!</f>
        <v>#REF!</v>
      </c>
      <c r="AA79" s="129" t="e">
        <f>#REF!</f>
        <v>#REF!</v>
      </c>
      <c r="AB79" s="129" t="e">
        <f>#REF!</f>
        <v>#REF!</v>
      </c>
      <c r="AC79" s="129" t="e">
        <f>#REF!</f>
        <v>#REF!</v>
      </c>
      <c r="AD79" s="129" t="e">
        <f>#REF!</f>
        <v>#REF!</v>
      </c>
      <c r="AE79" s="129" t="e">
        <f>#REF!</f>
        <v>#REF!</v>
      </c>
      <c r="AF79" s="130">
        <v>2</v>
      </c>
      <c r="AG79" s="130">
        <v>2</v>
      </c>
      <c r="AH79" s="102">
        <v>511.33</v>
      </c>
      <c r="AI79" s="141"/>
      <c r="AJ79" s="130"/>
      <c r="AK79" s="130"/>
      <c r="AL79" s="110">
        <f>SUMIFS(基础数据表格农村公路建设!M:M,基础数据表格农村公路建设!G:G,B79,基础数据表格农村公路建设!D:D,$AL$5,基础数据表格农村公路建设!E:E,$AL$6)</f>
        <v>0</v>
      </c>
      <c r="AM79" s="111">
        <f>SUMIFS(基础数据表格农村公路建设!M:M,基础数据表格农村公路建设!G:G,B79,基础数据表格农村公路建设!D:D,$AM$5,基础数据表格农村公路建设!E:E,$AM$6)</f>
        <v>0</v>
      </c>
      <c r="AN79" s="111">
        <f>SUMIFS(基础数据表格农村公路建设!M:M,基础数据表格农村公路建设!G:G,B79,基础数据表格农村公路建设!D:D,$AN$5,基础数据表格农村公路建设!E:E,$AN$6)</f>
        <v>0</v>
      </c>
      <c r="AO79" s="111">
        <f>SUMIFS(基础数据表格农村公路建设!M:M,基础数据表格农村公路建设!G:G,B79,基础数据表格农村公路建设!D:D,$AO$5,基础数据表格农村公路建设!E:E,$AO$6)</f>
        <v>0</v>
      </c>
      <c r="AP79" s="111">
        <f>SUMIFS(基础数据表格农村公路建设!M:M,基础数据表格农村公路建设!G:G,B79,基础数据表格农村公路建设!D:D,$AP$5,基础数据表格农村公路建设!E:E,$AP$6)</f>
        <v>0</v>
      </c>
      <c r="AQ79" s="111">
        <f>SUMIFS(基础数据表格农村公路建设!M:M,基础数据表格农村公路建设!G:G,B79,基础数据表格农村公路建设!D:D,$AQ$5,基础数据表格农村公路建设!E:E,$AQ$6)</f>
        <v>0</v>
      </c>
      <c r="AR79" s="83"/>
      <c r="AS79" s="83">
        <v>0</v>
      </c>
      <c r="AT79" s="98">
        <f t="shared" si="75"/>
        <v>0</v>
      </c>
      <c r="AU79" s="99" t="s">
        <v>195</v>
      </c>
      <c r="AV79" s="112">
        <v>65</v>
      </c>
      <c r="AW79" s="112">
        <v>145</v>
      </c>
      <c r="AX79" s="113">
        <v>40</v>
      </c>
    </row>
    <row r="80" ht="19" customHeight="1" outlineLevel="2" spans="1:50">
      <c r="A80" s="139" t="s">
        <v>99</v>
      </c>
      <c r="B80" s="140" t="s">
        <v>101</v>
      </c>
      <c r="C80" s="115">
        <f>E80+G80</f>
        <v>1412</v>
      </c>
      <c r="D80" s="116">
        <v>706</v>
      </c>
      <c r="E80" s="115">
        <f>I80</f>
        <v>706</v>
      </c>
      <c r="F80" s="115">
        <f>ROUND(E80*0.02,0)</f>
        <v>14</v>
      </c>
      <c r="G80" s="117">
        <v>706</v>
      </c>
      <c r="H80" s="117">
        <f>SUMIFS(基础数据表格农村公路建设!S:S,基础数据表格农村公路建设!G:G,B80,基础数据表格农村公路建设!D:D,$H$4)</f>
        <v>706</v>
      </c>
      <c r="I80" s="118">
        <f>ROUND(J80+M80+N80+O80,0)</f>
        <v>706</v>
      </c>
      <c r="J80" s="115">
        <f>ROUND(IF(K80&lt;L80,K80,L80),0)</f>
        <v>0</v>
      </c>
      <c r="K80" s="119">
        <f>AV80*(AN80+AO80+AP80)+AW80*(AL80+AM80)+AX80*AQ80</f>
        <v>0</v>
      </c>
      <c r="L80" s="120">
        <f>V80</f>
        <v>0</v>
      </c>
      <c r="M80" s="121"/>
      <c r="N80" s="115">
        <v>706</v>
      </c>
      <c r="O80" s="115">
        <v>0</v>
      </c>
      <c r="P80" s="122">
        <v>706</v>
      </c>
      <c r="Q80" s="123"/>
      <c r="R80" s="124">
        <v>13.58</v>
      </c>
      <c r="S80" s="124" t="e">
        <f>SUM(Z80:AE80)</f>
        <v>#REF!</v>
      </c>
      <c r="T80" s="125">
        <f>SUM(AL80:AQ80)</f>
        <v>0</v>
      </c>
      <c r="U80" s="125">
        <v>0</v>
      </c>
      <c r="V80" s="126">
        <f>ROUND(SUMIFS(基础数据表格农村公路建设!P:P,基础数据表格农村公路建设!E:E,$AL$6,基础数据表格农村公路建设!G:G,B80),0)</f>
        <v>0</v>
      </c>
      <c r="W80" s="127">
        <f t="shared" si="77"/>
        <v>0</v>
      </c>
      <c r="X80" s="128" t="e">
        <f>SUMIF(#REF!,B80,#REF!)</f>
        <v>#REF!</v>
      </c>
      <c r="Y80" s="128" t="e">
        <f t="shared" si="76"/>
        <v>#REF!</v>
      </c>
      <c r="Z80" s="129" t="e">
        <f>#REF!</f>
        <v>#REF!</v>
      </c>
      <c r="AA80" s="129" t="e">
        <f>#REF!</f>
        <v>#REF!</v>
      </c>
      <c r="AB80" s="129" t="e">
        <f>#REF!</f>
        <v>#REF!</v>
      </c>
      <c r="AC80" s="129" t="e">
        <f>#REF!</f>
        <v>#REF!</v>
      </c>
      <c r="AD80" s="129" t="e">
        <f>#REF!</f>
        <v>#REF!</v>
      </c>
      <c r="AE80" s="129" t="e">
        <f>#REF!</f>
        <v>#REF!</v>
      </c>
      <c r="AF80" s="130">
        <v>6</v>
      </c>
      <c r="AG80" s="130">
        <v>8</v>
      </c>
      <c r="AH80" s="102">
        <v>2269.132</v>
      </c>
      <c r="AI80" s="141"/>
      <c r="AJ80" s="130"/>
      <c r="AK80" s="130"/>
      <c r="AL80" s="110">
        <f>SUMIFS(基础数据表格农村公路建设!M:M,基础数据表格农村公路建设!G:G,B80,基础数据表格农村公路建设!D:D,$AL$5,基础数据表格农村公路建设!E:E,$AL$6)</f>
        <v>0</v>
      </c>
      <c r="AM80" s="111">
        <f>SUMIFS(基础数据表格农村公路建设!M:M,基础数据表格农村公路建设!G:G,B80,基础数据表格农村公路建设!D:D,$AM$5,基础数据表格农村公路建设!E:E,$AM$6)</f>
        <v>0</v>
      </c>
      <c r="AN80" s="111">
        <f>SUMIFS(基础数据表格农村公路建设!M:M,基础数据表格农村公路建设!G:G,B80,基础数据表格农村公路建设!D:D,$AN$5,基础数据表格农村公路建设!E:E,$AN$6)</f>
        <v>0</v>
      </c>
      <c r="AO80" s="111">
        <f>SUMIFS(基础数据表格农村公路建设!M:M,基础数据表格农村公路建设!G:G,B80,基础数据表格农村公路建设!D:D,$AO$5,基础数据表格农村公路建设!E:E,$AO$6)</f>
        <v>0</v>
      </c>
      <c r="AP80" s="111">
        <f>SUMIFS(基础数据表格农村公路建设!M:M,基础数据表格农村公路建设!G:G,B80,基础数据表格农村公路建设!D:D,$AP$5,基础数据表格农村公路建设!E:E,$AP$6)</f>
        <v>0</v>
      </c>
      <c r="AQ80" s="111">
        <f>SUMIFS(基础数据表格农村公路建设!M:M,基础数据表格农村公路建设!G:G,B80,基础数据表格农村公路建设!D:D,$AQ$5,基础数据表格农村公路建设!E:E,$AQ$6)</f>
        <v>0</v>
      </c>
      <c r="AR80" s="83"/>
      <c r="AS80" s="83">
        <v>11.892</v>
      </c>
      <c r="AT80" s="98">
        <f t="shared" si="75"/>
        <v>-11.892</v>
      </c>
      <c r="AU80" s="99" t="s">
        <v>195</v>
      </c>
      <c r="AV80" s="112">
        <v>65</v>
      </c>
      <c r="AW80" s="112">
        <v>145</v>
      </c>
      <c r="AX80" s="113">
        <v>40</v>
      </c>
    </row>
    <row r="81" ht="19" customHeight="1" outlineLevel="2" spans="1:50">
      <c r="A81" s="139" t="s">
        <v>99</v>
      </c>
      <c r="B81" s="140" t="s">
        <v>102</v>
      </c>
      <c r="C81" s="115">
        <f>E81+G81</f>
        <v>6606</v>
      </c>
      <c r="D81" s="116">
        <v>4604</v>
      </c>
      <c r="E81" s="115">
        <f>I81</f>
        <v>4933</v>
      </c>
      <c r="F81" s="115">
        <f>ROUND(E81*0.02,0)</f>
        <v>99</v>
      </c>
      <c r="G81" s="117">
        <v>1673</v>
      </c>
      <c r="H81" s="117">
        <f>SUMIFS(基础数据表格农村公路建设!S:S,基础数据表格农村公路建设!G:G,B81,基础数据表格农村公路建设!D:D,$H$4)</f>
        <v>1673</v>
      </c>
      <c r="I81" s="118">
        <f>ROUND(J81+M81+N81+O81,0)</f>
        <v>4933</v>
      </c>
      <c r="J81" s="115">
        <f>ROUND(IF(K81&lt;L81,K81,L81),0)</f>
        <v>4933</v>
      </c>
      <c r="K81" s="143">
        <f>AV81*(AN81+AO81+AP81)+AW81*(AL81+AM81)+AX81*AQ81</f>
        <v>5449.21</v>
      </c>
      <c r="L81" s="144">
        <f>V81</f>
        <v>4933</v>
      </c>
      <c r="M81" s="121"/>
      <c r="N81" s="115">
        <v>0</v>
      </c>
      <c r="O81" s="115">
        <v>0</v>
      </c>
      <c r="P81" s="122">
        <v>1673</v>
      </c>
      <c r="Q81" s="123"/>
      <c r="R81" s="124">
        <v>93.078</v>
      </c>
      <c r="S81" s="124" t="e">
        <f>SUM(Z81:AE81)</f>
        <v>#REF!</v>
      </c>
      <c r="T81" s="125">
        <f>SUM(AL81:AQ81)</f>
        <v>83.834</v>
      </c>
      <c r="U81" s="125">
        <v>84.393</v>
      </c>
      <c r="V81" s="126">
        <f>ROUND(SUMIFS(基础数据表格农村公路建设!P:P,基础数据表格农村公路建设!E:E,$AL$6,基础数据表格农村公路建设!G:G,B81),0)</f>
        <v>4933</v>
      </c>
      <c r="W81" s="127">
        <f t="shared" si="77"/>
        <v>516.209999999998</v>
      </c>
      <c r="X81" s="128" t="e">
        <f>SUMIF(#REF!,B81,#REF!)</f>
        <v>#REF!</v>
      </c>
      <c r="Y81" s="128" t="e">
        <f t="shared" si="76"/>
        <v>#REF!</v>
      </c>
      <c r="Z81" s="129" t="e">
        <f>#REF!</f>
        <v>#REF!</v>
      </c>
      <c r="AA81" s="129" t="e">
        <f>#REF!</f>
        <v>#REF!</v>
      </c>
      <c r="AB81" s="129" t="e">
        <f>#REF!</f>
        <v>#REF!</v>
      </c>
      <c r="AC81" s="129" t="e">
        <f>#REF!</f>
        <v>#REF!</v>
      </c>
      <c r="AD81" s="129" t="e">
        <f>#REF!</f>
        <v>#REF!</v>
      </c>
      <c r="AE81" s="129" t="e">
        <f>#REF!</f>
        <v>#REF!</v>
      </c>
      <c r="AF81" s="130"/>
      <c r="AG81" s="130"/>
      <c r="AH81" s="102"/>
      <c r="AI81" s="141"/>
      <c r="AJ81" s="130"/>
      <c r="AK81" s="130"/>
      <c r="AL81" s="110">
        <f>SUMIFS(基础数据表格农村公路建设!M:M,基础数据表格农村公路建设!G:G,B81,基础数据表格农村公路建设!D:D,$AL$5,基础数据表格农村公路建设!E:E,$AL$6)</f>
        <v>0</v>
      </c>
      <c r="AM81" s="111">
        <f>SUMIFS(基础数据表格农村公路建设!M:M,基础数据表格农村公路建设!G:G,B81,基础数据表格农村公路建设!D:D,$AM$5,基础数据表格农村公路建设!E:E,$AM$6)</f>
        <v>0</v>
      </c>
      <c r="AN81" s="111">
        <f>SUMIFS(基础数据表格农村公路建设!M:M,基础数据表格农村公路建设!G:G,B81,基础数据表格农村公路建设!D:D,$AN$5,基础数据表格农村公路建设!E:E,$AN$6)</f>
        <v>0</v>
      </c>
      <c r="AO81" s="111">
        <f>SUMIFS(基础数据表格农村公路建设!M:M,基础数据表格农村公路建设!G:G,B81,基础数据表格农村公路建设!D:D,$AO$5,基础数据表格农村公路建设!E:E,$AO$6)</f>
        <v>83.834</v>
      </c>
      <c r="AP81" s="111">
        <f>SUMIFS(基础数据表格农村公路建设!M:M,基础数据表格农村公路建设!G:G,B81,基础数据表格农村公路建设!D:D,$AP$5,基础数据表格农村公路建设!E:E,$AP$6)</f>
        <v>0</v>
      </c>
      <c r="AQ81" s="111">
        <f>SUMIFS(基础数据表格农村公路建设!M:M,基础数据表格农村公路建设!G:G,B81,基础数据表格农村公路建设!D:D,$AQ$5,基础数据表格农村公路建设!E:E,$AQ$6)</f>
        <v>0</v>
      </c>
      <c r="AR81" s="83"/>
      <c r="AS81" s="83">
        <v>95.874</v>
      </c>
      <c r="AT81" s="98">
        <f t="shared" si="75"/>
        <v>-12.04</v>
      </c>
      <c r="AU81" s="99" t="s">
        <v>195</v>
      </c>
      <c r="AV81" s="112">
        <v>65</v>
      </c>
      <c r="AW81" s="112">
        <v>145</v>
      </c>
      <c r="AX81" s="113">
        <v>40</v>
      </c>
    </row>
    <row r="82" ht="19" customHeight="1" outlineLevel="2" spans="1:50">
      <c r="A82" s="139" t="s">
        <v>99</v>
      </c>
      <c r="B82" s="140" t="s">
        <v>103</v>
      </c>
      <c r="C82" s="115">
        <f>E82+G82</f>
        <v>632</v>
      </c>
      <c r="D82" s="116">
        <v>0</v>
      </c>
      <c r="E82" s="115">
        <f>I82</f>
        <v>0</v>
      </c>
      <c r="F82" s="115">
        <f>ROUND(E82*0.02,0)</f>
        <v>0</v>
      </c>
      <c r="G82" s="117">
        <v>632</v>
      </c>
      <c r="H82" s="117">
        <f>SUMIFS(基础数据表格农村公路建设!S:S,基础数据表格农村公路建设!G:G,B82,基础数据表格农村公路建设!D:D,$H$4)</f>
        <v>632</v>
      </c>
      <c r="I82" s="118">
        <f>ROUND(J82+M82+N82+O82,0)</f>
        <v>0</v>
      </c>
      <c r="J82" s="115">
        <f>ROUND(IF(K82&lt;L82,K82,L82),0)</f>
        <v>0</v>
      </c>
      <c r="K82" s="119">
        <f>AV82*(AN82+AO82+AP82)+AW82*(AL82+AM82)+AX82*AQ82</f>
        <v>0</v>
      </c>
      <c r="L82" s="120">
        <f>V82</f>
        <v>0</v>
      </c>
      <c r="M82" s="121"/>
      <c r="N82" s="115">
        <v>0</v>
      </c>
      <c r="O82" s="115">
        <v>0</v>
      </c>
      <c r="P82" s="122">
        <v>632</v>
      </c>
      <c r="Q82" s="123"/>
      <c r="R82" s="124">
        <v>10.551</v>
      </c>
      <c r="S82" s="124" t="e">
        <f>SUM(Z82:AE82)</f>
        <v>#REF!</v>
      </c>
      <c r="T82" s="125">
        <f>SUM(AL82:AQ82)</f>
        <v>0</v>
      </c>
      <c r="U82" s="125">
        <v>0</v>
      </c>
      <c r="V82" s="126">
        <f>ROUND(SUMIFS(基础数据表格农村公路建设!P:P,基础数据表格农村公路建设!E:E,$AL$6,基础数据表格农村公路建设!G:G,B82),0)</f>
        <v>0</v>
      </c>
      <c r="W82" s="127">
        <f t="shared" si="77"/>
        <v>0</v>
      </c>
      <c r="X82" s="128" t="e">
        <f>SUMIF(#REF!,B82,#REF!)</f>
        <v>#REF!</v>
      </c>
      <c r="Y82" s="128" t="e">
        <f t="shared" si="76"/>
        <v>#REF!</v>
      </c>
      <c r="Z82" s="129" t="e">
        <f>#REF!</f>
        <v>#REF!</v>
      </c>
      <c r="AA82" s="129" t="e">
        <f>#REF!</f>
        <v>#REF!</v>
      </c>
      <c r="AB82" s="129" t="e">
        <f>#REF!</f>
        <v>#REF!</v>
      </c>
      <c r="AC82" s="129" t="e">
        <f>#REF!</f>
        <v>#REF!</v>
      </c>
      <c r="AD82" s="129" t="e">
        <f>#REF!</f>
        <v>#REF!</v>
      </c>
      <c r="AE82" s="129" t="e">
        <f>#REF!</f>
        <v>#REF!</v>
      </c>
      <c r="AF82" s="130"/>
      <c r="AG82" s="130"/>
      <c r="AH82" s="102"/>
      <c r="AI82" s="141"/>
      <c r="AJ82" s="130"/>
      <c r="AK82" s="130"/>
      <c r="AL82" s="110">
        <f>SUMIFS(基础数据表格农村公路建设!M:M,基础数据表格农村公路建设!G:G,B82,基础数据表格农村公路建设!D:D,$AL$5,基础数据表格农村公路建设!E:E,$AL$6)</f>
        <v>0</v>
      </c>
      <c r="AM82" s="111">
        <f>SUMIFS(基础数据表格农村公路建设!M:M,基础数据表格农村公路建设!G:G,B82,基础数据表格农村公路建设!D:D,$AM$5,基础数据表格农村公路建设!E:E,$AM$6)</f>
        <v>0</v>
      </c>
      <c r="AN82" s="111">
        <f>SUMIFS(基础数据表格农村公路建设!M:M,基础数据表格农村公路建设!G:G,B82,基础数据表格农村公路建设!D:D,$AN$5,基础数据表格农村公路建设!E:E,$AN$6)</f>
        <v>0</v>
      </c>
      <c r="AO82" s="111">
        <f>SUMIFS(基础数据表格农村公路建设!M:M,基础数据表格农村公路建设!G:G,B82,基础数据表格农村公路建设!D:D,$AO$5,基础数据表格农村公路建设!E:E,$AO$6)</f>
        <v>0</v>
      </c>
      <c r="AP82" s="111">
        <f>SUMIFS(基础数据表格农村公路建设!M:M,基础数据表格农村公路建设!G:G,B82,基础数据表格农村公路建设!D:D,$AP$5,基础数据表格农村公路建设!E:E,$AP$6)</f>
        <v>0</v>
      </c>
      <c r="AQ82" s="111">
        <f>SUMIFS(基础数据表格农村公路建设!M:M,基础数据表格农村公路建设!G:G,B82,基础数据表格农村公路建设!D:D,$AQ$5,基础数据表格农村公路建设!E:E,$AQ$6)</f>
        <v>0</v>
      </c>
      <c r="AR82" s="83"/>
      <c r="AS82" s="83">
        <v>10</v>
      </c>
      <c r="AT82" s="98">
        <f t="shared" si="75"/>
        <v>-10</v>
      </c>
      <c r="AU82" s="99" t="s">
        <v>195</v>
      </c>
      <c r="AV82" s="112">
        <v>65</v>
      </c>
      <c r="AW82" s="112">
        <v>145</v>
      </c>
      <c r="AX82" s="113">
        <v>40</v>
      </c>
    </row>
    <row r="83" ht="19" customHeight="1" outlineLevel="1" spans="1:50">
      <c r="A83" s="135" t="s">
        <v>104</v>
      </c>
      <c r="B83" s="140"/>
      <c r="C83" s="115">
        <f>SUBTOTAL(9,C84:C92)</f>
        <v>32947</v>
      </c>
      <c r="D83" s="116">
        <v>23865</v>
      </c>
      <c r="E83" s="115">
        <f t="shared" ref="E83:L83" si="80">SUBTOTAL(9,E84:E92)</f>
        <v>24279</v>
      </c>
      <c r="F83" s="115">
        <f t="shared" si="80"/>
        <v>486</v>
      </c>
      <c r="G83" s="115">
        <f t="shared" si="80"/>
        <v>8668</v>
      </c>
      <c r="H83" s="115">
        <f t="shared" si="80"/>
        <v>8668</v>
      </c>
      <c r="I83" s="118">
        <f t="shared" si="80"/>
        <v>24279</v>
      </c>
      <c r="J83" s="115">
        <f t="shared" si="80"/>
        <v>23540</v>
      </c>
      <c r="K83" s="115">
        <f t="shared" si="80"/>
        <v>24343.665</v>
      </c>
      <c r="L83" s="115">
        <f t="shared" si="80"/>
        <v>24197</v>
      </c>
      <c r="M83" s="115"/>
      <c r="N83" s="115">
        <f>SUBTOTAL(9,N84:N92)</f>
        <v>725</v>
      </c>
      <c r="O83" s="115">
        <f>SUBTOTAL(9,O84:O92)</f>
        <v>14</v>
      </c>
      <c r="P83" s="118">
        <f>SUBTOTAL(9,P84:P92)</f>
        <v>8668</v>
      </c>
      <c r="Q83" s="123"/>
      <c r="R83" s="115">
        <f>SUBTOTAL(9,R84:R92)</f>
        <v>279.109</v>
      </c>
      <c r="S83" s="115" t="e">
        <f>SUBTOTAL(9,S84:S92)</f>
        <v>#REF!</v>
      </c>
      <c r="T83" s="115">
        <f>SUBTOTAL(9,T84:T92)</f>
        <v>278.979</v>
      </c>
      <c r="U83" s="115">
        <v>270.219</v>
      </c>
      <c r="V83" s="115">
        <f>SUBTOTAL(9,V84:V92)</f>
        <v>24197</v>
      </c>
      <c r="W83" s="127">
        <f t="shared" si="77"/>
        <v>146.665000000001</v>
      </c>
      <c r="X83" s="128" t="e">
        <f>SUMIF(#REF!,B83,#REF!)</f>
        <v>#REF!</v>
      </c>
      <c r="Y83" s="128" t="e">
        <f t="shared" si="76"/>
        <v>#REF!</v>
      </c>
      <c r="Z83" s="134" t="e">
        <f t="shared" ref="Z83:AQ83" si="81">SUM(Z84:Z92)</f>
        <v>#REF!</v>
      </c>
      <c r="AA83" s="134" t="e">
        <f t="shared" si="81"/>
        <v>#REF!</v>
      </c>
      <c r="AB83" s="134" t="e">
        <f t="shared" si="81"/>
        <v>#REF!</v>
      </c>
      <c r="AC83" s="134" t="e">
        <f t="shared" si="81"/>
        <v>#REF!</v>
      </c>
      <c r="AD83" s="134" t="e">
        <f t="shared" si="81"/>
        <v>#REF!</v>
      </c>
      <c r="AE83" s="134" t="e">
        <f t="shared" si="81"/>
        <v>#REF!</v>
      </c>
      <c r="AF83" s="111">
        <f t="shared" si="81"/>
        <v>20</v>
      </c>
      <c r="AG83" s="111">
        <f t="shared" si="81"/>
        <v>18</v>
      </c>
      <c r="AH83" s="111">
        <f t="shared" si="81"/>
        <v>2100.985</v>
      </c>
      <c r="AI83" s="111">
        <f t="shared" si="81"/>
        <v>8.013</v>
      </c>
      <c r="AJ83" s="111">
        <f t="shared" si="81"/>
        <v>2.339</v>
      </c>
      <c r="AK83" s="111">
        <f t="shared" si="81"/>
        <v>17.746</v>
      </c>
      <c r="AL83" s="111">
        <f t="shared" si="81"/>
        <v>72.77</v>
      </c>
      <c r="AM83" s="111">
        <f t="shared" si="81"/>
        <v>9.586</v>
      </c>
      <c r="AN83" s="111">
        <f t="shared" si="81"/>
        <v>17.805</v>
      </c>
      <c r="AO83" s="111">
        <f t="shared" si="81"/>
        <v>41.329</v>
      </c>
      <c r="AP83" s="111">
        <f t="shared" si="81"/>
        <v>122.351</v>
      </c>
      <c r="AQ83" s="111">
        <f t="shared" si="81"/>
        <v>15.138</v>
      </c>
      <c r="AR83" s="110"/>
      <c r="AS83" s="110">
        <v>274.375</v>
      </c>
      <c r="AT83" s="98">
        <f t="shared" si="75"/>
        <v>4.60400000000004</v>
      </c>
      <c r="AU83" s="99"/>
      <c r="AV83" s="112"/>
      <c r="AW83" s="112"/>
      <c r="AX83" s="113"/>
    </row>
    <row r="84" ht="19" customHeight="1" outlineLevel="2" spans="1:50">
      <c r="A84" s="139" t="s">
        <v>105</v>
      </c>
      <c r="B84" s="140" t="s">
        <v>106</v>
      </c>
      <c r="C84" s="115">
        <f t="shared" ref="C84:C92" si="82">E84+G84</f>
        <v>156</v>
      </c>
      <c r="D84" s="116">
        <v>132</v>
      </c>
      <c r="E84" s="115">
        <f t="shared" ref="E84:E92" si="83">I84</f>
        <v>132</v>
      </c>
      <c r="F84" s="115">
        <f t="shared" ref="F84:F92" si="84">ROUND(E84*0.02,0)</f>
        <v>3</v>
      </c>
      <c r="G84" s="117">
        <v>24</v>
      </c>
      <c r="H84" s="117">
        <f>SUMIFS(基础数据表格农村公路建设!S:S,基础数据表格农村公路建设!G:G,B84,基础数据表格农村公路建设!D:D,$H$4)</f>
        <v>24</v>
      </c>
      <c r="I84" s="118">
        <f t="shared" ref="I84:I92" si="85">ROUND(J84+M84+N84+O84,0)</f>
        <v>132</v>
      </c>
      <c r="J84" s="115">
        <f t="shared" ref="J84:J92" si="86">ROUND(IF(K84&lt;L84,K84,L84),0)</f>
        <v>132</v>
      </c>
      <c r="K84" s="119">
        <f t="shared" ref="K84:K92" si="87">AV84*(AN84+AO84+AP84)+AW84*(AL84+AM84)+AX84*AQ84</f>
        <v>132</v>
      </c>
      <c r="L84" s="120">
        <f t="shared" ref="L84:L92" si="88">V84</f>
        <v>248</v>
      </c>
      <c r="M84" s="121"/>
      <c r="N84" s="115">
        <v>0</v>
      </c>
      <c r="O84" s="115">
        <v>0</v>
      </c>
      <c r="P84" s="122">
        <v>24</v>
      </c>
      <c r="Q84" s="123"/>
      <c r="R84" s="124">
        <v>3.3</v>
      </c>
      <c r="S84" s="124" t="e">
        <f t="shared" ref="S84:S92" si="89">SUM(Z84:AE84)</f>
        <v>#REF!</v>
      </c>
      <c r="T84" s="125">
        <f t="shared" ref="T84:T92" si="90">SUM(AL84:AQ84)</f>
        <v>3.3</v>
      </c>
      <c r="U84" s="125">
        <v>3.3</v>
      </c>
      <c r="V84" s="126">
        <f>ROUND(SUMIFS(基础数据表格农村公路建设!P:P,基础数据表格农村公路建设!E:E,$AL$6,基础数据表格农村公路建设!G:G,B84),0)</f>
        <v>248</v>
      </c>
      <c r="W84" s="127">
        <f t="shared" si="77"/>
        <v>-116</v>
      </c>
      <c r="X84" s="128" t="e">
        <f>SUMIF(#REF!,B84,#REF!)</f>
        <v>#REF!</v>
      </c>
      <c r="Y84" s="128" t="e">
        <f t="shared" si="76"/>
        <v>#REF!</v>
      </c>
      <c r="Z84" s="129" t="e">
        <f>#REF!</f>
        <v>#REF!</v>
      </c>
      <c r="AA84" s="129" t="e">
        <f>#REF!</f>
        <v>#REF!</v>
      </c>
      <c r="AB84" s="129" t="e">
        <f>#REF!</f>
        <v>#REF!</v>
      </c>
      <c r="AC84" s="129" t="e">
        <f>#REF!</f>
        <v>#REF!</v>
      </c>
      <c r="AD84" s="129" t="e">
        <f>#REF!</f>
        <v>#REF!</v>
      </c>
      <c r="AE84" s="129" t="e">
        <f>#REF!</f>
        <v>#REF!</v>
      </c>
      <c r="AF84" s="130"/>
      <c r="AG84" s="130"/>
      <c r="AH84" s="102"/>
      <c r="AI84" s="141"/>
      <c r="AJ84" s="130"/>
      <c r="AK84" s="130"/>
      <c r="AL84" s="110">
        <f>SUMIFS(基础数据表格农村公路建设!M:M,基础数据表格农村公路建设!G:G,B84,基础数据表格农村公路建设!D:D,$AL$5,基础数据表格农村公路建设!E:E,$AL$6)</f>
        <v>0</v>
      </c>
      <c r="AM84" s="111">
        <f>SUMIFS(基础数据表格农村公路建设!M:M,基础数据表格农村公路建设!G:G,B84,基础数据表格农村公路建设!D:D,$AM$5,基础数据表格农村公路建设!E:E,$AM$6)</f>
        <v>0</v>
      </c>
      <c r="AN84" s="111">
        <f>SUMIFS(基础数据表格农村公路建设!M:M,基础数据表格农村公路建设!G:G,B84,基础数据表格农村公路建设!D:D,$AN$5,基础数据表格农村公路建设!E:E,$AN$6)</f>
        <v>0</v>
      </c>
      <c r="AO84" s="111">
        <f>SUMIFS(基础数据表格农村公路建设!M:M,基础数据表格农村公路建设!G:G,B84,基础数据表格农村公路建设!D:D,$AO$5,基础数据表格农村公路建设!E:E,$AO$6)</f>
        <v>0</v>
      </c>
      <c r="AP84" s="111">
        <f>SUMIFS(基础数据表格农村公路建设!M:M,基础数据表格农村公路建设!G:G,B84,基础数据表格农村公路建设!D:D,$AP$5,基础数据表格农村公路建设!E:E,$AP$6)</f>
        <v>0</v>
      </c>
      <c r="AQ84" s="111">
        <f>SUMIFS(基础数据表格农村公路建设!M:M,基础数据表格农村公路建设!G:G,B84,基础数据表格农村公路建设!D:D,$AQ$5,基础数据表格农村公路建设!E:E,$AQ$6)</f>
        <v>3.3</v>
      </c>
      <c r="AR84" s="83"/>
      <c r="AS84" s="83">
        <v>11.012</v>
      </c>
      <c r="AT84" s="98">
        <f t="shared" si="75"/>
        <v>-7.712</v>
      </c>
      <c r="AU84" s="99" t="s">
        <v>195</v>
      </c>
      <c r="AV84" s="112">
        <v>65</v>
      </c>
      <c r="AW84" s="112">
        <v>145</v>
      </c>
      <c r="AX84" s="113">
        <v>40</v>
      </c>
    </row>
    <row r="85" ht="19" customHeight="1" outlineLevel="2" spans="1:50">
      <c r="A85" s="142" t="s">
        <v>105</v>
      </c>
      <c r="B85" s="140" t="s">
        <v>107</v>
      </c>
      <c r="C85" s="115">
        <f t="shared" si="82"/>
        <v>54</v>
      </c>
      <c r="D85" s="116">
        <v>0</v>
      </c>
      <c r="E85" s="115">
        <f t="shared" si="83"/>
        <v>0</v>
      </c>
      <c r="F85" s="115">
        <f t="shared" si="84"/>
        <v>0</v>
      </c>
      <c r="G85" s="117">
        <v>54</v>
      </c>
      <c r="H85" s="117">
        <f>SUMIFS(基础数据表格农村公路建设!S:S,基础数据表格农村公路建设!G:G,B85,基础数据表格农村公路建设!D:D,$H$4)</f>
        <v>54</v>
      </c>
      <c r="I85" s="118">
        <f t="shared" si="85"/>
        <v>0</v>
      </c>
      <c r="J85" s="115">
        <f t="shared" si="86"/>
        <v>0</v>
      </c>
      <c r="K85" s="119">
        <f t="shared" si="87"/>
        <v>0</v>
      </c>
      <c r="L85" s="120">
        <f t="shared" si="88"/>
        <v>0</v>
      </c>
      <c r="M85" s="121"/>
      <c r="N85" s="115">
        <v>0</v>
      </c>
      <c r="O85" s="115">
        <v>0</v>
      </c>
      <c r="P85" s="122">
        <v>54</v>
      </c>
      <c r="Q85" s="123"/>
      <c r="R85" s="124">
        <v>0</v>
      </c>
      <c r="S85" s="124" t="e">
        <f t="shared" si="89"/>
        <v>#REF!</v>
      </c>
      <c r="T85" s="125">
        <f t="shared" si="90"/>
        <v>0</v>
      </c>
      <c r="U85" s="125">
        <v>0</v>
      </c>
      <c r="V85" s="126">
        <f>ROUND(SUMIFS(基础数据表格农村公路建设!P:P,基础数据表格农村公路建设!E:E,$AL$6,基础数据表格农村公路建设!G:G,B85),0)</f>
        <v>0</v>
      </c>
      <c r="W85" s="127">
        <f t="shared" si="77"/>
        <v>0</v>
      </c>
      <c r="X85" s="128" t="e">
        <f>SUMIF(#REF!,B85,#REF!)</f>
        <v>#REF!</v>
      </c>
      <c r="Y85" s="128" t="e">
        <f t="shared" si="76"/>
        <v>#REF!</v>
      </c>
      <c r="Z85" s="129" t="e">
        <f>#REF!</f>
        <v>#REF!</v>
      </c>
      <c r="AA85" s="129" t="e">
        <f>#REF!</f>
        <v>#REF!</v>
      </c>
      <c r="AB85" s="129" t="e">
        <f>#REF!</f>
        <v>#REF!</v>
      </c>
      <c r="AC85" s="129" t="e">
        <f>#REF!</f>
        <v>#REF!</v>
      </c>
      <c r="AD85" s="129" t="e">
        <f>#REF!</f>
        <v>#REF!</v>
      </c>
      <c r="AE85" s="129" t="e">
        <f>#REF!</f>
        <v>#REF!</v>
      </c>
      <c r="AF85" s="130"/>
      <c r="AG85" s="130"/>
      <c r="AH85" s="102"/>
      <c r="AI85" s="141"/>
      <c r="AJ85" s="130"/>
      <c r="AK85" s="130"/>
      <c r="AL85" s="110">
        <f>SUMIFS(基础数据表格农村公路建设!M:M,基础数据表格农村公路建设!G:G,B85,基础数据表格农村公路建设!D:D,$AL$5,基础数据表格农村公路建设!E:E,$AL$6)</f>
        <v>0</v>
      </c>
      <c r="AM85" s="111">
        <f>SUMIFS(基础数据表格农村公路建设!M:M,基础数据表格农村公路建设!G:G,B85,基础数据表格农村公路建设!D:D,$AM$5,基础数据表格农村公路建设!E:E,$AM$6)</f>
        <v>0</v>
      </c>
      <c r="AN85" s="111">
        <f>SUMIFS(基础数据表格农村公路建设!M:M,基础数据表格农村公路建设!G:G,B85,基础数据表格农村公路建设!D:D,$AN$5,基础数据表格农村公路建设!E:E,$AN$6)</f>
        <v>0</v>
      </c>
      <c r="AO85" s="111">
        <f>SUMIFS(基础数据表格农村公路建设!M:M,基础数据表格农村公路建设!G:G,B85,基础数据表格农村公路建设!D:D,$AO$5,基础数据表格农村公路建设!E:E,$AO$6)</f>
        <v>0</v>
      </c>
      <c r="AP85" s="111">
        <f>SUMIFS(基础数据表格农村公路建设!M:M,基础数据表格农村公路建设!G:G,B85,基础数据表格农村公路建设!D:D,$AP$5,基础数据表格农村公路建设!E:E,$AP$6)</f>
        <v>0</v>
      </c>
      <c r="AQ85" s="111">
        <f>SUMIFS(基础数据表格农村公路建设!M:M,基础数据表格农村公路建设!G:G,B85,基础数据表格农村公路建设!D:D,$AQ$5,基础数据表格农村公路建设!E:E,$AQ$6)</f>
        <v>0</v>
      </c>
      <c r="AR85" s="83"/>
      <c r="AS85" s="83">
        <v>0</v>
      </c>
      <c r="AT85" s="98">
        <f t="shared" si="75"/>
        <v>0</v>
      </c>
      <c r="AU85" s="99" t="s">
        <v>195</v>
      </c>
      <c r="AV85" s="112">
        <v>65</v>
      </c>
      <c r="AW85" s="112">
        <v>145</v>
      </c>
      <c r="AX85" s="113">
        <v>40</v>
      </c>
    </row>
    <row r="86" ht="19" customHeight="1" outlineLevel="2" spans="1:50">
      <c r="A86" s="139" t="s">
        <v>105</v>
      </c>
      <c r="B86" s="140" t="s">
        <v>108</v>
      </c>
      <c r="C86" s="115">
        <f t="shared" si="82"/>
        <v>2281</v>
      </c>
      <c r="D86" s="116">
        <v>1635</v>
      </c>
      <c r="E86" s="115">
        <f t="shared" si="83"/>
        <v>1636</v>
      </c>
      <c r="F86" s="115">
        <f t="shared" si="84"/>
        <v>33</v>
      </c>
      <c r="G86" s="117">
        <v>645</v>
      </c>
      <c r="H86" s="117">
        <f>SUMIFS(基础数据表格农村公路建设!S:S,基础数据表格农村公路建设!G:G,B86,基础数据表格农村公路建设!D:D,$H$4)</f>
        <v>645</v>
      </c>
      <c r="I86" s="118">
        <f t="shared" si="85"/>
        <v>1636</v>
      </c>
      <c r="J86" s="115">
        <f t="shared" si="86"/>
        <v>1636</v>
      </c>
      <c r="K86" s="119">
        <f t="shared" si="87"/>
        <v>1635.945</v>
      </c>
      <c r="L86" s="120">
        <f t="shared" si="88"/>
        <v>1718</v>
      </c>
      <c r="M86" s="121"/>
      <c r="N86" s="115">
        <v>0</v>
      </c>
      <c r="O86" s="115">
        <v>0</v>
      </c>
      <c r="P86" s="122">
        <v>645</v>
      </c>
      <c r="Q86" s="123"/>
      <c r="R86" s="124">
        <v>15.398</v>
      </c>
      <c r="S86" s="124" t="e">
        <f t="shared" si="89"/>
        <v>#REF!</v>
      </c>
      <c r="T86" s="125">
        <f t="shared" si="90"/>
        <v>15.402</v>
      </c>
      <c r="U86" s="125">
        <v>15.398</v>
      </c>
      <c r="V86" s="126">
        <f>ROUND(SUMIFS(基础数据表格农村公路建设!P:P,基础数据表格农村公路建设!E:E,$AL$6,基础数据表格农村公路建设!G:G,B86),0)</f>
        <v>1718</v>
      </c>
      <c r="W86" s="127">
        <f t="shared" si="77"/>
        <v>-82.0549999999998</v>
      </c>
      <c r="X86" s="128" t="e">
        <f>SUMIF(#REF!,B86,#REF!)</f>
        <v>#REF!</v>
      </c>
      <c r="Y86" s="128" t="e">
        <f t="shared" si="76"/>
        <v>#REF!</v>
      </c>
      <c r="Z86" s="129" t="e">
        <f>#REF!</f>
        <v>#REF!</v>
      </c>
      <c r="AA86" s="129" t="e">
        <f>#REF!</f>
        <v>#REF!</v>
      </c>
      <c r="AB86" s="129" t="e">
        <f>#REF!</f>
        <v>#REF!</v>
      </c>
      <c r="AC86" s="129" t="e">
        <f>#REF!</f>
        <v>#REF!</v>
      </c>
      <c r="AD86" s="129" t="e">
        <f>#REF!</f>
        <v>#REF!</v>
      </c>
      <c r="AE86" s="129" t="e">
        <f>#REF!</f>
        <v>#REF!</v>
      </c>
      <c r="AF86" s="130"/>
      <c r="AG86" s="130"/>
      <c r="AH86" s="102"/>
      <c r="AI86" s="141"/>
      <c r="AJ86" s="130"/>
      <c r="AK86" s="130"/>
      <c r="AL86" s="110">
        <f>SUMIFS(基础数据表格农村公路建设!M:M,基础数据表格农村公路建设!G:G,B86,基础数据表格农村公路建设!D:D,$AL$5,基础数据表格农村公路建设!E:E,$AL$6)</f>
        <v>9.713</v>
      </c>
      <c r="AM86" s="111">
        <f>SUMIFS(基础数据表格农村公路建设!M:M,基础数据表格农村公路建设!G:G,B86,基础数据表格农村公路建设!D:D,$AM$5,基础数据表格农村公路建设!E:E,$AM$6)</f>
        <v>0</v>
      </c>
      <c r="AN86" s="111">
        <f>SUMIFS(基础数据表格农村公路建设!M:M,基础数据表格农村公路建设!G:G,B86,基础数据表格农村公路建设!D:D,$AN$5,基础数据表格农村公路建设!E:E,$AN$6)</f>
        <v>0</v>
      </c>
      <c r="AO86" s="111">
        <f>SUMIFS(基础数据表格农村公路建设!M:M,基础数据表格农村公路建设!G:G,B86,基础数据表格农村公路建设!D:D,$AO$5,基础数据表格农村公路建设!E:E,$AO$6)</f>
        <v>0</v>
      </c>
      <c r="AP86" s="111">
        <f>SUMIFS(基础数据表格农村公路建设!M:M,基础数据表格农村公路建设!G:G,B86,基础数据表格农村公路建设!D:D,$AP$5,基础数据表格农村公路建设!E:E,$AP$6)</f>
        <v>0</v>
      </c>
      <c r="AQ86" s="111">
        <f>SUMIFS(基础数据表格农村公路建设!M:M,基础数据表格农村公路建设!G:G,B86,基础数据表格农村公路建设!D:D,$AQ$5,基础数据表格农村公路建设!E:E,$AQ$6)</f>
        <v>5.689</v>
      </c>
      <c r="AR86" s="83"/>
      <c r="AS86" s="83">
        <v>10.338</v>
      </c>
      <c r="AT86" s="98">
        <f t="shared" si="75"/>
        <v>5.064</v>
      </c>
      <c r="AU86" s="99" t="s">
        <v>195</v>
      </c>
      <c r="AV86" s="112">
        <v>65</v>
      </c>
      <c r="AW86" s="112">
        <v>145</v>
      </c>
      <c r="AX86" s="113">
        <v>40</v>
      </c>
    </row>
    <row r="87" ht="19" customHeight="1" outlineLevel="2" spans="1:50">
      <c r="A87" s="142" t="s">
        <v>105</v>
      </c>
      <c r="B87" s="140" t="s">
        <v>109</v>
      </c>
      <c r="C87" s="115">
        <f t="shared" si="82"/>
        <v>401</v>
      </c>
      <c r="D87" s="116">
        <v>27</v>
      </c>
      <c r="E87" s="115">
        <f t="shared" si="83"/>
        <v>27</v>
      </c>
      <c r="F87" s="115">
        <f t="shared" si="84"/>
        <v>1</v>
      </c>
      <c r="G87" s="117">
        <v>374</v>
      </c>
      <c r="H87" s="117">
        <f>SUMIFS(基础数据表格农村公路建设!S:S,基础数据表格农村公路建设!G:G,B87,基础数据表格农村公路建设!D:D,$H$4)</f>
        <v>374</v>
      </c>
      <c r="I87" s="118">
        <f t="shared" si="85"/>
        <v>27</v>
      </c>
      <c r="J87" s="115">
        <f t="shared" si="86"/>
        <v>0</v>
      </c>
      <c r="K87" s="119">
        <f t="shared" si="87"/>
        <v>0</v>
      </c>
      <c r="L87" s="120">
        <f t="shared" si="88"/>
        <v>0</v>
      </c>
      <c r="M87" s="121"/>
      <c r="N87" s="115">
        <v>27</v>
      </c>
      <c r="O87" s="115">
        <v>0</v>
      </c>
      <c r="P87" s="122">
        <v>374</v>
      </c>
      <c r="Q87" s="123"/>
      <c r="R87" s="124">
        <v>0</v>
      </c>
      <c r="S87" s="124" t="e">
        <f t="shared" si="89"/>
        <v>#REF!</v>
      </c>
      <c r="T87" s="125">
        <f t="shared" si="90"/>
        <v>0</v>
      </c>
      <c r="U87" s="125">
        <v>0</v>
      </c>
      <c r="V87" s="126">
        <f>ROUND(SUMIFS(基础数据表格农村公路建设!P:P,基础数据表格农村公路建设!E:E,$AL$6,基础数据表格农村公路建设!G:G,B87),0)</f>
        <v>0</v>
      </c>
      <c r="W87" s="127">
        <f t="shared" si="77"/>
        <v>0</v>
      </c>
      <c r="X87" s="128" t="e">
        <f>SUMIF(#REF!,B87,#REF!)</f>
        <v>#REF!</v>
      </c>
      <c r="Y87" s="128" t="e">
        <f t="shared" si="76"/>
        <v>#REF!</v>
      </c>
      <c r="Z87" s="129" t="e">
        <f>#REF!</f>
        <v>#REF!</v>
      </c>
      <c r="AA87" s="129" t="e">
        <f>#REF!</f>
        <v>#REF!</v>
      </c>
      <c r="AB87" s="129" t="e">
        <f>#REF!</f>
        <v>#REF!</v>
      </c>
      <c r="AC87" s="129" t="e">
        <f>#REF!</f>
        <v>#REF!</v>
      </c>
      <c r="AD87" s="129" t="e">
        <f>#REF!</f>
        <v>#REF!</v>
      </c>
      <c r="AE87" s="129" t="e">
        <f>#REF!</f>
        <v>#REF!</v>
      </c>
      <c r="AF87" s="130">
        <v>1</v>
      </c>
      <c r="AG87" s="130">
        <v>1</v>
      </c>
      <c r="AH87" s="102">
        <v>71</v>
      </c>
      <c r="AI87" s="141"/>
      <c r="AJ87" s="130"/>
      <c r="AK87" s="130"/>
      <c r="AL87" s="110">
        <f>SUMIFS(基础数据表格农村公路建设!M:M,基础数据表格农村公路建设!G:G,B87,基础数据表格农村公路建设!D:D,$AL$5,基础数据表格农村公路建设!E:E,$AL$6)</f>
        <v>0</v>
      </c>
      <c r="AM87" s="111">
        <f>SUMIFS(基础数据表格农村公路建设!M:M,基础数据表格农村公路建设!G:G,B87,基础数据表格农村公路建设!D:D,$AM$5,基础数据表格农村公路建设!E:E,$AM$6)</f>
        <v>0</v>
      </c>
      <c r="AN87" s="111">
        <f>SUMIFS(基础数据表格农村公路建设!M:M,基础数据表格农村公路建设!G:G,B87,基础数据表格农村公路建设!D:D,$AN$5,基础数据表格农村公路建设!E:E,$AN$6)</f>
        <v>0</v>
      </c>
      <c r="AO87" s="111">
        <f>SUMIFS(基础数据表格农村公路建设!M:M,基础数据表格农村公路建设!G:G,B87,基础数据表格农村公路建设!D:D,$AO$5,基础数据表格农村公路建设!E:E,$AO$6)</f>
        <v>0</v>
      </c>
      <c r="AP87" s="111">
        <f>SUMIFS(基础数据表格农村公路建设!M:M,基础数据表格农村公路建设!G:G,B87,基础数据表格农村公路建设!D:D,$AP$5,基础数据表格农村公路建设!E:E,$AP$6)</f>
        <v>0</v>
      </c>
      <c r="AQ87" s="111">
        <f>SUMIFS(基础数据表格农村公路建设!M:M,基础数据表格农村公路建设!G:G,B87,基础数据表格农村公路建设!D:D,$AQ$5,基础数据表格农村公路建设!E:E,$AQ$6)</f>
        <v>0</v>
      </c>
      <c r="AR87" s="83"/>
      <c r="AS87" s="83">
        <v>0</v>
      </c>
      <c r="AT87" s="98">
        <f t="shared" si="75"/>
        <v>0</v>
      </c>
      <c r="AU87" s="99" t="s">
        <v>195</v>
      </c>
      <c r="AV87" s="112">
        <v>65</v>
      </c>
      <c r="AW87" s="112">
        <v>145</v>
      </c>
      <c r="AX87" s="113">
        <v>40</v>
      </c>
    </row>
    <row r="88" ht="19" customHeight="1" outlineLevel="2" spans="1:50">
      <c r="A88" s="139" t="s">
        <v>105</v>
      </c>
      <c r="B88" s="140" t="s">
        <v>110</v>
      </c>
      <c r="C88" s="115">
        <f t="shared" si="82"/>
        <v>9035</v>
      </c>
      <c r="D88" s="116">
        <v>6837</v>
      </c>
      <c r="E88" s="115">
        <f t="shared" si="83"/>
        <v>7122</v>
      </c>
      <c r="F88" s="115">
        <f t="shared" si="84"/>
        <v>142</v>
      </c>
      <c r="G88" s="117">
        <v>1913</v>
      </c>
      <c r="H88" s="117">
        <f>SUMIFS(基础数据表格农村公路建设!S:S,基础数据表格农村公路建设!G:G,B88,基础数据表格农村公路建设!D:D,$H$4)</f>
        <v>1913</v>
      </c>
      <c r="I88" s="118">
        <f t="shared" si="85"/>
        <v>7122</v>
      </c>
      <c r="J88" s="115">
        <f t="shared" si="86"/>
        <v>7037</v>
      </c>
      <c r="K88" s="143">
        <f t="shared" si="87"/>
        <v>7815.76</v>
      </c>
      <c r="L88" s="144">
        <f t="shared" si="88"/>
        <v>7037</v>
      </c>
      <c r="M88" s="121"/>
      <c r="N88" s="115">
        <v>71</v>
      </c>
      <c r="O88" s="115">
        <v>14</v>
      </c>
      <c r="P88" s="122">
        <v>1913</v>
      </c>
      <c r="Q88" s="123"/>
      <c r="R88" s="124">
        <v>89.457</v>
      </c>
      <c r="S88" s="124" t="e">
        <f t="shared" si="89"/>
        <v>#REF!</v>
      </c>
      <c r="T88" s="125">
        <f t="shared" si="90"/>
        <v>89.344</v>
      </c>
      <c r="U88" s="125">
        <v>83.946</v>
      </c>
      <c r="V88" s="126">
        <f>ROUND(SUMIFS(基础数据表格农村公路建设!P:P,基础数据表格农村公路建设!E:E,$AL$6,基础数据表格农村公路建设!G:G,B88),0)</f>
        <v>7037</v>
      </c>
      <c r="W88" s="127">
        <f t="shared" si="77"/>
        <v>778.76</v>
      </c>
      <c r="X88" s="128" t="e">
        <f>SUMIF(#REF!,B88,#REF!)</f>
        <v>#REF!</v>
      </c>
      <c r="Y88" s="128" t="e">
        <f t="shared" si="76"/>
        <v>#REF!</v>
      </c>
      <c r="Z88" s="129" t="e">
        <f>#REF!</f>
        <v>#REF!</v>
      </c>
      <c r="AA88" s="129" t="e">
        <f>#REF!</f>
        <v>#REF!</v>
      </c>
      <c r="AB88" s="129" t="e">
        <f>#REF!</f>
        <v>#REF!</v>
      </c>
      <c r="AC88" s="129" t="e">
        <f>#REF!</f>
        <v>#REF!</v>
      </c>
      <c r="AD88" s="129" t="e">
        <f>#REF!</f>
        <v>#REF!</v>
      </c>
      <c r="AE88" s="129" t="e">
        <f>#REF!</f>
        <v>#REF!</v>
      </c>
      <c r="AF88" s="130">
        <v>2</v>
      </c>
      <c r="AG88" s="130">
        <v>2</v>
      </c>
      <c r="AH88" s="102">
        <v>215.711</v>
      </c>
      <c r="AI88" s="141">
        <v>2.339</v>
      </c>
      <c r="AJ88" s="130">
        <v>2.339</v>
      </c>
      <c r="AK88" s="130">
        <v>17.746</v>
      </c>
      <c r="AL88" s="110">
        <f>SUMIFS(基础数据表格农村公路建设!M:M,基础数据表格农村公路建设!G:G,B88,基础数据表格农村公路建设!D:D,$AL$5,基础数据表格农村公路建设!E:E,$AL$6)</f>
        <v>25.105</v>
      </c>
      <c r="AM88" s="111">
        <f>SUMIFS(基础数据表格农村公路建设!M:M,基础数据表格农村公路建设!G:G,B88,基础数据表格农村公路建设!D:D,$AM$5,基础数据表格农村公路建设!E:E,$AM$6)</f>
        <v>0</v>
      </c>
      <c r="AN88" s="111">
        <f>SUMIFS(基础数据表格农村公路建设!M:M,基础数据表格农村公路建设!G:G,B88,基础数据表格农村公路建设!D:D,$AN$5,基础数据表格农村公路建设!E:E,$AN$6)</f>
        <v>14.298</v>
      </c>
      <c r="AO88" s="111">
        <f>SUMIFS(基础数据表格农村公路建设!M:M,基础数据表格农村公路建设!G:G,B88,基础数据表格农村公路建设!D:D,$AO$5,基础数据表格农村公路建设!E:E,$AO$6)</f>
        <v>28.103</v>
      </c>
      <c r="AP88" s="111">
        <f>SUMIFS(基础数据表格农村公路建设!M:M,基础数据表格农村公路建设!G:G,B88,基础数据表格农村公路建设!D:D,$AP$5,基础数据表格农村公路建设!E:E,$AP$6)</f>
        <v>21.838</v>
      </c>
      <c r="AQ88" s="111">
        <f>SUMIFS(基础数据表格农村公路建设!M:M,基础数据表格农村公路建设!G:G,B88,基础数据表格农村公路建设!D:D,$AQ$5,基础数据表格农村公路建设!E:E,$AQ$6)</f>
        <v>0</v>
      </c>
      <c r="AR88" s="83"/>
      <c r="AS88" s="83">
        <v>76.905</v>
      </c>
      <c r="AT88" s="98">
        <f t="shared" si="75"/>
        <v>12.439</v>
      </c>
      <c r="AU88" s="99" t="s">
        <v>195</v>
      </c>
      <c r="AV88" s="112">
        <v>65</v>
      </c>
      <c r="AW88" s="112">
        <v>145</v>
      </c>
      <c r="AX88" s="113">
        <v>40</v>
      </c>
    </row>
    <row r="89" ht="19" customHeight="1" outlineLevel="2" spans="1:50">
      <c r="A89" s="139" t="s">
        <v>105</v>
      </c>
      <c r="B89" s="140" t="s">
        <v>111</v>
      </c>
      <c r="C89" s="115">
        <f t="shared" si="82"/>
        <v>8502</v>
      </c>
      <c r="D89" s="116">
        <v>6173</v>
      </c>
      <c r="E89" s="115">
        <f t="shared" si="83"/>
        <v>6408</v>
      </c>
      <c r="F89" s="115">
        <f t="shared" si="84"/>
        <v>128</v>
      </c>
      <c r="G89" s="117">
        <v>2094</v>
      </c>
      <c r="H89" s="117">
        <f>SUMIFS(基础数据表格农村公路建设!S:S,基础数据表格农村公路建设!G:G,B89,基础数据表格农村公路建设!D:D,$H$4)</f>
        <v>2094</v>
      </c>
      <c r="I89" s="118">
        <f t="shared" si="85"/>
        <v>6408</v>
      </c>
      <c r="J89" s="115">
        <f t="shared" si="86"/>
        <v>5825</v>
      </c>
      <c r="K89" s="119">
        <f t="shared" si="87"/>
        <v>5824.94</v>
      </c>
      <c r="L89" s="120">
        <f t="shared" si="88"/>
        <v>5954</v>
      </c>
      <c r="M89" s="121"/>
      <c r="N89" s="115">
        <v>583</v>
      </c>
      <c r="O89" s="115">
        <v>0</v>
      </c>
      <c r="P89" s="122">
        <v>2094</v>
      </c>
      <c r="Q89" s="123"/>
      <c r="R89" s="124">
        <v>65.357</v>
      </c>
      <c r="S89" s="124" t="e">
        <f t="shared" si="89"/>
        <v>#REF!</v>
      </c>
      <c r="T89" s="125">
        <f t="shared" si="90"/>
        <v>65.357</v>
      </c>
      <c r="U89" s="125">
        <v>61.656</v>
      </c>
      <c r="V89" s="126">
        <f>ROUND(SUMIFS(基础数据表格农村公路建设!P:P,基础数据表格农村公路建设!E:E,$AL$6,基础数据表格农村公路建设!G:G,B89),0)</f>
        <v>5954</v>
      </c>
      <c r="W89" s="127">
        <f t="shared" si="77"/>
        <v>-129.06</v>
      </c>
      <c r="X89" s="128" t="e">
        <f>SUMIF(#REF!,B89,#REF!)</f>
        <v>#REF!</v>
      </c>
      <c r="Y89" s="128" t="e">
        <f t="shared" si="76"/>
        <v>#REF!</v>
      </c>
      <c r="Z89" s="129" t="e">
        <f>#REF!</f>
        <v>#REF!</v>
      </c>
      <c r="AA89" s="129" t="e">
        <f>#REF!</f>
        <v>#REF!</v>
      </c>
      <c r="AB89" s="129" t="e">
        <f>#REF!</f>
        <v>#REF!</v>
      </c>
      <c r="AC89" s="129" t="e">
        <f>#REF!</f>
        <v>#REF!</v>
      </c>
      <c r="AD89" s="129" t="e">
        <f>#REF!</f>
        <v>#REF!</v>
      </c>
      <c r="AE89" s="129" t="e">
        <f>#REF!</f>
        <v>#REF!</v>
      </c>
      <c r="AF89" s="130">
        <v>14</v>
      </c>
      <c r="AG89" s="130">
        <v>14</v>
      </c>
      <c r="AH89" s="102">
        <v>1694.889</v>
      </c>
      <c r="AI89" s="141"/>
      <c r="AJ89" s="130"/>
      <c r="AK89" s="130"/>
      <c r="AL89" s="110">
        <f>SUMIFS(基础数据表格农村公路建设!M:M,基础数据表格农村公路建设!G:G,B89,基础数据表格农村公路建设!D:D,$AL$5,基础数据表格农村公路建设!E:E,$AL$6)</f>
        <v>21.172</v>
      </c>
      <c r="AM89" s="111">
        <f>SUMIFS(基础数据表格农村公路建设!M:M,基础数据表格农村公路建设!G:G,B89,基础数据表格农村公路建设!D:D,$AM$5,基础数据表格农村公路建设!E:E,$AM$6)</f>
        <v>0</v>
      </c>
      <c r="AN89" s="111">
        <f>SUMIFS(基础数据表格农村公路建设!M:M,基础数据表格农村公路建设!G:G,B89,基础数据表格农村公路建设!D:D,$AN$5,基础数据表格农村公路建设!E:E,$AN$6)</f>
        <v>0</v>
      </c>
      <c r="AO89" s="111">
        <f>SUMIFS(基础数据表格农村公路建设!M:M,基础数据表格农村公路建设!G:G,B89,基础数据表格农村公路建设!D:D,$AO$5,基础数据表格农村公路建设!E:E,$AO$6)</f>
        <v>0</v>
      </c>
      <c r="AP89" s="111">
        <f>SUMIFS(基础数据表格农村公路建设!M:M,基础数据表格农村公路建设!G:G,B89,基础数据表格农村公路建设!D:D,$AP$5,基础数据表格农村公路建设!E:E,$AP$6)</f>
        <v>39.504</v>
      </c>
      <c r="AQ89" s="111">
        <f>SUMIFS(基础数据表格农村公路建设!M:M,基础数据表格农村公路建设!G:G,B89,基础数据表格农村公路建设!D:D,$AQ$5,基础数据表格农村公路建设!E:E,$AQ$6)</f>
        <v>4.681</v>
      </c>
      <c r="AR89" s="83"/>
      <c r="AS89" s="83">
        <v>66.772</v>
      </c>
      <c r="AT89" s="98">
        <f t="shared" si="75"/>
        <v>-1.41500000000001</v>
      </c>
      <c r="AU89" s="99" t="s">
        <v>195</v>
      </c>
      <c r="AV89" s="112">
        <v>65</v>
      </c>
      <c r="AW89" s="112">
        <v>145</v>
      </c>
      <c r="AX89" s="113">
        <v>40</v>
      </c>
    </row>
    <row r="90" ht="19" customHeight="1" outlineLevel="2" spans="1:50">
      <c r="A90" s="139" t="s">
        <v>105</v>
      </c>
      <c r="B90" s="140" t="s">
        <v>112</v>
      </c>
      <c r="C90" s="115">
        <f t="shared" si="82"/>
        <v>1312</v>
      </c>
      <c r="D90" s="116">
        <v>465</v>
      </c>
      <c r="E90" s="115">
        <f t="shared" si="83"/>
        <v>451</v>
      </c>
      <c r="F90" s="115">
        <f t="shared" si="84"/>
        <v>9</v>
      </c>
      <c r="G90" s="117">
        <v>861</v>
      </c>
      <c r="H90" s="117">
        <f>SUMIFS(基础数据表格农村公路建设!S:S,基础数据表格农村公路建设!G:G,B90,基础数据表格农村公路建设!D:D,$H$4)</f>
        <v>861</v>
      </c>
      <c r="I90" s="118">
        <f t="shared" si="85"/>
        <v>451</v>
      </c>
      <c r="J90" s="115">
        <f t="shared" si="86"/>
        <v>407</v>
      </c>
      <c r="K90" s="119">
        <f t="shared" si="87"/>
        <v>406.795</v>
      </c>
      <c r="L90" s="120">
        <f t="shared" si="88"/>
        <v>576</v>
      </c>
      <c r="M90" s="121"/>
      <c r="N90" s="115">
        <v>44</v>
      </c>
      <c r="O90" s="115">
        <v>0</v>
      </c>
      <c r="P90" s="122">
        <v>861</v>
      </c>
      <c r="Q90" s="123"/>
      <c r="R90" s="124">
        <v>6.823</v>
      </c>
      <c r="S90" s="124" t="e">
        <f t="shared" si="89"/>
        <v>#REF!</v>
      </c>
      <c r="T90" s="125">
        <f t="shared" si="90"/>
        <v>6.823</v>
      </c>
      <c r="U90" s="125">
        <v>7.145</v>
      </c>
      <c r="V90" s="126">
        <f>ROUND(SUMIFS(基础数据表格农村公路建设!P:P,基础数据表格农村公路建设!E:E,$AL$6,基础数据表格农村公路建设!G:G,B90),0)</f>
        <v>576</v>
      </c>
      <c r="W90" s="127">
        <f t="shared" si="77"/>
        <v>-169.205</v>
      </c>
      <c r="X90" s="128" t="e">
        <f>SUMIF(#REF!,B90,#REF!)</f>
        <v>#REF!</v>
      </c>
      <c r="Y90" s="128" t="e">
        <f t="shared" si="76"/>
        <v>#REF!</v>
      </c>
      <c r="Z90" s="129" t="e">
        <f>#REF!</f>
        <v>#REF!</v>
      </c>
      <c r="AA90" s="129" t="e">
        <f>#REF!</f>
        <v>#REF!</v>
      </c>
      <c r="AB90" s="129" t="e">
        <f>#REF!</f>
        <v>#REF!</v>
      </c>
      <c r="AC90" s="129" t="e">
        <f>#REF!</f>
        <v>#REF!</v>
      </c>
      <c r="AD90" s="129" t="e">
        <f>#REF!</f>
        <v>#REF!</v>
      </c>
      <c r="AE90" s="129" t="e">
        <f>#REF!</f>
        <v>#REF!</v>
      </c>
      <c r="AF90" s="130">
        <v>3</v>
      </c>
      <c r="AG90" s="130">
        <v>1</v>
      </c>
      <c r="AH90" s="102">
        <v>119.385</v>
      </c>
      <c r="AI90" s="141">
        <v>0.513</v>
      </c>
      <c r="AJ90" s="130"/>
      <c r="AK90" s="130"/>
      <c r="AL90" s="110">
        <f>SUMIFS(基础数据表格农村公路建设!M:M,基础数据表格农村公路建设!G:G,B90,基础数据表格农村公路建设!D:D,$AL$5,基础数据表格农村公路建设!E:E,$AL$6)</f>
        <v>0</v>
      </c>
      <c r="AM90" s="111">
        <f>SUMIFS(基础数据表格农村公路建设!M:M,基础数据表格农村公路建设!G:G,B90,基础数据表格农村公路建设!D:D,$AM$5,基础数据表格农村公路建设!E:E,$AM$6)</f>
        <v>0</v>
      </c>
      <c r="AN90" s="111">
        <f>SUMIFS(基础数据表格农村公路建设!M:M,基础数据表格农村公路建设!G:G,B90,基础数据表格农村公路建设!D:D,$AN$5,基础数据表格农村公路建设!E:E,$AN$6)</f>
        <v>0</v>
      </c>
      <c r="AO90" s="111">
        <f>SUMIFS(基础数据表格农村公路建设!M:M,基础数据表格农村公路建设!G:G,B90,基础数据表格农村公路建设!D:D,$AO$5,基础数据表格农村公路建设!E:E,$AO$6)</f>
        <v>2.821</v>
      </c>
      <c r="AP90" s="111">
        <f>SUMIFS(基础数据表格农村公路建设!M:M,基础数据表格农村公路建设!G:G,B90,基础数据表格农村公路建设!D:D,$AP$5,基础数据表格农村公路建设!E:E,$AP$6)</f>
        <v>2.534</v>
      </c>
      <c r="AQ90" s="111">
        <f>SUMIFS(基础数据表格农村公路建设!M:M,基础数据表格农村公路建设!G:G,B90,基础数据表格农村公路建设!D:D,$AQ$5,基础数据表格农村公路建设!E:E,$AQ$6)</f>
        <v>1.468</v>
      </c>
      <c r="AR90" s="83"/>
      <c r="AS90" s="83">
        <v>11.181</v>
      </c>
      <c r="AT90" s="98">
        <f t="shared" si="75"/>
        <v>-4.358</v>
      </c>
      <c r="AU90" s="99" t="s">
        <v>195</v>
      </c>
      <c r="AV90" s="112">
        <v>65</v>
      </c>
      <c r="AW90" s="112">
        <v>145</v>
      </c>
      <c r="AX90" s="113">
        <v>40</v>
      </c>
    </row>
    <row r="91" ht="19" customHeight="1" outlineLevel="2" spans="1:50">
      <c r="A91" s="139" t="s">
        <v>105</v>
      </c>
      <c r="B91" s="140" t="s">
        <v>113</v>
      </c>
      <c r="C91" s="115">
        <f t="shared" si="82"/>
        <v>7655</v>
      </c>
      <c r="D91" s="116">
        <v>6353</v>
      </c>
      <c r="E91" s="115">
        <f t="shared" si="83"/>
        <v>6260</v>
      </c>
      <c r="F91" s="115">
        <f t="shared" si="84"/>
        <v>125</v>
      </c>
      <c r="G91" s="117">
        <v>1395</v>
      </c>
      <c r="H91" s="117">
        <f>SUMIFS(基础数据表格农村公路建设!S:S,基础数据表格农村公路建设!G:G,B91,基础数据表格农村公路建设!D:D,$H$4)</f>
        <v>1395</v>
      </c>
      <c r="I91" s="118">
        <f t="shared" si="85"/>
        <v>6260</v>
      </c>
      <c r="J91" s="115">
        <f t="shared" si="86"/>
        <v>6260</v>
      </c>
      <c r="K91" s="119">
        <f t="shared" si="87"/>
        <v>6259.855</v>
      </c>
      <c r="L91" s="120">
        <f t="shared" si="88"/>
        <v>6421</v>
      </c>
      <c r="M91" s="121"/>
      <c r="N91" s="115">
        <v>0</v>
      </c>
      <c r="O91" s="115">
        <v>0</v>
      </c>
      <c r="P91" s="122">
        <v>1395</v>
      </c>
      <c r="Q91" s="123"/>
      <c r="R91" s="124">
        <v>63.876</v>
      </c>
      <c r="S91" s="124" t="e">
        <f t="shared" si="89"/>
        <v>#REF!</v>
      </c>
      <c r="T91" s="125">
        <f t="shared" si="90"/>
        <v>63.855</v>
      </c>
      <c r="U91" s="125">
        <v>63.876</v>
      </c>
      <c r="V91" s="126">
        <f>ROUND(SUMIFS(基础数据表格农村公路建设!P:P,基础数据表格农村公路建设!E:E,$AL$6,基础数据表格农村公路建设!G:G,B91),0)</f>
        <v>6421</v>
      </c>
      <c r="W91" s="127">
        <f t="shared" si="77"/>
        <v>-161.145</v>
      </c>
      <c r="X91" s="128" t="e">
        <f>SUMIF(#REF!,B91,#REF!)</f>
        <v>#REF!</v>
      </c>
      <c r="Y91" s="128" t="e">
        <f t="shared" si="76"/>
        <v>#REF!</v>
      </c>
      <c r="Z91" s="129" t="e">
        <f>#REF!</f>
        <v>#REF!</v>
      </c>
      <c r="AA91" s="129" t="e">
        <f>#REF!</f>
        <v>#REF!</v>
      </c>
      <c r="AB91" s="129" t="e">
        <f>#REF!</f>
        <v>#REF!</v>
      </c>
      <c r="AC91" s="129" t="e">
        <f>#REF!</f>
        <v>#REF!</v>
      </c>
      <c r="AD91" s="129" t="e">
        <f>#REF!</f>
        <v>#REF!</v>
      </c>
      <c r="AE91" s="129" t="e">
        <f>#REF!</f>
        <v>#REF!</v>
      </c>
      <c r="AF91" s="130"/>
      <c r="AG91" s="130"/>
      <c r="AH91" s="102"/>
      <c r="AI91" s="141"/>
      <c r="AJ91" s="130"/>
      <c r="AK91" s="130"/>
      <c r="AL91" s="110">
        <f>SUMIFS(基础数据表格农村公路建设!M:M,基础数据表格农村公路建设!G:G,B91,基础数据表格农村公路建设!D:D,$AL$5,基础数据表格农村公路建设!E:E,$AL$6)</f>
        <v>16.78</v>
      </c>
      <c r="AM91" s="111">
        <f>SUMIFS(基础数据表格农村公路建设!M:M,基础数据表格农村公路建设!G:G,B91,基础数据表格农村公路建设!D:D,$AM$5,基础数据表格农村公路建设!E:E,$AM$6)</f>
        <v>9.586</v>
      </c>
      <c r="AN91" s="111">
        <f>SUMIFS(基础数据表格农村公路建设!M:M,基础数据表格农村公路建设!G:G,B91,基础数据表格农村公路建设!D:D,$AN$5,基础数据表格农村公路建设!E:E,$AN$6)</f>
        <v>3.507</v>
      </c>
      <c r="AO91" s="111">
        <f>SUMIFS(基础数据表格农村公路建设!M:M,基础数据表格农村公路建设!G:G,B91,基础数据表格农村公路建设!D:D,$AO$5,基础数据表格农村公路建设!E:E,$AO$6)</f>
        <v>10.405</v>
      </c>
      <c r="AP91" s="111">
        <f>SUMIFS(基础数据表格农村公路建设!M:M,基础数据表格农村公路建设!G:G,B91,基础数据表格农村公路建设!D:D,$AP$5,基础数据表格农村公路建设!E:E,$AP$6)</f>
        <v>23.577</v>
      </c>
      <c r="AQ91" s="111">
        <f>SUMIFS(基础数据表格农村公路建设!M:M,基础数据表格农村公路建设!G:G,B91,基础数据表格农村公路建设!D:D,$AQ$5,基础数据表格农村公路建设!E:E,$AQ$6)</f>
        <v>0</v>
      </c>
      <c r="AR91" s="83"/>
      <c r="AS91" s="83">
        <v>65.795</v>
      </c>
      <c r="AT91" s="98">
        <f t="shared" si="75"/>
        <v>-1.94</v>
      </c>
      <c r="AU91" s="99" t="s">
        <v>195</v>
      </c>
      <c r="AV91" s="112">
        <v>65</v>
      </c>
      <c r="AW91" s="112">
        <v>145</v>
      </c>
      <c r="AX91" s="113">
        <v>40</v>
      </c>
    </row>
    <row r="92" ht="19" customHeight="1" outlineLevel="2" spans="1:50">
      <c r="A92" s="139" t="s">
        <v>105</v>
      </c>
      <c r="B92" s="140" t="s">
        <v>114</v>
      </c>
      <c r="C92" s="115">
        <f t="shared" si="82"/>
        <v>3551</v>
      </c>
      <c r="D92" s="116">
        <v>2243</v>
      </c>
      <c r="E92" s="115">
        <f t="shared" si="83"/>
        <v>2243</v>
      </c>
      <c r="F92" s="115">
        <f t="shared" si="84"/>
        <v>45</v>
      </c>
      <c r="G92" s="117">
        <v>1308</v>
      </c>
      <c r="H92" s="117">
        <f>SUMIFS(基础数据表格农村公路建设!S:S,基础数据表格农村公路建设!G:G,B92,基础数据表格农村公路建设!D:D,$H$4)</f>
        <v>1308</v>
      </c>
      <c r="I92" s="118">
        <f t="shared" si="85"/>
        <v>2243</v>
      </c>
      <c r="J92" s="115">
        <f t="shared" si="86"/>
        <v>2243</v>
      </c>
      <c r="K92" s="119">
        <f t="shared" si="87"/>
        <v>2268.37</v>
      </c>
      <c r="L92" s="120">
        <f t="shared" si="88"/>
        <v>2243</v>
      </c>
      <c r="M92" s="121"/>
      <c r="N92" s="115">
        <v>0</v>
      </c>
      <c r="O92" s="115">
        <v>0</v>
      </c>
      <c r="P92" s="122">
        <v>1308</v>
      </c>
      <c r="Q92" s="123"/>
      <c r="R92" s="124">
        <v>34.898</v>
      </c>
      <c r="S92" s="124" t="e">
        <f t="shared" si="89"/>
        <v>#REF!</v>
      </c>
      <c r="T92" s="125">
        <f t="shared" si="90"/>
        <v>34.898</v>
      </c>
      <c r="U92" s="125">
        <v>34.898</v>
      </c>
      <c r="V92" s="126">
        <f>ROUND(SUMIFS(基础数据表格农村公路建设!P:P,基础数据表格农村公路建设!E:E,$AL$6,基础数据表格农村公路建设!G:G,B92),0)</f>
        <v>2243</v>
      </c>
      <c r="W92" s="127">
        <f t="shared" si="77"/>
        <v>25.3700000000003</v>
      </c>
      <c r="X92" s="128" t="e">
        <f>SUMIF(#REF!,B92,#REF!)</f>
        <v>#REF!</v>
      </c>
      <c r="Y92" s="128" t="e">
        <f t="shared" si="76"/>
        <v>#REF!</v>
      </c>
      <c r="Z92" s="129" t="e">
        <f>#REF!</f>
        <v>#REF!</v>
      </c>
      <c r="AA92" s="129" t="e">
        <f>#REF!</f>
        <v>#REF!</v>
      </c>
      <c r="AB92" s="129" t="e">
        <f>#REF!</f>
        <v>#REF!</v>
      </c>
      <c r="AC92" s="129" t="e">
        <f>#REF!</f>
        <v>#REF!</v>
      </c>
      <c r="AD92" s="129" t="e">
        <f>#REF!</f>
        <v>#REF!</v>
      </c>
      <c r="AE92" s="129" t="e">
        <f>#REF!</f>
        <v>#REF!</v>
      </c>
      <c r="AF92" s="130"/>
      <c r="AG92" s="130"/>
      <c r="AH92" s="102"/>
      <c r="AI92" s="141">
        <v>5.161</v>
      </c>
      <c r="AJ92" s="130"/>
      <c r="AK92" s="130"/>
      <c r="AL92" s="110">
        <f>SUMIFS(基础数据表格农村公路建设!M:M,基础数据表格农村公路建设!G:G,B92,基础数据表格农村公路建设!D:D,$AL$5,基础数据表格农村公路建设!E:E,$AL$6)</f>
        <v>0</v>
      </c>
      <c r="AM92" s="111">
        <f>SUMIFS(基础数据表格农村公路建设!M:M,基础数据表格农村公路建设!G:G,B92,基础数据表格农村公路建设!D:D,$AM$5,基础数据表格农村公路建设!E:E,$AM$6)</f>
        <v>0</v>
      </c>
      <c r="AN92" s="111">
        <f>SUMIFS(基础数据表格农村公路建设!M:M,基础数据表格农村公路建设!G:G,B92,基础数据表格农村公路建设!D:D,$AN$5,基础数据表格农村公路建设!E:E,$AN$6)</f>
        <v>0</v>
      </c>
      <c r="AO92" s="111">
        <f>SUMIFS(基础数据表格农村公路建设!M:M,基础数据表格农村公路建设!G:G,B92,基础数据表格农村公路建设!D:D,$AO$5,基础数据表格农村公路建设!E:E,$AO$6)</f>
        <v>0</v>
      </c>
      <c r="AP92" s="111">
        <f>SUMIFS(基础数据表格农村公路建设!M:M,基础数据表格农村公路建设!G:G,B92,基础数据表格农村公路建设!D:D,$AP$5,基础数据表格农村公路建设!E:E,$AP$6)</f>
        <v>34.898</v>
      </c>
      <c r="AQ92" s="111">
        <f>SUMIFS(基础数据表格农村公路建设!M:M,基础数据表格农村公路建设!G:G,B92,基础数据表格农村公路建设!D:D,$AQ$5,基础数据表格农村公路建设!E:E,$AQ$6)</f>
        <v>0</v>
      </c>
      <c r="AR92" s="83"/>
      <c r="AS92" s="83">
        <v>32.372</v>
      </c>
      <c r="AT92" s="98">
        <f t="shared" si="75"/>
        <v>2.526</v>
      </c>
      <c r="AU92" s="99" t="s">
        <v>195</v>
      </c>
      <c r="AV92" s="112">
        <v>65</v>
      </c>
      <c r="AW92" s="112">
        <v>145</v>
      </c>
      <c r="AX92" s="113">
        <v>40</v>
      </c>
    </row>
    <row r="93" ht="19" customHeight="1" outlineLevel="1" spans="1:50">
      <c r="A93" s="135" t="s">
        <v>115</v>
      </c>
      <c r="B93" s="140"/>
      <c r="C93" s="115">
        <f>SUBTOTAL(9,C94:C98)</f>
        <v>29974</v>
      </c>
      <c r="D93" s="116">
        <v>22088</v>
      </c>
      <c r="E93" s="115">
        <f t="shared" ref="E93:L93" si="91">SUBTOTAL(9,E94:E98)</f>
        <v>21983</v>
      </c>
      <c r="F93" s="115">
        <f t="shared" si="91"/>
        <v>439</v>
      </c>
      <c r="G93" s="115">
        <f t="shared" si="91"/>
        <v>7991</v>
      </c>
      <c r="H93" s="115">
        <f t="shared" si="91"/>
        <v>7991</v>
      </c>
      <c r="I93" s="118">
        <f t="shared" si="91"/>
        <v>21983</v>
      </c>
      <c r="J93" s="115">
        <f t="shared" si="91"/>
        <v>21170</v>
      </c>
      <c r="K93" s="115">
        <f t="shared" si="91"/>
        <v>22658.275</v>
      </c>
      <c r="L93" s="115">
        <f t="shared" si="91"/>
        <v>22873</v>
      </c>
      <c r="M93" s="115"/>
      <c r="N93" s="115">
        <f>SUBTOTAL(9,N94:N98)</f>
        <v>793</v>
      </c>
      <c r="O93" s="115">
        <f>SUBTOTAL(9,O94:O98)</f>
        <v>19</v>
      </c>
      <c r="P93" s="118">
        <f>SUBTOTAL(9,P94:P98)</f>
        <v>7991</v>
      </c>
      <c r="Q93" s="123"/>
      <c r="R93" s="133">
        <v>276.2</v>
      </c>
      <c r="S93" s="124" t="e">
        <f>SUBTOTAL(9,S94:S98)</f>
        <v>#REF!</v>
      </c>
      <c r="T93" s="115">
        <f>SUBTOTAL(9,T94:T98)</f>
        <v>276.2</v>
      </c>
      <c r="U93" s="115">
        <v>276.2</v>
      </c>
      <c r="V93" s="115">
        <f>SUBTOTAL(9,V94:V98)</f>
        <v>22873</v>
      </c>
      <c r="W93" s="127">
        <f t="shared" si="77"/>
        <v>-214.724999999999</v>
      </c>
      <c r="X93" s="128" t="e">
        <f>SUMIF(#REF!,B93,#REF!)</f>
        <v>#REF!</v>
      </c>
      <c r="Y93" s="128" t="e">
        <f t="shared" si="76"/>
        <v>#REF!</v>
      </c>
      <c r="Z93" s="134" t="e">
        <f t="shared" ref="Z93:AQ93" si="92">SUM(Z94:Z98)</f>
        <v>#REF!</v>
      </c>
      <c r="AA93" s="134" t="e">
        <f t="shared" si="92"/>
        <v>#REF!</v>
      </c>
      <c r="AB93" s="134" t="e">
        <f t="shared" si="92"/>
        <v>#REF!</v>
      </c>
      <c r="AC93" s="134" t="e">
        <f t="shared" si="92"/>
        <v>#REF!</v>
      </c>
      <c r="AD93" s="134" t="e">
        <f t="shared" si="92"/>
        <v>#REF!</v>
      </c>
      <c r="AE93" s="134" t="e">
        <f t="shared" si="92"/>
        <v>#REF!</v>
      </c>
      <c r="AF93" s="111">
        <f t="shared" si="92"/>
        <v>26</v>
      </c>
      <c r="AG93" s="111">
        <f t="shared" si="92"/>
        <v>18</v>
      </c>
      <c r="AH93" s="111">
        <f t="shared" si="92"/>
        <v>2393.712</v>
      </c>
      <c r="AI93" s="111">
        <f t="shared" si="92"/>
        <v>67.658</v>
      </c>
      <c r="AJ93" s="111">
        <f t="shared" si="92"/>
        <v>3.18</v>
      </c>
      <c r="AK93" s="111">
        <f t="shared" si="92"/>
        <v>28.62</v>
      </c>
      <c r="AL93" s="111">
        <f t="shared" si="92"/>
        <v>52.009</v>
      </c>
      <c r="AM93" s="111">
        <f t="shared" si="92"/>
        <v>7.686</v>
      </c>
      <c r="AN93" s="111">
        <f t="shared" si="92"/>
        <v>1.136</v>
      </c>
      <c r="AO93" s="111">
        <f t="shared" si="92"/>
        <v>2.562</v>
      </c>
      <c r="AP93" s="111">
        <f t="shared" si="92"/>
        <v>209.994</v>
      </c>
      <c r="AQ93" s="111">
        <f t="shared" si="92"/>
        <v>2.813</v>
      </c>
      <c r="AR93" s="110"/>
      <c r="AS93" s="110">
        <v>276.097</v>
      </c>
      <c r="AT93" s="98">
        <f t="shared" si="75"/>
        <v>0.103000000000009</v>
      </c>
      <c r="AU93" s="99"/>
      <c r="AV93" s="112"/>
      <c r="AW93" s="112"/>
      <c r="AX93" s="113"/>
    </row>
    <row r="94" ht="19" customHeight="1" outlineLevel="2" spans="1:50">
      <c r="A94" s="114" t="s">
        <v>116</v>
      </c>
      <c r="B94" s="140" t="s">
        <v>117</v>
      </c>
      <c r="C94" s="115">
        <f>E94+G94</f>
        <v>658</v>
      </c>
      <c r="D94" s="116">
        <v>248</v>
      </c>
      <c r="E94" s="115">
        <f>I94</f>
        <v>151</v>
      </c>
      <c r="F94" s="115">
        <f>ROUND(E94*0.02,0)</f>
        <v>3</v>
      </c>
      <c r="G94" s="117">
        <v>507</v>
      </c>
      <c r="H94" s="117">
        <f>SUMIFS(基础数据表格农村公路建设!S:S,基础数据表格农村公路建设!G:G,B94,基础数据表格农村公路建设!D:D,$H$4)</f>
        <v>507</v>
      </c>
      <c r="I94" s="118">
        <f>ROUND(J94+M94+N94+O94,0)</f>
        <v>151</v>
      </c>
      <c r="J94" s="115">
        <f>ROUND(IF(K94&lt;L94,K94,L94),0)</f>
        <v>151</v>
      </c>
      <c r="K94" s="119">
        <f>AV94*(AN94+AO94+AP94)+AW94*(AL94+AM94)+AX94*AQ94</f>
        <v>150.93</v>
      </c>
      <c r="L94" s="120">
        <f>V94</f>
        <v>248</v>
      </c>
      <c r="M94" s="121"/>
      <c r="N94" s="115">
        <v>0</v>
      </c>
      <c r="O94" s="115">
        <v>0</v>
      </c>
      <c r="P94" s="122">
        <v>507</v>
      </c>
      <c r="Q94" s="123"/>
      <c r="R94" s="124">
        <v>2.322</v>
      </c>
      <c r="S94" s="124" t="e">
        <f>SUM(Z94:AE94)</f>
        <v>#REF!</v>
      </c>
      <c r="T94" s="125">
        <f>SUM(AL94:AQ94)</f>
        <v>2.322</v>
      </c>
      <c r="U94" s="125">
        <v>2.322</v>
      </c>
      <c r="V94" s="126">
        <f>ROUND(SUMIFS(基础数据表格农村公路建设!P:P,基础数据表格农村公路建设!E:E,$AL$6,基础数据表格农村公路建设!G:G,B94),0)</f>
        <v>248</v>
      </c>
      <c r="W94" s="127">
        <f t="shared" si="77"/>
        <v>-97.07</v>
      </c>
      <c r="X94" s="128" t="e">
        <f>SUMIF(#REF!,B94,#REF!)</f>
        <v>#REF!</v>
      </c>
      <c r="Y94" s="128" t="e">
        <f t="shared" si="76"/>
        <v>#REF!</v>
      </c>
      <c r="Z94" s="129" t="e">
        <f>#REF!</f>
        <v>#REF!</v>
      </c>
      <c r="AA94" s="129" t="e">
        <f>#REF!</f>
        <v>#REF!</v>
      </c>
      <c r="AB94" s="129" t="e">
        <f>#REF!</f>
        <v>#REF!</v>
      </c>
      <c r="AC94" s="129" t="e">
        <f>#REF!</f>
        <v>#REF!</v>
      </c>
      <c r="AD94" s="129" t="e">
        <f>#REF!</f>
        <v>#REF!</v>
      </c>
      <c r="AE94" s="129" t="e">
        <f>#REF!</f>
        <v>#REF!</v>
      </c>
      <c r="AF94" s="130"/>
      <c r="AG94" s="130"/>
      <c r="AH94" s="102"/>
      <c r="AI94" s="141"/>
      <c r="AJ94" s="130"/>
      <c r="AK94" s="130"/>
      <c r="AL94" s="110">
        <f>SUMIFS(基础数据表格农村公路建设!M:M,基础数据表格农村公路建设!G:G,B94,基础数据表格农村公路建设!D:D,$AL$5,基础数据表格农村公路建设!E:E,$AL$6)</f>
        <v>0</v>
      </c>
      <c r="AM94" s="111">
        <f>SUMIFS(基础数据表格农村公路建设!M:M,基础数据表格农村公路建设!G:G,B94,基础数据表格农村公路建设!D:D,$AM$5,基础数据表格农村公路建设!E:E,$AM$6)</f>
        <v>0</v>
      </c>
      <c r="AN94" s="111">
        <f>SUMIFS(基础数据表格农村公路建设!M:M,基础数据表格农村公路建设!G:G,B94,基础数据表格农村公路建设!D:D,$AN$5,基础数据表格农村公路建设!E:E,$AN$6)</f>
        <v>0</v>
      </c>
      <c r="AO94" s="111">
        <f>SUMIFS(基础数据表格农村公路建设!M:M,基础数据表格农村公路建设!G:G,B94,基础数据表格农村公路建设!D:D,$AO$5,基础数据表格农村公路建设!E:E,$AO$6)</f>
        <v>0</v>
      </c>
      <c r="AP94" s="111">
        <f>SUMIFS(基础数据表格农村公路建设!M:M,基础数据表格农村公路建设!G:G,B94,基础数据表格农村公路建设!D:D,$AP$5,基础数据表格农村公路建设!E:E,$AP$6)</f>
        <v>2.322</v>
      </c>
      <c r="AQ94" s="111">
        <f>SUMIFS(基础数据表格农村公路建设!M:M,基础数据表格农村公路建设!G:G,B94,基础数据表格农村公路建设!D:D,$AQ$5,基础数据表格农村公路建设!E:E,$AQ$6)</f>
        <v>0</v>
      </c>
      <c r="AR94" s="83"/>
      <c r="AS94" s="83">
        <v>2.39</v>
      </c>
      <c r="AT94" s="98">
        <f t="shared" si="75"/>
        <v>-0.0680000000000001</v>
      </c>
      <c r="AU94" s="99" t="s">
        <v>195</v>
      </c>
      <c r="AV94" s="112">
        <v>65</v>
      </c>
      <c r="AW94" s="112">
        <v>145</v>
      </c>
      <c r="AX94" s="113">
        <v>40</v>
      </c>
    </row>
    <row r="95" ht="19" customHeight="1" outlineLevel="2" spans="1:50">
      <c r="A95" s="114" t="s">
        <v>116</v>
      </c>
      <c r="B95" s="140" t="s">
        <v>118</v>
      </c>
      <c r="C95" s="115">
        <f>E95+G95</f>
        <v>4819</v>
      </c>
      <c r="D95" s="116">
        <v>3421</v>
      </c>
      <c r="E95" s="115">
        <f>I95</f>
        <v>3422</v>
      </c>
      <c r="F95" s="115">
        <f>ROUND(E95*0.02,0)</f>
        <v>68</v>
      </c>
      <c r="G95" s="117">
        <v>1397</v>
      </c>
      <c r="H95" s="117">
        <f>SUMIFS(基础数据表格农村公路建设!S:S,基础数据表格农村公路建设!G:G,B95,基础数据表格农村公路建设!D:D,$H$4)</f>
        <v>1397</v>
      </c>
      <c r="I95" s="118">
        <f>ROUND(J95+M95+N95+O95,0)</f>
        <v>3422</v>
      </c>
      <c r="J95" s="115">
        <f>ROUND(IF(K95&lt;L95,K95,L95),0)</f>
        <v>3422</v>
      </c>
      <c r="K95" s="143">
        <f>AV95*(AN95+AO95+AP95)+AW95*(AL95+AM95)+AX95*AQ95</f>
        <v>3828.945</v>
      </c>
      <c r="L95" s="144">
        <f>V95</f>
        <v>3422</v>
      </c>
      <c r="M95" s="121"/>
      <c r="N95" s="115">
        <v>0</v>
      </c>
      <c r="O95" s="115">
        <v>0</v>
      </c>
      <c r="P95" s="122">
        <v>1397</v>
      </c>
      <c r="Q95" s="123"/>
      <c r="R95" s="124">
        <v>33.297</v>
      </c>
      <c r="S95" s="124" t="e">
        <f>SUM(Z95:AE95)</f>
        <v>#REF!</v>
      </c>
      <c r="T95" s="125">
        <f>SUM(AL95:AQ95)</f>
        <v>33.297</v>
      </c>
      <c r="U95" s="125">
        <v>33.297</v>
      </c>
      <c r="V95" s="126">
        <f>ROUND(SUMIFS(基础数据表格农村公路建设!P:P,基础数据表格农村公路建设!E:E,$AL$6,基础数据表格农村公路建设!G:G,B95),0)</f>
        <v>3422</v>
      </c>
      <c r="W95" s="127">
        <f t="shared" si="77"/>
        <v>406.945</v>
      </c>
      <c r="X95" s="128" t="e">
        <f>SUMIF(#REF!,B95,#REF!)</f>
        <v>#REF!</v>
      </c>
      <c r="Y95" s="128" t="e">
        <f t="shared" si="76"/>
        <v>#REF!</v>
      </c>
      <c r="Z95" s="129" t="e">
        <f>#REF!</f>
        <v>#REF!</v>
      </c>
      <c r="AA95" s="129" t="e">
        <f>#REF!</f>
        <v>#REF!</v>
      </c>
      <c r="AB95" s="129" t="e">
        <f>#REF!</f>
        <v>#REF!</v>
      </c>
      <c r="AC95" s="129" t="e">
        <f>#REF!</f>
        <v>#REF!</v>
      </c>
      <c r="AD95" s="129" t="e">
        <f>#REF!</f>
        <v>#REF!</v>
      </c>
      <c r="AE95" s="129" t="e">
        <f>#REF!</f>
        <v>#REF!</v>
      </c>
      <c r="AF95" s="130">
        <v>4</v>
      </c>
      <c r="AG95" s="130"/>
      <c r="AH95" s="102"/>
      <c r="AI95" s="141"/>
      <c r="AJ95" s="130"/>
      <c r="AK95" s="130"/>
      <c r="AL95" s="110">
        <f>SUMIFS(基础数据表格农村公路建设!M:M,基础数据表格农村公路建设!G:G,B95,基础数据表格农村公路建设!D:D,$AL$5,基础数据表格农村公路建设!E:E,$AL$6)</f>
        <v>13.122</v>
      </c>
      <c r="AM95" s="111">
        <f>SUMIFS(基础数据表格农村公路建设!M:M,基础数据表格农村公路建设!G:G,B95,基础数据表格农村公路建设!D:D,$AM$5,基础数据表格农村公路建设!E:E,$AM$6)</f>
        <v>7.686</v>
      </c>
      <c r="AN95" s="111">
        <f>SUMIFS(基础数据表格农村公路建设!M:M,基础数据表格农村公路建设!G:G,B95,基础数据表格农村公路建设!D:D,$AN$5,基础数据表格农村公路建设!E:E,$AN$6)</f>
        <v>0</v>
      </c>
      <c r="AO95" s="111">
        <f>SUMIFS(基础数据表格农村公路建设!M:M,基础数据表格农村公路建设!G:G,B95,基础数据表格农村公路建设!D:D,$AO$5,基础数据表格农村公路建设!E:E,$AO$6)</f>
        <v>0</v>
      </c>
      <c r="AP95" s="111">
        <f>SUMIFS(基础数据表格农村公路建设!M:M,基础数据表格农村公路建设!G:G,B95,基础数据表格农村公路建设!D:D,$AP$5,基础数据表格农村公路建设!E:E,$AP$6)</f>
        <v>12.489</v>
      </c>
      <c r="AQ95" s="111">
        <f>SUMIFS(基础数据表格农村公路建设!M:M,基础数据表格农村公路建设!G:G,B95,基础数据表格农村公路建设!D:D,$AQ$5,基础数据表格农村公路建设!E:E,$AQ$6)</f>
        <v>0</v>
      </c>
      <c r="AR95" s="83"/>
      <c r="AS95" s="83">
        <v>49.909</v>
      </c>
      <c r="AT95" s="98">
        <f t="shared" si="75"/>
        <v>-16.612</v>
      </c>
      <c r="AU95" s="99" t="s">
        <v>195</v>
      </c>
      <c r="AV95" s="112">
        <v>65</v>
      </c>
      <c r="AW95" s="112">
        <v>145</v>
      </c>
      <c r="AX95" s="113">
        <v>40</v>
      </c>
    </row>
    <row r="96" ht="19" customHeight="1" outlineLevel="2" spans="1:50">
      <c r="A96" s="114" t="s">
        <v>116</v>
      </c>
      <c r="B96" s="140" t="s">
        <v>119</v>
      </c>
      <c r="C96" s="115">
        <f>E96+G96</f>
        <v>8997</v>
      </c>
      <c r="D96" s="116">
        <v>6994</v>
      </c>
      <c r="E96" s="115">
        <f>I96</f>
        <v>6994</v>
      </c>
      <c r="F96" s="115">
        <f>ROUND(E96*0.02,0)</f>
        <v>140</v>
      </c>
      <c r="G96" s="117">
        <v>2003</v>
      </c>
      <c r="H96" s="117">
        <f>SUMIFS(基础数据表格农村公路建设!S:S,基础数据表格农村公路建设!G:G,B96,基础数据表格农村公路建设!D:D,$H$4)</f>
        <v>2003</v>
      </c>
      <c r="I96" s="118">
        <f>ROUND(J96+M96+N96+O96,0)</f>
        <v>6994</v>
      </c>
      <c r="J96" s="115">
        <f>ROUND(IF(K96&lt;L96,K96,L96),0)</f>
        <v>6898</v>
      </c>
      <c r="K96" s="119">
        <f>AV96*(AN96+AO96+AP96)+AW96*(AL96+AM96)+AX96*AQ96</f>
        <v>6898.245</v>
      </c>
      <c r="L96" s="120">
        <f>V96</f>
        <v>7577</v>
      </c>
      <c r="M96" s="121"/>
      <c r="N96" s="115">
        <v>96</v>
      </c>
      <c r="O96" s="115">
        <v>0</v>
      </c>
      <c r="P96" s="122">
        <v>2003</v>
      </c>
      <c r="Q96" s="123"/>
      <c r="R96" s="124">
        <v>99.274</v>
      </c>
      <c r="S96" s="124" t="e">
        <f>SUM(Z96:AE96)</f>
        <v>#REF!</v>
      </c>
      <c r="T96" s="125">
        <f>SUM(AL96:AQ96)</f>
        <v>99.274</v>
      </c>
      <c r="U96" s="125">
        <v>99.274</v>
      </c>
      <c r="V96" s="126">
        <f>ROUND(SUMIFS(基础数据表格农村公路建设!P:P,基础数据表格农村公路建设!E:E,$AL$6,基础数据表格农村公路建设!G:G,B96),0)</f>
        <v>7577</v>
      </c>
      <c r="W96" s="127">
        <f t="shared" si="77"/>
        <v>-678.754999999999</v>
      </c>
      <c r="X96" s="128" t="e">
        <f>SUMIF(#REF!,B96,#REF!)</f>
        <v>#REF!</v>
      </c>
      <c r="Y96" s="128" t="e">
        <f t="shared" si="76"/>
        <v>#REF!</v>
      </c>
      <c r="Z96" s="129" t="e">
        <f>#REF!</f>
        <v>#REF!</v>
      </c>
      <c r="AA96" s="129" t="e">
        <f>#REF!</f>
        <v>#REF!</v>
      </c>
      <c r="AB96" s="129" t="e">
        <f>#REF!</f>
        <v>#REF!</v>
      </c>
      <c r="AC96" s="129" t="e">
        <f>#REF!</f>
        <v>#REF!</v>
      </c>
      <c r="AD96" s="129" t="e">
        <f>#REF!</f>
        <v>#REF!</v>
      </c>
      <c r="AE96" s="129" t="e">
        <f>#REF!</f>
        <v>#REF!</v>
      </c>
      <c r="AF96" s="130">
        <v>3</v>
      </c>
      <c r="AG96" s="130">
        <v>3</v>
      </c>
      <c r="AH96" s="102">
        <v>347.796</v>
      </c>
      <c r="AI96" s="141">
        <v>37.564</v>
      </c>
      <c r="AJ96" s="130"/>
      <c r="AK96" s="130"/>
      <c r="AL96" s="110">
        <f>SUMIFS(基础数据表格农村公路建设!M:M,基础数据表格农村公路建设!G:G,B96,基础数据表格农村公路建设!D:D,$AL$5,基础数据表格农村公路建设!E:E,$AL$6)</f>
        <v>6.447</v>
      </c>
      <c r="AM96" s="111">
        <f>SUMIFS(基础数据表格农村公路建设!M:M,基础数据表格农村公路建设!G:G,B96,基础数据表格农村公路建设!D:D,$AM$5,基础数据表格农村公路建设!E:E,$AM$6)</f>
        <v>0</v>
      </c>
      <c r="AN96" s="111">
        <f>SUMIFS(基础数据表格农村公路建设!M:M,基础数据表格农村公路建设!G:G,B96,基础数据表格农村公路建设!D:D,$AN$5,基础数据表格农村公路建设!E:E,$AN$6)</f>
        <v>1.136</v>
      </c>
      <c r="AO96" s="111">
        <f>SUMIFS(基础数据表格农村公路建设!M:M,基础数据表格农村公路建设!G:G,B96,基础数据表格农村公路建设!D:D,$AO$5,基础数据表格农村公路建设!E:E,$AO$6)</f>
        <v>2.562</v>
      </c>
      <c r="AP96" s="111">
        <f>SUMIFS(基础数据表格农村公路建设!M:M,基础数据表格农村公路建设!G:G,B96,基础数据表格农村公路建设!D:D,$AP$5,基础数据表格农村公路建设!E:E,$AP$6)</f>
        <v>86.316</v>
      </c>
      <c r="AQ96" s="111">
        <f>SUMIFS(基础数据表格农村公路建设!M:M,基础数据表格农村公路建设!G:G,B96,基础数据表格农村公路建设!D:D,$AQ$5,基础数据表格农村公路建设!E:E,$AQ$6)</f>
        <v>2.813</v>
      </c>
      <c r="AR96" s="83"/>
      <c r="AS96" s="83">
        <v>99.899</v>
      </c>
      <c r="AT96" s="98">
        <f t="shared" si="75"/>
        <v>-0.625</v>
      </c>
      <c r="AU96" s="99" t="s">
        <v>195</v>
      </c>
      <c r="AV96" s="112">
        <v>65</v>
      </c>
      <c r="AW96" s="112">
        <v>145</v>
      </c>
      <c r="AX96" s="113">
        <v>40</v>
      </c>
    </row>
    <row r="97" ht="19" customHeight="1" outlineLevel="2" spans="1:50">
      <c r="A97" s="114" t="s">
        <v>116</v>
      </c>
      <c r="B97" s="140" t="s">
        <v>120</v>
      </c>
      <c r="C97" s="115">
        <f>E97+G97</f>
        <v>11878</v>
      </c>
      <c r="D97" s="116">
        <v>9662</v>
      </c>
      <c r="E97" s="115">
        <f>I97</f>
        <v>9653</v>
      </c>
      <c r="F97" s="115">
        <f>ROUND(E97*0.02,0)</f>
        <v>193</v>
      </c>
      <c r="G97" s="117">
        <v>2225</v>
      </c>
      <c r="H97" s="117">
        <f>SUMIFS(基础数据表格农村公路建设!S:S,基础数据表格农村公路建设!G:G,B97,基础数据表格农村公路建设!D:D,$H$4)</f>
        <v>2225</v>
      </c>
      <c r="I97" s="118">
        <f>ROUND(J97+M97+N97+O97,0)+1</f>
        <v>9653</v>
      </c>
      <c r="J97" s="115">
        <f>ROUND(IF(K97&lt;L97,K97,L97),0)</f>
        <v>8959</v>
      </c>
      <c r="K97" s="119">
        <f>AV97*(AN97+AO97+AP97)+AW97*(AL97+AM97)+AX97*AQ97</f>
        <v>8959.395</v>
      </c>
      <c r="L97" s="120">
        <f>V97</f>
        <v>9886</v>
      </c>
      <c r="M97" s="121"/>
      <c r="N97" s="115">
        <v>674</v>
      </c>
      <c r="O97" s="115">
        <v>19</v>
      </c>
      <c r="P97" s="122">
        <v>2225</v>
      </c>
      <c r="Q97" s="123"/>
      <c r="R97" s="124">
        <v>111.875</v>
      </c>
      <c r="S97" s="124" t="e">
        <f>SUM(Z97:AE97)</f>
        <v>#REF!</v>
      </c>
      <c r="T97" s="125">
        <f>SUM(AL97:AQ97)</f>
        <v>111.875</v>
      </c>
      <c r="U97" s="125">
        <v>111.875</v>
      </c>
      <c r="V97" s="126">
        <f>ROUND(SUMIFS(基础数据表格农村公路建设!P:P,基础数据表格农村公路建设!E:E,$AL$6,基础数据表格农村公路建设!G:G,B97),0)</f>
        <v>9886</v>
      </c>
      <c r="W97" s="127">
        <f t="shared" si="77"/>
        <v>-926.605000000001</v>
      </c>
      <c r="X97" s="128" t="e">
        <f>SUMIF(#REF!,B97,#REF!)</f>
        <v>#REF!</v>
      </c>
      <c r="Y97" s="128" t="e">
        <f t="shared" si="76"/>
        <v>#REF!</v>
      </c>
      <c r="Z97" s="129" t="e">
        <f>#REF!</f>
        <v>#REF!</v>
      </c>
      <c r="AA97" s="129" t="e">
        <f>#REF!</f>
        <v>#REF!</v>
      </c>
      <c r="AB97" s="129" t="e">
        <f>#REF!</f>
        <v>#REF!</v>
      </c>
      <c r="AC97" s="129" t="e">
        <f>#REF!</f>
        <v>#REF!</v>
      </c>
      <c r="AD97" s="129" t="e">
        <f>#REF!</f>
        <v>#REF!</v>
      </c>
      <c r="AE97" s="129" t="e">
        <f>#REF!</f>
        <v>#REF!</v>
      </c>
      <c r="AF97" s="130">
        <v>10</v>
      </c>
      <c r="AG97" s="130">
        <v>14</v>
      </c>
      <c r="AH97" s="102">
        <v>1966.677</v>
      </c>
      <c r="AI97" s="141">
        <v>30.094</v>
      </c>
      <c r="AJ97" s="130">
        <v>3.18</v>
      </c>
      <c r="AK97" s="130">
        <v>28.62</v>
      </c>
      <c r="AL97" s="110">
        <f>SUMIFS(基础数据表格农村公路建设!M:M,基础数据表格农村公路建设!G:G,B97,基础数据表格农村公路建设!D:D,$AL$5,基础数据表格农村公路建设!E:E,$AL$6)</f>
        <v>21.094</v>
      </c>
      <c r="AM97" s="111">
        <f>SUMIFS(基础数据表格农村公路建设!M:M,基础数据表格农村公路建设!G:G,B97,基础数据表格农村公路建设!D:D,$AM$5,基础数据表格农村公路建设!E:E,$AM$6)</f>
        <v>0</v>
      </c>
      <c r="AN97" s="111">
        <f>SUMIFS(基础数据表格农村公路建设!M:M,基础数据表格农村公路建设!G:G,B97,基础数据表格农村公路建设!D:D,$AN$5,基础数据表格农村公路建设!E:E,$AN$6)</f>
        <v>0</v>
      </c>
      <c r="AO97" s="111">
        <f>SUMIFS(基础数据表格农村公路建设!M:M,基础数据表格农村公路建设!G:G,B97,基础数据表格农村公路建设!D:D,$AO$5,基础数据表格农村公路建设!E:E,$AO$6)</f>
        <v>0</v>
      </c>
      <c r="AP97" s="111">
        <f>SUMIFS(基础数据表格农村公路建设!M:M,基础数据表格农村公路建设!G:G,B97,基础数据表格农村公路建设!D:D,$AP$5,基础数据表格农村公路建设!E:E,$AP$6)</f>
        <v>90.781</v>
      </c>
      <c r="AQ97" s="111">
        <f>SUMIFS(基础数据表格农村公路建设!M:M,基础数据表格农村公路建设!G:G,B97,基础数据表格农村公路建设!D:D,$AQ$5,基础数据表格农村公路建设!E:E,$AQ$6)</f>
        <v>0</v>
      </c>
      <c r="AR97" s="83"/>
      <c r="AS97" s="83">
        <v>95</v>
      </c>
      <c r="AT97" s="98">
        <f t="shared" si="75"/>
        <v>16.875</v>
      </c>
      <c r="AU97" s="99" t="s">
        <v>195</v>
      </c>
      <c r="AV97" s="112">
        <v>65</v>
      </c>
      <c r="AW97" s="112">
        <v>145</v>
      </c>
      <c r="AX97" s="113">
        <v>40</v>
      </c>
    </row>
    <row r="98" ht="19" customHeight="1" outlineLevel="2" spans="1:50">
      <c r="A98" s="114" t="s">
        <v>116</v>
      </c>
      <c r="B98" s="140" t="s">
        <v>121</v>
      </c>
      <c r="C98" s="115">
        <f>E98+G98</f>
        <v>3622</v>
      </c>
      <c r="D98" s="116">
        <v>1763</v>
      </c>
      <c r="E98" s="115">
        <f>I98</f>
        <v>1763</v>
      </c>
      <c r="F98" s="115">
        <f>ROUND(E98*0.02,0)</f>
        <v>35</v>
      </c>
      <c r="G98" s="117">
        <v>1859</v>
      </c>
      <c r="H98" s="117">
        <f>SUMIFS(基础数据表格农村公路建设!S:S,基础数据表格农村公路建设!G:G,B98,基础数据表格农村公路建设!D:D,$H$4)</f>
        <v>1859</v>
      </c>
      <c r="I98" s="118">
        <f>ROUND(J98+M98+N98+O98,0)</f>
        <v>1763</v>
      </c>
      <c r="J98" s="115">
        <f>ROUND(IF(K98&lt;L98,K98,L98),0)</f>
        <v>1740</v>
      </c>
      <c r="K98" s="143">
        <f>AV98*(AN98+AO98+AP98)+AW98*(AL98+AM98)+AX98*AQ98</f>
        <v>2820.76</v>
      </c>
      <c r="L98" s="144">
        <f>V98</f>
        <v>1740</v>
      </c>
      <c r="M98" s="121"/>
      <c r="N98" s="115">
        <v>23</v>
      </c>
      <c r="O98" s="115">
        <v>0</v>
      </c>
      <c r="P98" s="122">
        <v>1859</v>
      </c>
      <c r="Q98" s="123"/>
      <c r="R98" s="124">
        <v>29.432</v>
      </c>
      <c r="S98" s="124" t="e">
        <f>SUM(Z98:AE98)</f>
        <v>#REF!</v>
      </c>
      <c r="T98" s="125">
        <f>SUM(AL98:AQ98)</f>
        <v>29.432</v>
      </c>
      <c r="U98" s="125">
        <v>29.432</v>
      </c>
      <c r="V98" s="126">
        <f>ROUND(SUMIFS(基础数据表格农村公路建设!P:P,基础数据表格农村公路建设!E:E,$AL$6,基础数据表格农村公路建设!G:G,B98),0)</f>
        <v>1740</v>
      </c>
      <c r="W98" s="127">
        <f t="shared" si="77"/>
        <v>1080.76</v>
      </c>
      <c r="X98" s="128" t="e">
        <f>SUMIF(#REF!,B98,#REF!)</f>
        <v>#REF!</v>
      </c>
      <c r="Y98" s="128" t="e">
        <f t="shared" si="76"/>
        <v>#REF!</v>
      </c>
      <c r="Z98" s="129" t="e">
        <f>#REF!</f>
        <v>#REF!</v>
      </c>
      <c r="AA98" s="129" t="e">
        <f>#REF!</f>
        <v>#REF!</v>
      </c>
      <c r="AB98" s="129" t="e">
        <f>#REF!</f>
        <v>#REF!</v>
      </c>
      <c r="AC98" s="129" t="e">
        <f>#REF!</f>
        <v>#REF!</v>
      </c>
      <c r="AD98" s="129" t="e">
        <f>#REF!</f>
        <v>#REF!</v>
      </c>
      <c r="AE98" s="129" t="e">
        <f>#REF!</f>
        <v>#REF!</v>
      </c>
      <c r="AF98" s="130">
        <v>9</v>
      </c>
      <c r="AG98" s="130">
        <v>1</v>
      </c>
      <c r="AH98" s="102">
        <v>79.239</v>
      </c>
      <c r="AI98" s="141"/>
      <c r="AJ98" s="130"/>
      <c r="AK98" s="130"/>
      <c r="AL98" s="110">
        <f>SUMIFS(基础数据表格农村公路建设!M:M,基础数据表格农村公路建设!G:G,B98,基础数据表格农村公路建设!D:D,$AL$5,基础数据表格农村公路建设!E:E,$AL$6)</f>
        <v>11.346</v>
      </c>
      <c r="AM98" s="111">
        <f>SUMIFS(基础数据表格农村公路建设!M:M,基础数据表格农村公路建设!G:G,B98,基础数据表格农村公路建设!D:D,$AM$5,基础数据表格农村公路建设!E:E,$AM$6)</f>
        <v>0</v>
      </c>
      <c r="AN98" s="111">
        <f>SUMIFS(基础数据表格农村公路建设!M:M,基础数据表格农村公路建设!G:G,B98,基础数据表格农村公路建设!D:D,$AN$5,基础数据表格农村公路建设!E:E,$AN$6)</f>
        <v>0</v>
      </c>
      <c r="AO98" s="111">
        <f>SUMIFS(基础数据表格农村公路建设!M:M,基础数据表格农村公路建设!G:G,B98,基础数据表格农村公路建设!D:D,$AO$5,基础数据表格农村公路建设!E:E,$AO$6)</f>
        <v>0</v>
      </c>
      <c r="AP98" s="111">
        <f>SUMIFS(基础数据表格农村公路建设!M:M,基础数据表格农村公路建设!G:G,B98,基础数据表格农村公路建设!D:D,$AP$5,基础数据表格农村公路建设!E:E,$AP$6)</f>
        <v>18.086</v>
      </c>
      <c r="AQ98" s="111">
        <f>SUMIFS(基础数据表格农村公路建设!M:M,基础数据表格农村公路建设!G:G,B98,基础数据表格农村公路建设!D:D,$AQ$5,基础数据表格农村公路建设!E:E,$AQ$6)</f>
        <v>0</v>
      </c>
      <c r="AR98" s="83"/>
      <c r="AS98" s="83">
        <v>28.899</v>
      </c>
      <c r="AT98" s="98">
        <f t="shared" si="75"/>
        <v>0.532999999999998</v>
      </c>
      <c r="AU98" s="99" t="s">
        <v>195</v>
      </c>
      <c r="AV98" s="112">
        <v>65</v>
      </c>
      <c r="AW98" s="112">
        <v>145</v>
      </c>
      <c r="AX98" s="113">
        <v>40</v>
      </c>
    </row>
    <row r="99" ht="19" customHeight="1" outlineLevel="1" spans="1:50">
      <c r="A99" s="101" t="s">
        <v>122</v>
      </c>
      <c r="B99" s="140"/>
      <c r="C99" s="115">
        <f>SUBTOTAL(9,C100:C107)</f>
        <v>32396</v>
      </c>
      <c r="D99" s="116">
        <v>26989</v>
      </c>
      <c r="E99" s="115">
        <f t="shared" ref="E99:L99" si="93">SUBTOTAL(9,E100:E107)</f>
        <v>26867</v>
      </c>
      <c r="F99" s="115">
        <f t="shared" si="93"/>
        <v>538</v>
      </c>
      <c r="G99" s="115">
        <f t="shared" si="93"/>
        <v>5529</v>
      </c>
      <c r="H99" s="115">
        <f t="shared" si="93"/>
        <v>5529</v>
      </c>
      <c r="I99" s="118">
        <f t="shared" si="93"/>
        <v>26867</v>
      </c>
      <c r="J99" s="115">
        <f t="shared" si="93"/>
        <v>26271</v>
      </c>
      <c r="K99" s="115">
        <f t="shared" si="93"/>
        <v>28471.2</v>
      </c>
      <c r="L99" s="115">
        <f t="shared" si="93"/>
        <v>27031</v>
      </c>
      <c r="M99" s="115"/>
      <c r="N99" s="115">
        <f>SUBTOTAL(9,N100:N107)</f>
        <v>596</v>
      </c>
      <c r="O99" s="115">
        <f>SUBTOTAL(9,O100:O107)</f>
        <v>0</v>
      </c>
      <c r="P99" s="118">
        <f>SUBTOTAL(9,P100:P107)</f>
        <v>5529</v>
      </c>
      <c r="Q99" s="123"/>
      <c r="R99" s="133">
        <v>274.038</v>
      </c>
      <c r="S99" s="124" t="e">
        <f>SUBTOTAL(9,S100:S107)</f>
        <v>#REF!</v>
      </c>
      <c r="T99" s="115">
        <f>SUBTOTAL(9,T100:T107)</f>
        <v>274.077</v>
      </c>
      <c r="U99" s="115">
        <v>274.038</v>
      </c>
      <c r="V99" s="115">
        <f>SUBTOTAL(9,V100:V107)</f>
        <v>27031</v>
      </c>
      <c r="W99" s="127">
        <f t="shared" si="77"/>
        <v>1440.2</v>
      </c>
      <c r="X99" s="128" t="e">
        <f>SUMIF(#REF!,B99,#REF!)</f>
        <v>#REF!</v>
      </c>
      <c r="Y99" s="128" t="e">
        <f t="shared" si="76"/>
        <v>#REF!</v>
      </c>
      <c r="Z99" s="134" t="e">
        <f t="shared" ref="Z99:AQ99" si="94">SUM(Z100:Z107)</f>
        <v>#REF!</v>
      </c>
      <c r="AA99" s="134" t="e">
        <f t="shared" si="94"/>
        <v>#REF!</v>
      </c>
      <c r="AB99" s="134" t="e">
        <f t="shared" si="94"/>
        <v>#REF!</v>
      </c>
      <c r="AC99" s="134" t="e">
        <f t="shared" si="94"/>
        <v>#REF!</v>
      </c>
      <c r="AD99" s="134" t="e">
        <f t="shared" si="94"/>
        <v>#REF!</v>
      </c>
      <c r="AE99" s="134" t="e">
        <f t="shared" si="94"/>
        <v>#REF!</v>
      </c>
      <c r="AF99" s="111">
        <f t="shared" si="94"/>
        <v>32</v>
      </c>
      <c r="AG99" s="111">
        <f t="shared" si="94"/>
        <v>13</v>
      </c>
      <c r="AH99" s="111">
        <f t="shared" si="94"/>
        <v>1844.415</v>
      </c>
      <c r="AI99" s="111">
        <f t="shared" si="94"/>
        <v>69.571</v>
      </c>
      <c r="AJ99" s="111">
        <f t="shared" si="94"/>
        <v>0</v>
      </c>
      <c r="AK99" s="111">
        <f t="shared" si="94"/>
        <v>0</v>
      </c>
      <c r="AL99" s="111">
        <f t="shared" si="94"/>
        <v>141.865</v>
      </c>
      <c r="AM99" s="111">
        <f t="shared" si="94"/>
        <v>0</v>
      </c>
      <c r="AN99" s="111">
        <f t="shared" si="94"/>
        <v>14.175</v>
      </c>
      <c r="AO99" s="111">
        <f t="shared" si="94"/>
        <v>25.849</v>
      </c>
      <c r="AP99" s="111">
        <f t="shared" si="94"/>
        <v>75.993</v>
      </c>
      <c r="AQ99" s="111">
        <f t="shared" si="94"/>
        <v>16.195</v>
      </c>
      <c r="AR99" s="110"/>
      <c r="AS99" s="110">
        <v>267.631</v>
      </c>
      <c r="AT99" s="98">
        <f t="shared" si="75"/>
        <v>6.44600000000003</v>
      </c>
      <c r="AU99" s="99"/>
      <c r="AV99" s="112"/>
      <c r="AW99" s="112"/>
      <c r="AX99" s="113"/>
    </row>
    <row r="100" ht="19" customHeight="1" outlineLevel="2" spans="1:50">
      <c r="A100" s="131" t="s">
        <v>123</v>
      </c>
      <c r="B100" s="140" t="s">
        <v>124</v>
      </c>
      <c r="C100" s="115">
        <f t="shared" ref="C100:C107" si="95">E100+G100</f>
        <v>56</v>
      </c>
      <c r="D100" s="116">
        <v>0</v>
      </c>
      <c r="E100" s="115">
        <f t="shared" ref="E100:E107" si="96">I100</f>
        <v>0</v>
      </c>
      <c r="F100" s="115">
        <f t="shared" ref="F100:F107" si="97">ROUND(E100*0.02,0)</f>
        <v>0</v>
      </c>
      <c r="G100" s="117">
        <v>56</v>
      </c>
      <c r="H100" s="117">
        <f>SUMIFS(基础数据表格农村公路建设!S:S,基础数据表格农村公路建设!G:G,B100,基础数据表格农村公路建设!D:D,$H$4)</f>
        <v>56</v>
      </c>
      <c r="I100" s="118">
        <f t="shared" ref="I100:I107" si="98">ROUND(J100+M100+N100+O100,0)</f>
        <v>0</v>
      </c>
      <c r="J100" s="115">
        <f t="shared" ref="J100:J107" si="99">ROUND(IF(K100&lt;L100,K100,L100),0)</f>
        <v>0</v>
      </c>
      <c r="K100" s="119">
        <f t="shared" ref="K100:K107" si="100">AV100*(AN100+AO100+AP100)+AW100*(AL100+AM100)+AX100*AQ100</f>
        <v>0</v>
      </c>
      <c r="L100" s="120">
        <f t="shared" ref="L100:L107" si="101">V100</f>
        <v>0</v>
      </c>
      <c r="M100" s="121"/>
      <c r="N100" s="115">
        <v>0</v>
      </c>
      <c r="O100" s="115">
        <v>0</v>
      </c>
      <c r="P100" s="122">
        <v>56</v>
      </c>
      <c r="Q100" s="123"/>
      <c r="R100" s="124">
        <v>0</v>
      </c>
      <c r="S100" s="124" t="e">
        <f t="shared" ref="S100:S107" si="102">SUM(Z100:AE100)</f>
        <v>#REF!</v>
      </c>
      <c r="T100" s="125">
        <f t="shared" ref="T100:T107" si="103">SUM(AL100:AQ100)</f>
        <v>0</v>
      </c>
      <c r="U100" s="125">
        <v>0</v>
      </c>
      <c r="V100" s="126">
        <f>ROUND(SUMIFS(基础数据表格农村公路建设!P:P,基础数据表格农村公路建设!E:E,$AL$6,基础数据表格农村公路建设!G:G,B100),0)</f>
        <v>0</v>
      </c>
      <c r="W100" s="127">
        <f t="shared" si="77"/>
        <v>0</v>
      </c>
      <c r="X100" s="128" t="e">
        <f>SUMIF(#REF!,B100,#REF!)</f>
        <v>#REF!</v>
      </c>
      <c r="Y100" s="128" t="e">
        <f t="shared" si="76"/>
        <v>#REF!</v>
      </c>
      <c r="Z100" s="129" t="e">
        <f>#REF!</f>
        <v>#REF!</v>
      </c>
      <c r="AA100" s="129" t="e">
        <f>#REF!</f>
        <v>#REF!</v>
      </c>
      <c r="AB100" s="129" t="e">
        <f>#REF!</f>
        <v>#REF!</v>
      </c>
      <c r="AC100" s="129" t="e">
        <f>#REF!</f>
        <v>#REF!</v>
      </c>
      <c r="AD100" s="129" t="e">
        <f>#REF!</f>
        <v>#REF!</v>
      </c>
      <c r="AE100" s="129" t="e">
        <f>#REF!</f>
        <v>#REF!</v>
      </c>
      <c r="AF100" s="130"/>
      <c r="AG100" s="130"/>
      <c r="AH100" s="102"/>
      <c r="AI100" s="141"/>
      <c r="AJ100" s="130"/>
      <c r="AK100" s="130"/>
      <c r="AL100" s="110">
        <f>SUMIFS(基础数据表格农村公路建设!M:M,基础数据表格农村公路建设!G:G,B100,基础数据表格农村公路建设!D:D,$AL$5,基础数据表格农村公路建设!E:E,$AL$6)</f>
        <v>0</v>
      </c>
      <c r="AM100" s="111">
        <f>SUMIFS(基础数据表格农村公路建设!M:M,基础数据表格农村公路建设!G:G,B100,基础数据表格农村公路建设!D:D,$AM$5,基础数据表格农村公路建设!E:E,$AM$6)</f>
        <v>0</v>
      </c>
      <c r="AN100" s="111">
        <f>SUMIFS(基础数据表格农村公路建设!M:M,基础数据表格农村公路建设!G:G,B100,基础数据表格农村公路建设!D:D,$AN$5,基础数据表格农村公路建设!E:E,$AN$6)</f>
        <v>0</v>
      </c>
      <c r="AO100" s="111">
        <f>SUMIFS(基础数据表格农村公路建设!M:M,基础数据表格农村公路建设!G:G,B100,基础数据表格农村公路建设!D:D,$AO$5,基础数据表格农村公路建设!E:E,$AO$6)</f>
        <v>0</v>
      </c>
      <c r="AP100" s="111">
        <f>SUMIFS(基础数据表格农村公路建设!M:M,基础数据表格农村公路建设!G:G,B100,基础数据表格农村公路建设!D:D,$AP$5,基础数据表格农村公路建设!E:E,$AP$6)</f>
        <v>0</v>
      </c>
      <c r="AQ100" s="111">
        <f>SUMIFS(基础数据表格农村公路建设!M:M,基础数据表格农村公路建设!G:G,B100,基础数据表格农村公路建设!D:D,$AQ$5,基础数据表格农村公路建设!E:E,$AQ$6)</f>
        <v>0</v>
      </c>
      <c r="AR100" s="83"/>
      <c r="AS100" s="83">
        <v>0</v>
      </c>
      <c r="AT100" s="98">
        <f t="shared" si="75"/>
        <v>0</v>
      </c>
      <c r="AU100" s="99" t="s">
        <v>198</v>
      </c>
      <c r="AV100" s="112">
        <v>60</v>
      </c>
      <c r="AW100" s="112">
        <v>140</v>
      </c>
      <c r="AX100" s="113">
        <v>30</v>
      </c>
    </row>
    <row r="101" ht="19" customHeight="1" outlineLevel="2" spans="1:50">
      <c r="A101" s="131" t="s">
        <v>123</v>
      </c>
      <c r="B101" s="140" t="s">
        <v>125</v>
      </c>
      <c r="C101" s="115">
        <f t="shared" si="95"/>
        <v>250</v>
      </c>
      <c r="D101" s="116">
        <v>0</v>
      </c>
      <c r="E101" s="115">
        <f t="shared" si="96"/>
        <v>0</v>
      </c>
      <c r="F101" s="115">
        <f t="shared" si="97"/>
        <v>0</v>
      </c>
      <c r="G101" s="117">
        <v>250</v>
      </c>
      <c r="H101" s="117">
        <f>SUMIFS(基础数据表格农村公路建设!S:S,基础数据表格农村公路建设!G:G,B101,基础数据表格农村公路建设!D:D,$H$4)</f>
        <v>250</v>
      </c>
      <c r="I101" s="118">
        <f t="shared" si="98"/>
        <v>0</v>
      </c>
      <c r="J101" s="115">
        <f t="shared" si="99"/>
        <v>0</v>
      </c>
      <c r="K101" s="119">
        <f t="shared" si="100"/>
        <v>0</v>
      </c>
      <c r="L101" s="120">
        <f t="shared" si="101"/>
        <v>0</v>
      </c>
      <c r="M101" s="121"/>
      <c r="N101" s="115">
        <v>0</v>
      </c>
      <c r="O101" s="115">
        <v>0</v>
      </c>
      <c r="P101" s="122">
        <v>250</v>
      </c>
      <c r="Q101" s="123"/>
      <c r="R101" s="124">
        <v>0</v>
      </c>
      <c r="S101" s="124" t="e">
        <f t="shared" si="102"/>
        <v>#REF!</v>
      </c>
      <c r="T101" s="125">
        <f t="shared" si="103"/>
        <v>0</v>
      </c>
      <c r="U101" s="125">
        <v>0</v>
      </c>
      <c r="V101" s="126">
        <f>ROUND(SUMIFS(基础数据表格农村公路建设!P:P,基础数据表格农村公路建设!E:E,$AL$6,基础数据表格农村公路建设!G:G,B101),0)</f>
        <v>0</v>
      </c>
      <c r="W101" s="127">
        <f t="shared" si="77"/>
        <v>0</v>
      </c>
      <c r="X101" s="128" t="e">
        <f>SUMIF(#REF!,B101,#REF!)</f>
        <v>#REF!</v>
      </c>
      <c r="Y101" s="128" t="e">
        <f t="shared" si="76"/>
        <v>#REF!</v>
      </c>
      <c r="Z101" s="129" t="e">
        <f>#REF!</f>
        <v>#REF!</v>
      </c>
      <c r="AA101" s="129" t="e">
        <f>#REF!</f>
        <v>#REF!</v>
      </c>
      <c r="AB101" s="129" t="e">
        <f>#REF!</f>
        <v>#REF!</v>
      </c>
      <c r="AC101" s="129" t="e">
        <f>#REF!</f>
        <v>#REF!</v>
      </c>
      <c r="AD101" s="129" t="e">
        <f>#REF!</f>
        <v>#REF!</v>
      </c>
      <c r="AE101" s="129" t="e">
        <f>#REF!</f>
        <v>#REF!</v>
      </c>
      <c r="AF101" s="130"/>
      <c r="AG101" s="130"/>
      <c r="AH101" s="102"/>
      <c r="AI101" s="141"/>
      <c r="AJ101" s="130"/>
      <c r="AK101" s="130"/>
      <c r="AL101" s="110">
        <f>SUMIFS(基础数据表格农村公路建设!M:M,基础数据表格农村公路建设!G:G,B101,基础数据表格农村公路建设!D:D,$AL$5,基础数据表格农村公路建设!E:E,$AL$6)</f>
        <v>0</v>
      </c>
      <c r="AM101" s="111">
        <f>SUMIFS(基础数据表格农村公路建设!M:M,基础数据表格农村公路建设!G:G,B101,基础数据表格农村公路建设!D:D,$AM$5,基础数据表格农村公路建设!E:E,$AM$6)</f>
        <v>0</v>
      </c>
      <c r="AN101" s="111">
        <f>SUMIFS(基础数据表格农村公路建设!M:M,基础数据表格农村公路建设!G:G,B101,基础数据表格农村公路建设!D:D,$AN$5,基础数据表格农村公路建设!E:E,$AN$6)</f>
        <v>0</v>
      </c>
      <c r="AO101" s="111">
        <f>SUMIFS(基础数据表格农村公路建设!M:M,基础数据表格农村公路建设!G:G,B101,基础数据表格农村公路建设!D:D,$AO$5,基础数据表格农村公路建设!E:E,$AO$6)</f>
        <v>0</v>
      </c>
      <c r="AP101" s="111">
        <f>SUMIFS(基础数据表格农村公路建设!M:M,基础数据表格农村公路建设!G:G,B101,基础数据表格农村公路建设!D:D,$AP$5,基础数据表格农村公路建设!E:E,$AP$6)</f>
        <v>0</v>
      </c>
      <c r="AQ101" s="111">
        <f>SUMIFS(基础数据表格农村公路建设!M:M,基础数据表格农村公路建设!G:G,B101,基础数据表格农村公路建设!D:D,$AQ$5,基础数据表格农村公路建设!E:E,$AQ$6)</f>
        <v>0</v>
      </c>
      <c r="AR101" s="83"/>
      <c r="AS101" s="83">
        <v>0</v>
      </c>
      <c r="AT101" s="98">
        <f t="shared" si="75"/>
        <v>0</v>
      </c>
      <c r="AU101" s="99" t="s">
        <v>198</v>
      </c>
      <c r="AV101" s="112">
        <v>60</v>
      </c>
      <c r="AW101" s="112">
        <v>140</v>
      </c>
      <c r="AX101" s="113">
        <v>30</v>
      </c>
    </row>
    <row r="102" ht="19" customHeight="1" outlineLevel="2" spans="1:50">
      <c r="A102" s="114" t="s">
        <v>123</v>
      </c>
      <c r="B102" s="140" t="s">
        <v>126</v>
      </c>
      <c r="C102" s="115">
        <f t="shared" si="95"/>
        <v>2743</v>
      </c>
      <c r="D102" s="116">
        <v>1913</v>
      </c>
      <c r="E102" s="115">
        <f t="shared" si="96"/>
        <v>1912</v>
      </c>
      <c r="F102" s="115">
        <f t="shared" si="97"/>
        <v>38</v>
      </c>
      <c r="G102" s="117">
        <v>831</v>
      </c>
      <c r="H102" s="117">
        <f>SUMIFS(基础数据表格农村公路建设!S:S,基础数据表格农村公路建设!G:G,B102,基础数据表格农村公路建设!D:D,$H$4)</f>
        <v>831</v>
      </c>
      <c r="I102" s="118">
        <f t="shared" si="98"/>
        <v>1912</v>
      </c>
      <c r="J102" s="115">
        <f t="shared" si="99"/>
        <v>1799</v>
      </c>
      <c r="K102" s="143">
        <f t="shared" si="100"/>
        <v>1862.93</v>
      </c>
      <c r="L102" s="144">
        <f t="shared" si="101"/>
        <v>1799</v>
      </c>
      <c r="M102" s="121"/>
      <c r="N102" s="115">
        <v>113</v>
      </c>
      <c r="O102" s="115">
        <v>0</v>
      </c>
      <c r="P102" s="122">
        <v>831</v>
      </c>
      <c r="Q102" s="123"/>
      <c r="R102" s="124">
        <v>30.707</v>
      </c>
      <c r="S102" s="124" t="e">
        <f t="shared" si="102"/>
        <v>#REF!</v>
      </c>
      <c r="T102" s="125">
        <f t="shared" si="103"/>
        <v>30.655</v>
      </c>
      <c r="U102" s="125">
        <v>30.707</v>
      </c>
      <c r="V102" s="126">
        <f>ROUND(SUMIFS(基础数据表格农村公路建设!P:P,基础数据表格农村公路建设!E:E,$AL$6,基础数据表格农村公路建设!G:G,B102),0)</f>
        <v>1799</v>
      </c>
      <c r="W102" s="127">
        <f t="shared" si="77"/>
        <v>63.9300000000001</v>
      </c>
      <c r="X102" s="128" t="e">
        <f>SUMIF(#REF!,B102,#REF!)</f>
        <v>#REF!</v>
      </c>
      <c r="Y102" s="128" t="e">
        <f t="shared" si="76"/>
        <v>#REF!</v>
      </c>
      <c r="Z102" s="129" t="e">
        <f>#REF!</f>
        <v>#REF!</v>
      </c>
      <c r="AA102" s="129" t="e">
        <f>#REF!</f>
        <v>#REF!</v>
      </c>
      <c r="AB102" s="129" t="e">
        <f>#REF!</f>
        <v>#REF!</v>
      </c>
      <c r="AC102" s="129" t="e">
        <f>#REF!</f>
        <v>#REF!</v>
      </c>
      <c r="AD102" s="129" t="e">
        <f>#REF!</f>
        <v>#REF!</v>
      </c>
      <c r="AE102" s="129" t="e">
        <f>#REF!</f>
        <v>#REF!</v>
      </c>
      <c r="AF102" s="130">
        <v>3</v>
      </c>
      <c r="AG102" s="130">
        <v>3</v>
      </c>
      <c r="AH102" s="102">
        <v>379.15</v>
      </c>
      <c r="AI102" s="141"/>
      <c r="AJ102" s="130"/>
      <c r="AK102" s="130"/>
      <c r="AL102" s="110">
        <f>SUMIFS(基础数据表格农村公路建设!M:M,基础数据表格农村公路建设!G:G,B102,基础数据表格农村公路建设!D:D,$AL$5,基础数据表格农村公路建设!E:E,$AL$6)</f>
        <v>1.363</v>
      </c>
      <c r="AM102" s="111">
        <f>SUMIFS(基础数据表格农村公路建设!M:M,基础数据表格农村公路建设!G:G,B102,基础数据表格农村公路建设!D:D,$AM$5,基础数据表格农村公路建设!E:E,$AM$6)</f>
        <v>0</v>
      </c>
      <c r="AN102" s="111">
        <f>SUMIFS(基础数据表格农村公路建设!M:M,基础数据表格农村公路建设!G:G,B102,基础数据表格农村公路建设!D:D,$AN$5,基础数据表格农村公路建设!E:E,$AN$6)</f>
        <v>3.725</v>
      </c>
      <c r="AO102" s="111">
        <f>SUMIFS(基础数据表格农村公路建设!M:M,基础数据表格农村公路建设!G:G,B102,基础数据表格农村公路建设!D:D,$AO$5,基础数据表格农村公路建设!E:E,$AO$6)</f>
        <v>0</v>
      </c>
      <c r="AP102" s="111">
        <f>SUMIFS(基础数据表格农村公路建设!M:M,基础数据表格农村公路建设!G:G,B102,基础数据表格农村公路建设!D:D,$AP$5,基础数据表格农村公路建设!E:E,$AP$6)</f>
        <v>22.72</v>
      </c>
      <c r="AQ102" s="111">
        <f>SUMIFS(基础数据表格农村公路建设!M:M,基础数据表格农村公路建设!G:G,B102,基础数据表格农村公路建设!D:D,$AQ$5,基础数据表格农村公路建设!E:E,$AQ$6)</f>
        <v>2.847</v>
      </c>
      <c r="AR102" s="83"/>
      <c r="AS102" s="83">
        <v>28.705</v>
      </c>
      <c r="AT102" s="98">
        <f t="shared" si="75"/>
        <v>1.95</v>
      </c>
      <c r="AU102" s="99" t="s">
        <v>198</v>
      </c>
      <c r="AV102" s="112">
        <v>60</v>
      </c>
      <c r="AW102" s="112">
        <v>140</v>
      </c>
      <c r="AX102" s="113">
        <v>30</v>
      </c>
    </row>
    <row r="103" ht="19" customHeight="1" outlineLevel="2" spans="1:50">
      <c r="A103" s="114" t="s">
        <v>123</v>
      </c>
      <c r="B103" s="140" t="s">
        <v>127</v>
      </c>
      <c r="C103" s="115">
        <f t="shared" si="95"/>
        <v>4130</v>
      </c>
      <c r="D103" s="116">
        <v>3529</v>
      </c>
      <c r="E103" s="115">
        <f t="shared" si="96"/>
        <v>3537</v>
      </c>
      <c r="F103" s="115">
        <f t="shared" si="97"/>
        <v>71</v>
      </c>
      <c r="G103" s="117">
        <v>593</v>
      </c>
      <c r="H103" s="117">
        <f>SUMIFS(基础数据表格农村公路建设!S:S,基础数据表格农村公路建设!G:G,B103,基础数据表格农村公路建设!D:D,$H$4)</f>
        <v>593</v>
      </c>
      <c r="I103" s="118">
        <f t="shared" si="98"/>
        <v>3537</v>
      </c>
      <c r="J103" s="115">
        <f t="shared" si="99"/>
        <v>3377</v>
      </c>
      <c r="K103" s="119">
        <f t="shared" si="100"/>
        <v>3377.36</v>
      </c>
      <c r="L103" s="120">
        <f t="shared" si="101"/>
        <v>3541</v>
      </c>
      <c r="M103" s="121"/>
      <c r="N103" s="115">
        <v>160</v>
      </c>
      <c r="O103" s="115">
        <v>0</v>
      </c>
      <c r="P103" s="122">
        <v>593</v>
      </c>
      <c r="Q103" s="123"/>
      <c r="R103" s="124">
        <v>24.066</v>
      </c>
      <c r="S103" s="124" t="e">
        <f t="shared" si="102"/>
        <v>#REF!</v>
      </c>
      <c r="T103" s="125">
        <f t="shared" si="103"/>
        <v>24.124</v>
      </c>
      <c r="U103" s="125">
        <v>24.066</v>
      </c>
      <c r="V103" s="126">
        <f>ROUND(SUMIFS(基础数据表格农村公路建设!P:P,基础数据表格农村公路建设!E:E,$AL$6,基础数据表格农村公路建设!G:G,B103),0)</f>
        <v>3541</v>
      </c>
      <c r="W103" s="127">
        <f t="shared" si="77"/>
        <v>-163.64</v>
      </c>
      <c r="X103" s="128" t="e">
        <f>SUMIF(#REF!,B103,#REF!)</f>
        <v>#REF!</v>
      </c>
      <c r="Y103" s="128" t="e">
        <f t="shared" si="76"/>
        <v>#REF!</v>
      </c>
      <c r="Z103" s="129" t="e">
        <f>#REF!</f>
        <v>#REF!</v>
      </c>
      <c r="AA103" s="129" t="e">
        <f>#REF!</f>
        <v>#REF!</v>
      </c>
      <c r="AB103" s="129" t="e">
        <f>#REF!</f>
        <v>#REF!</v>
      </c>
      <c r="AC103" s="129" t="e">
        <f>#REF!</f>
        <v>#REF!</v>
      </c>
      <c r="AD103" s="129" t="e">
        <f>#REF!</f>
        <v>#REF!</v>
      </c>
      <c r="AE103" s="129" t="e">
        <f>#REF!</f>
        <v>#REF!</v>
      </c>
      <c r="AF103" s="130">
        <v>9</v>
      </c>
      <c r="AG103" s="130">
        <v>6</v>
      </c>
      <c r="AH103" s="102">
        <v>668.012</v>
      </c>
      <c r="AI103" s="141"/>
      <c r="AJ103" s="130"/>
      <c r="AK103" s="130"/>
      <c r="AL103" s="110">
        <f>SUMIFS(基础数据表格农村公路建设!M:M,基础数据表格农村公路建设!G:G,B103,基础数据表格农村公路建设!D:D,$AL$5,基础数据表格农村公路建设!E:E,$AL$6)</f>
        <v>24.124</v>
      </c>
      <c r="AM103" s="111">
        <f>SUMIFS(基础数据表格农村公路建设!M:M,基础数据表格农村公路建设!G:G,B103,基础数据表格农村公路建设!D:D,$AM$5,基础数据表格农村公路建设!E:E,$AM$6)</f>
        <v>0</v>
      </c>
      <c r="AN103" s="111">
        <f>SUMIFS(基础数据表格农村公路建设!M:M,基础数据表格农村公路建设!G:G,B103,基础数据表格农村公路建设!D:D,$AN$5,基础数据表格农村公路建设!E:E,$AN$6)</f>
        <v>0</v>
      </c>
      <c r="AO103" s="111">
        <f>SUMIFS(基础数据表格农村公路建设!M:M,基础数据表格农村公路建设!G:G,B103,基础数据表格农村公路建设!D:D,$AO$5,基础数据表格农村公路建设!E:E,$AO$6)</f>
        <v>0</v>
      </c>
      <c r="AP103" s="111">
        <f>SUMIFS(基础数据表格农村公路建设!M:M,基础数据表格农村公路建设!G:G,B103,基础数据表格农村公路建设!D:D,$AP$5,基础数据表格农村公路建设!E:E,$AP$6)</f>
        <v>0</v>
      </c>
      <c r="AQ103" s="111">
        <f>SUMIFS(基础数据表格农村公路建设!M:M,基础数据表格农村公路建设!G:G,B103,基础数据表格农村公路建设!D:D,$AQ$5,基础数据表格农村公路建设!E:E,$AQ$6)</f>
        <v>0</v>
      </c>
      <c r="AR103" s="83"/>
      <c r="AS103" s="83">
        <v>23.945</v>
      </c>
      <c r="AT103" s="98">
        <f t="shared" si="75"/>
        <v>0.178999999999998</v>
      </c>
      <c r="AU103" s="99" t="s">
        <v>198</v>
      </c>
      <c r="AV103" s="112">
        <v>60</v>
      </c>
      <c r="AW103" s="112">
        <v>140</v>
      </c>
      <c r="AX103" s="113">
        <v>30</v>
      </c>
    </row>
    <row r="104" ht="19" customHeight="1" outlineLevel="2" spans="1:50">
      <c r="A104" s="114" t="s">
        <v>123</v>
      </c>
      <c r="B104" s="140" t="s">
        <v>128</v>
      </c>
      <c r="C104" s="115">
        <f t="shared" si="95"/>
        <v>5638</v>
      </c>
      <c r="D104" s="116">
        <v>4864</v>
      </c>
      <c r="E104" s="115">
        <f t="shared" si="96"/>
        <v>4735</v>
      </c>
      <c r="F104" s="115">
        <f t="shared" si="97"/>
        <v>95</v>
      </c>
      <c r="G104" s="117">
        <v>903</v>
      </c>
      <c r="H104" s="117">
        <f>SUMIFS(基础数据表格农村公路建设!S:S,基础数据表格农村公路建设!G:G,B104,基础数据表格农村公路建设!D:D,$H$4)</f>
        <v>903</v>
      </c>
      <c r="I104" s="118">
        <f t="shared" si="98"/>
        <v>4735</v>
      </c>
      <c r="J104" s="115">
        <f t="shared" si="99"/>
        <v>4554</v>
      </c>
      <c r="K104" s="143">
        <f t="shared" si="100"/>
        <v>5245.295</v>
      </c>
      <c r="L104" s="144">
        <f t="shared" si="101"/>
        <v>4554</v>
      </c>
      <c r="M104" s="121"/>
      <c r="N104" s="115">
        <v>181</v>
      </c>
      <c r="O104" s="115">
        <v>0</v>
      </c>
      <c r="P104" s="122">
        <v>903</v>
      </c>
      <c r="Q104" s="123"/>
      <c r="R104" s="124">
        <v>40.23</v>
      </c>
      <c r="S104" s="124" t="e">
        <f t="shared" si="102"/>
        <v>#REF!</v>
      </c>
      <c r="T104" s="125">
        <f t="shared" si="103"/>
        <v>40.559</v>
      </c>
      <c r="U104" s="125">
        <v>40.23</v>
      </c>
      <c r="V104" s="126">
        <f>ROUND(SUMIFS(基础数据表格农村公路建设!P:P,基础数据表格农村公路建设!E:E,$AL$6,基础数据表格农村公路建设!G:G,B104),0)</f>
        <v>4554</v>
      </c>
      <c r="W104" s="127">
        <f t="shared" si="77"/>
        <v>691.295000000001</v>
      </c>
      <c r="X104" s="128" t="e">
        <f>SUMIF(#REF!,B104,#REF!)</f>
        <v>#REF!</v>
      </c>
      <c r="Y104" s="128" t="e">
        <f t="shared" si="76"/>
        <v>#REF!</v>
      </c>
      <c r="Z104" s="129" t="e">
        <f>#REF!</f>
        <v>#REF!</v>
      </c>
      <c r="AA104" s="129" t="e">
        <f>#REF!</f>
        <v>#REF!</v>
      </c>
      <c r="AB104" s="129" t="e">
        <f>#REF!</f>
        <v>#REF!</v>
      </c>
      <c r="AC104" s="129" t="e">
        <f>#REF!</f>
        <v>#REF!</v>
      </c>
      <c r="AD104" s="129" t="e">
        <f>#REF!</f>
        <v>#REF!</v>
      </c>
      <c r="AE104" s="129" t="e">
        <f>#REF!</f>
        <v>#REF!</v>
      </c>
      <c r="AF104" s="130">
        <v>1</v>
      </c>
      <c r="AG104" s="130">
        <v>1</v>
      </c>
      <c r="AH104" s="102">
        <v>359.26</v>
      </c>
      <c r="AI104" s="141"/>
      <c r="AJ104" s="130"/>
      <c r="AK104" s="130"/>
      <c r="AL104" s="110">
        <f>SUMIFS(基础数据表格农村公路建设!M:M,基础数据表格农村公路建设!G:G,B104,基础数据表格农村公路建设!D:D,$AL$5,基础数据表格农村公路建设!E:E,$AL$6)</f>
        <v>32.612</v>
      </c>
      <c r="AM104" s="111">
        <f>SUMIFS(基础数据表格农村公路建设!M:M,基础数据表格农村公路建设!G:G,B104,基础数据表格农村公路建设!D:D,$AM$5,基础数据表格农村公路建设!E:E,$AM$6)</f>
        <v>0</v>
      </c>
      <c r="AN104" s="111">
        <f>SUMIFS(基础数据表格农村公路建设!M:M,基础数据表格农村公路建设!G:G,B104,基础数据表格农村公路建设!D:D,$AN$5,基础数据表格农村公路建设!E:E,$AN$6)</f>
        <v>0</v>
      </c>
      <c r="AO104" s="111">
        <f>SUMIFS(基础数据表格农村公路建设!M:M,基础数据表格农村公路建设!G:G,B104,基础数据表格农村公路建设!D:D,$AO$5,基础数据表格农村公路建设!E:E,$AO$6)</f>
        <v>0</v>
      </c>
      <c r="AP104" s="111">
        <f>SUMIFS(基础数据表格农村公路建设!M:M,基础数据表格农村公路建设!G:G,B104,基础数据表格农村公路建设!D:D,$AP$5,基础数据表格农村公路建设!E:E,$AP$6)</f>
        <v>7.947</v>
      </c>
      <c r="AQ104" s="111">
        <f>SUMIFS(基础数据表格农村公路建设!M:M,基础数据表格农村公路建设!G:G,B104,基础数据表格农村公路建设!D:D,$AQ$5,基础数据表格农村公路建设!E:E,$AQ$6)</f>
        <v>0</v>
      </c>
      <c r="AR104" s="83"/>
      <c r="AS104" s="83">
        <v>29.877</v>
      </c>
      <c r="AT104" s="98">
        <f t="shared" si="75"/>
        <v>10.682</v>
      </c>
      <c r="AU104" s="99" t="s">
        <v>195</v>
      </c>
      <c r="AV104" s="112">
        <v>65</v>
      </c>
      <c r="AW104" s="112">
        <v>145</v>
      </c>
      <c r="AX104" s="113">
        <v>40</v>
      </c>
    </row>
    <row r="105" ht="19" customHeight="1" outlineLevel="2" spans="1:50">
      <c r="A105" s="114" t="s">
        <v>123</v>
      </c>
      <c r="B105" s="140" t="s">
        <v>129</v>
      </c>
      <c r="C105" s="115">
        <f t="shared" si="95"/>
        <v>4436</v>
      </c>
      <c r="D105" s="116">
        <v>3660</v>
      </c>
      <c r="E105" s="115">
        <f t="shared" si="96"/>
        <v>3660</v>
      </c>
      <c r="F105" s="115">
        <f t="shared" si="97"/>
        <v>73</v>
      </c>
      <c r="G105" s="117">
        <v>776</v>
      </c>
      <c r="H105" s="117">
        <f>SUMIFS(基础数据表格农村公路建设!S:S,基础数据表格农村公路建设!G:G,B105,基础数据表格农村公路建设!D:D,$H$4)</f>
        <v>776</v>
      </c>
      <c r="I105" s="118">
        <f t="shared" si="98"/>
        <v>3660</v>
      </c>
      <c r="J105" s="115">
        <f t="shared" si="99"/>
        <v>3660</v>
      </c>
      <c r="K105" s="143">
        <f t="shared" si="100"/>
        <v>4029.575</v>
      </c>
      <c r="L105" s="144">
        <f t="shared" si="101"/>
        <v>3660</v>
      </c>
      <c r="M105" s="121"/>
      <c r="N105" s="115">
        <v>0</v>
      </c>
      <c r="O105" s="115">
        <v>0</v>
      </c>
      <c r="P105" s="122">
        <v>776</v>
      </c>
      <c r="Q105" s="123"/>
      <c r="R105" s="124">
        <v>37.922</v>
      </c>
      <c r="S105" s="124" t="e">
        <f t="shared" si="102"/>
        <v>#REF!</v>
      </c>
      <c r="T105" s="125">
        <f t="shared" si="103"/>
        <v>37.623</v>
      </c>
      <c r="U105" s="125">
        <v>37.922</v>
      </c>
      <c r="V105" s="126">
        <f>ROUND(SUMIFS(基础数据表格农村公路建设!P:P,基础数据表格农村公路建设!E:E,$AL$6,基础数据表格农村公路建设!G:G,B105),0)</f>
        <v>3660</v>
      </c>
      <c r="W105" s="127">
        <f t="shared" si="77"/>
        <v>369.575</v>
      </c>
      <c r="X105" s="128" t="e">
        <f>SUMIF(#REF!,B105,#REF!)</f>
        <v>#REF!</v>
      </c>
      <c r="Y105" s="128" t="e">
        <f t="shared" si="76"/>
        <v>#REF!</v>
      </c>
      <c r="Z105" s="129" t="e">
        <f>#REF!</f>
        <v>#REF!</v>
      </c>
      <c r="AA105" s="129" t="e">
        <f>#REF!</f>
        <v>#REF!</v>
      </c>
      <c r="AB105" s="129" t="e">
        <f>#REF!</f>
        <v>#REF!</v>
      </c>
      <c r="AC105" s="129" t="e">
        <f>#REF!</f>
        <v>#REF!</v>
      </c>
      <c r="AD105" s="129" t="e">
        <f>#REF!</f>
        <v>#REF!</v>
      </c>
      <c r="AE105" s="129" t="e">
        <f>#REF!</f>
        <v>#REF!</v>
      </c>
      <c r="AF105" s="130">
        <v>6</v>
      </c>
      <c r="AG105" s="130"/>
      <c r="AH105" s="102"/>
      <c r="AI105" s="141">
        <v>69.571</v>
      </c>
      <c r="AJ105" s="130"/>
      <c r="AK105" s="130"/>
      <c r="AL105" s="110">
        <f>SUMIFS(基础数据表格农村公路建设!M:M,基础数据表格农村公路建设!G:G,B105,基础数据表格农村公路建设!D:D,$AL$5,基础数据表格农村公路建设!E:E,$AL$6)</f>
        <v>19.801</v>
      </c>
      <c r="AM105" s="111">
        <f>SUMIFS(基础数据表格农村公路建设!M:M,基础数据表格农村公路建设!G:G,B105,基础数据表格农村公路建设!D:D,$AM$5,基础数据表格农村公路建设!E:E,$AM$6)</f>
        <v>0</v>
      </c>
      <c r="AN105" s="111">
        <f>SUMIFS(基础数据表格农村公路建设!M:M,基础数据表格农村公路建设!G:G,B105,基础数据表格农村公路建设!D:D,$AN$5,基础数据表格农村公路建设!E:E,$AN$6)</f>
        <v>0</v>
      </c>
      <c r="AO105" s="111">
        <f>SUMIFS(基础数据表格农村公路建设!M:M,基础数据表格农村公路建设!G:G,B105,基础数据表格农村公路建设!D:D,$AO$5,基础数据表格农村公路建设!E:E,$AO$6)</f>
        <v>12.982</v>
      </c>
      <c r="AP105" s="111">
        <f>SUMIFS(基础数据表格农村公路建设!M:M,基础数据表格农村公路建设!G:G,B105,基础数据表格农村公路建设!D:D,$AP$5,基础数据表格农村公路建设!E:E,$AP$6)</f>
        <v>4.84</v>
      </c>
      <c r="AQ105" s="111">
        <f>SUMIFS(基础数据表格农村公路建设!M:M,基础数据表格农村公路建设!G:G,B105,基础数据表格农村公路建设!D:D,$AQ$5,基础数据表格农村公路建设!E:E,$AQ$6)</f>
        <v>0</v>
      </c>
      <c r="AR105" s="83"/>
      <c r="AS105" s="83">
        <v>42.262</v>
      </c>
      <c r="AT105" s="98">
        <f t="shared" si="75"/>
        <v>-4.639</v>
      </c>
      <c r="AU105" s="99" t="s">
        <v>195</v>
      </c>
      <c r="AV105" s="112">
        <v>65</v>
      </c>
      <c r="AW105" s="112">
        <v>145</v>
      </c>
      <c r="AX105" s="113">
        <v>40</v>
      </c>
    </row>
    <row r="106" ht="19" customHeight="1" outlineLevel="2" spans="1:50">
      <c r="A106" s="114" t="s">
        <v>123</v>
      </c>
      <c r="B106" s="140" t="s">
        <v>130</v>
      </c>
      <c r="C106" s="115">
        <f t="shared" si="95"/>
        <v>9715</v>
      </c>
      <c r="D106" s="116">
        <v>8747</v>
      </c>
      <c r="E106" s="115">
        <f t="shared" si="96"/>
        <v>8747</v>
      </c>
      <c r="F106" s="115">
        <f t="shared" si="97"/>
        <v>175</v>
      </c>
      <c r="G106" s="117">
        <v>968</v>
      </c>
      <c r="H106" s="117">
        <f>SUMIFS(基础数据表格农村公路建设!S:S,基础数据表格农村公路建设!G:G,B106,基础数据表格农村公路建设!D:D,$H$4)</f>
        <v>968</v>
      </c>
      <c r="I106" s="118">
        <f t="shared" si="98"/>
        <v>8747</v>
      </c>
      <c r="J106" s="115">
        <f t="shared" si="99"/>
        <v>8747</v>
      </c>
      <c r="K106" s="143">
        <f t="shared" si="100"/>
        <v>9821.905</v>
      </c>
      <c r="L106" s="144">
        <f t="shared" si="101"/>
        <v>8747</v>
      </c>
      <c r="M106" s="121"/>
      <c r="N106" s="115">
        <v>0</v>
      </c>
      <c r="O106" s="115">
        <v>0</v>
      </c>
      <c r="P106" s="122">
        <v>968</v>
      </c>
      <c r="Q106" s="123"/>
      <c r="R106" s="124">
        <v>88.446</v>
      </c>
      <c r="S106" s="124" t="e">
        <f t="shared" si="102"/>
        <v>#REF!</v>
      </c>
      <c r="T106" s="125">
        <f t="shared" si="103"/>
        <v>88.449</v>
      </c>
      <c r="U106" s="125">
        <v>88.446</v>
      </c>
      <c r="V106" s="126">
        <f>ROUND(SUMIFS(基础数据表格农村公路建设!P:P,基础数据表格农村公路建设!E:E,$AL$6,基础数据表格农村公路建设!G:G,B106),0)</f>
        <v>8747</v>
      </c>
      <c r="W106" s="127">
        <f t="shared" si="77"/>
        <v>1074.905</v>
      </c>
      <c r="X106" s="128" t="e">
        <f>SUMIF(#REF!,B106,#REF!)</f>
        <v>#REF!</v>
      </c>
      <c r="Y106" s="128" t="e">
        <f t="shared" si="76"/>
        <v>#REF!</v>
      </c>
      <c r="Z106" s="129" t="e">
        <f>#REF!</f>
        <v>#REF!</v>
      </c>
      <c r="AA106" s="129" t="e">
        <f>#REF!</f>
        <v>#REF!</v>
      </c>
      <c r="AB106" s="129" t="e">
        <f>#REF!</f>
        <v>#REF!</v>
      </c>
      <c r="AC106" s="129" t="e">
        <f>#REF!</f>
        <v>#REF!</v>
      </c>
      <c r="AD106" s="129" t="e">
        <f>#REF!</f>
        <v>#REF!</v>
      </c>
      <c r="AE106" s="129" t="e">
        <f>#REF!</f>
        <v>#REF!</v>
      </c>
      <c r="AF106" s="130">
        <v>1</v>
      </c>
      <c r="AG106" s="130"/>
      <c r="AH106" s="102"/>
      <c r="AI106" s="141"/>
      <c r="AJ106" s="130"/>
      <c r="AK106" s="130"/>
      <c r="AL106" s="110">
        <f>SUMIFS(基础数据表格农村公路建设!M:M,基础数据表格农村公路建设!G:G,B106,基础数据表格农村公路建设!D:D,$AL$5,基础数据表格农村公路建设!E:E,$AL$6)</f>
        <v>50.909</v>
      </c>
      <c r="AM106" s="111">
        <f>SUMIFS(基础数据表格农村公路建设!M:M,基础数据表格农村公路建设!G:G,B106,基础数据表格农村公路建设!D:D,$AM$5,基础数据表格农村公路建设!E:E,$AM$6)</f>
        <v>0</v>
      </c>
      <c r="AN106" s="111">
        <f>SUMIFS(基础数据表格农村公路建设!M:M,基础数据表格农村公路建设!G:G,B106,基础数据表格农村公路建设!D:D,$AN$5,基础数据表格农村公路建设!E:E,$AN$6)</f>
        <v>0</v>
      </c>
      <c r="AO106" s="111">
        <f>SUMIFS(基础数据表格农村公路建设!M:M,基础数据表格农村公路建设!G:G,B106,基础数据表格农村公路建设!D:D,$AO$5,基础数据表格农村公路建设!E:E,$AO$6)</f>
        <v>0</v>
      </c>
      <c r="AP106" s="111">
        <f>SUMIFS(基础数据表格农村公路建设!M:M,基础数据表格农村公路建设!G:G,B106,基础数据表格农村公路建设!D:D,$AP$5,基础数据表格农村公路建设!E:E,$AP$6)</f>
        <v>37.54</v>
      </c>
      <c r="AQ106" s="111">
        <f>SUMIFS(基础数据表格农村公路建设!M:M,基础数据表格农村公路建设!G:G,B106,基础数据表格农村公路建设!D:D,$AQ$5,基础数据表格农村公路建设!E:E,$AQ$6)</f>
        <v>0</v>
      </c>
      <c r="AR106" s="83"/>
      <c r="AS106" s="83">
        <v>87.2</v>
      </c>
      <c r="AT106" s="98">
        <f t="shared" si="75"/>
        <v>1.249</v>
      </c>
      <c r="AU106" s="99" t="s">
        <v>195</v>
      </c>
      <c r="AV106" s="112">
        <v>65</v>
      </c>
      <c r="AW106" s="112">
        <v>145</v>
      </c>
      <c r="AX106" s="113">
        <v>40</v>
      </c>
    </row>
    <row r="107" ht="19" customHeight="1" outlineLevel="2" spans="1:50">
      <c r="A107" s="114" t="s">
        <v>123</v>
      </c>
      <c r="B107" s="140" t="s">
        <v>131</v>
      </c>
      <c r="C107" s="115">
        <f t="shared" si="95"/>
        <v>5428</v>
      </c>
      <c r="D107" s="116">
        <v>4276</v>
      </c>
      <c r="E107" s="115">
        <f t="shared" si="96"/>
        <v>4276</v>
      </c>
      <c r="F107" s="115">
        <f t="shared" si="97"/>
        <v>86</v>
      </c>
      <c r="G107" s="117">
        <v>1152</v>
      </c>
      <c r="H107" s="117">
        <f>SUMIFS(基础数据表格农村公路建设!S:S,基础数据表格农村公路建设!G:G,B107,基础数据表格农村公路建设!D:D,$H$4)</f>
        <v>1152</v>
      </c>
      <c r="I107" s="118">
        <f t="shared" si="98"/>
        <v>4276</v>
      </c>
      <c r="J107" s="115">
        <f t="shared" si="99"/>
        <v>4134</v>
      </c>
      <c r="K107" s="143">
        <f t="shared" si="100"/>
        <v>4134.135</v>
      </c>
      <c r="L107" s="144">
        <f t="shared" si="101"/>
        <v>4730</v>
      </c>
      <c r="M107" s="121"/>
      <c r="N107" s="115">
        <v>142</v>
      </c>
      <c r="O107" s="115">
        <v>0</v>
      </c>
      <c r="P107" s="122">
        <v>1152</v>
      </c>
      <c r="Q107" s="123"/>
      <c r="R107" s="124">
        <v>52.667</v>
      </c>
      <c r="S107" s="124" t="e">
        <f t="shared" si="102"/>
        <v>#REF!</v>
      </c>
      <c r="T107" s="125">
        <f t="shared" si="103"/>
        <v>52.667</v>
      </c>
      <c r="U107" s="125">
        <v>52.667</v>
      </c>
      <c r="V107" s="126">
        <f>ROUND(SUMIFS(基础数据表格农村公路建设!P:P,基础数据表格农村公路建设!E:E,$AL$6,基础数据表格农村公路建设!G:G,B107),0)</f>
        <v>4730</v>
      </c>
      <c r="W107" s="127">
        <f t="shared" si="77"/>
        <v>-595.865</v>
      </c>
      <c r="X107" s="128" t="e">
        <f>SUMIF(#REF!,B107,#REF!)</f>
        <v>#REF!</v>
      </c>
      <c r="Y107" s="128" t="e">
        <f t="shared" si="76"/>
        <v>#REF!</v>
      </c>
      <c r="Z107" s="129" t="e">
        <f>#REF!</f>
        <v>#REF!</v>
      </c>
      <c r="AA107" s="129" t="e">
        <f>#REF!</f>
        <v>#REF!</v>
      </c>
      <c r="AB107" s="129" t="e">
        <f>#REF!</f>
        <v>#REF!</v>
      </c>
      <c r="AC107" s="129" t="e">
        <f>#REF!</f>
        <v>#REF!</v>
      </c>
      <c r="AD107" s="129" t="e">
        <f>#REF!</f>
        <v>#REF!</v>
      </c>
      <c r="AE107" s="129" t="e">
        <f>#REF!</f>
        <v>#REF!</v>
      </c>
      <c r="AF107" s="130">
        <v>12</v>
      </c>
      <c r="AG107" s="130">
        <v>3</v>
      </c>
      <c r="AH107" s="102">
        <v>437.993</v>
      </c>
      <c r="AI107" s="141"/>
      <c r="AJ107" s="130"/>
      <c r="AK107" s="130"/>
      <c r="AL107" s="110">
        <f>SUMIFS(基础数据表格农村公路建设!M:M,基础数据表格农村公路建设!G:G,B107,基础数据表格农村公路建设!D:D,$AL$5,基础数据表格农村公路建设!E:E,$AL$6)</f>
        <v>13.056</v>
      </c>
      <c r="AM107" s="111">
        <f>SUMIFS(基础数据表格农村公路建设!M:M,基础数据表格农村公路建设!G:G,B107,基础数据表格农村公路建设!D:D,$AM$5,基础数据表格农村公路建设!E:E,$AM$6)</f>
        <v>0</v>
      </c>
      <c r="AN107" s="111">
        <f>SUMIFS(基础数据表格农村公路建设!M:M,基础数据表格农村公路建设!G:G,B107,基础数据表格农村公路建设!D:D,$AN$5,基础数据表格农村公路建设!E:E,$AN$6)</f>
        <v>10.45</v>
      </c>
      <c r="AO107" s="111">
        <f>SUMIFS(基础数据表格农村公路建设!M:M,基础数据表格农村公路建设!G:G,B107,基础数据表格农村公路建设!D:D,$AO$5,基础数据表格农村公路建设!E:E,$AO$6)</f>
        <v>12.867</v>
      </c>
      <c r="AP107" s="111">
        <f>SUMIFS(基础数据表格农村公路建设!M:M,基础数据表格农村公路建设!G:G,B107,基础数据表格农村公路建设!D:D,$AP$5,基础数据表格农村公路建设!E:E,$AP$6)</f>
        <v>2.946</v>
      </c>
      <c r="AQ107" s="111">
        <f>SUMIFS(基础数据表格农村公路建设!M:M,基础数据表格农村公路建设!G:G,B107,基础数据表格农村公路建设!D:D,$AQ$5,基础数据表格农村公路建设!E:E,$AQ$6)</f>
        <v>13.348</v>
      </c>
      <c r="AR107" s="83"/>
      <c r="AS107" s="83">
        <v>55.642</v>
      </c>
      <c r="AT107" s="98">
        <f t="shared" si="75"/>
        <v>-2.975</v>
      </c>
      <c r="AU107" s="99" t="s">
        <v>195</v>
      </c>
      <c r="AV107" s="112">
        <v>65</v>
      </c>
      <c r="AW107" s="112">
        <v>145</v>
      </c>
      <c r="AX107" s="113">
        <v>40</v>
      </c>
    </row>
    <row r="108" ht="19" customHeight="1" outlineLevel="1" spans="1:50">
      <c r="A108" s="101" t="s">
        <v>132</v>
      </c>
      <c r="B108" s="140"/>
      <c r="C108" s="115">
        <f>SUBTOTAL(9,C109:C116)</f>
        <v>25642</v>
      </c>
      <c r="D108" s="116">
        <v>17916</v>
      </c>
      <c r="E108" s="115">
        <f t="shared" ref="E108:L108" si="104">SUBTOTAL(9,E109:E116)</f>
        <v>18044</v>
      </c>
      <c r="F108" s="115">
        <f t="shared" si="104"/>
        <v>362</v>
      </c>
      <c r="G108" s="115">
        <f t="shared" si="104"/>
        <v>7598</v>
      </c>
      <c r="H108" s="115">
        <f t="shared" si="104"/>
        <v>7598</v>
      </c>
      <c r="I108" s="118">
        <f t="shared" si="104"/>
        <v>18044</v>
      </c>
      <c r="J108" s="115">
        <f t="shared" si="104"/>
        <v>16457</v>
      </c>
      <c r="K108" s="115">
        <f t="shared" si="104"/>
        <v>19088.5175</v>
      </c>
      <c r="L108" s="115">
        <f t="shared" si="104"/>
        <v>22822</v>
      </c>
      <c r="M108" s="115"/>
      <c r="N108" s="115">
        <f>SUBTOTAL(9,N109:N116)</f>
        <v>1487</v>
      </c>
      <c r="O108" s="115">
        <f>SUBTOTAL(9,O109:O116)</f>
        <v>100</v>
      </c>
      <c r="P108" s="118">
        <f>SUBTOTAL(9,P109:P116)</f>
        <v>7598</v>
      </c>
      <c r="Q108" s="123"/>
      <c r="R108" s="133">
        <v>225.69</v>
      </c>
      <c r="S108" s="124" t="e">
        <f>SUBTOTAL(9,S109:S116)</f>
        <v>#REF!</v>
      </c>
      <c r="T108" s="115">
        <f>SUBTOTAL(9,T109:T116)</f>
        <v>204.5917</v>
      </c>
      <c r="U108" s="115">
        <v>196.613</v>
      </c>
      <c r="V108" s="115">
        <f>SUBTOTAL(9,V109:V116)</f>
        <v>22822</v>
      </c>
      <c r="W108" s="127">
        <f t="shared" si="77"/>
        <v>-3733.4825</v>
      </c>
      <c r="X108" s="128" t="e">
        <f>SUMIF(#REF!,B108,#REF!)</f>
        <v>#REF!</v>
      </c>
      <c r="Y108" s="128" t="e">
        <f t="shared" si="76"/>
        <v>#REF!</v>
      </c>
      <c r="Z108" s="134" t="e">
        <f t="shared" ref="Z108:AQ108" si="105">SUM(Z109:Z116)</f>
        <v>#REF!</v>
      </c>
      <c r="AA108" s="134" t="e">
        <f t="shared" si="105"/>
        <v>#REF!</v>
      </c>
      <c r="AB108" s="134" t="e">
        <f t="shared" si="105"/>
        <v>#REF!</v>
      </c>
      <c r="AC108" s="134" t="e">
        <f t="shared" si="105"/>
        <v>#REF!</v>
      </c>
      <c r="AD108" s="134" t="e">
        <f t="shared" si="105"/>
        <v>#REF!</v>
      </c>
      <c r="AE108" s="134" t="e">
        <f t="shared" si="105"/>
        <v>#REF!</v>
      </c>
      <c r="AF108" s="111">
        <f t="shared" si="105"/>
        <v>18</v>
      </c>
      <c r="AG108" s="111">
        <f t="shared" si="105"/>
        <v>22</v>
      </c>
      <c r="AH108" s="111">
        <f t="shared" si="105"/>
        <v>3982.517</v>
      </c>
      <c r="AI108" s="111">
        <f t="shared" si="105"/>
        <v>81.256</v>
      </c>
      <c r="AJ108" s="111">
        <f t="shared" si="105"/>
        <v>16.735</v>
      </c>
      <c r="AK108" s="111">
        <f t="shared" si="105"/>
        <v>121.723</v>
      </c>
      <c r="AL108" s="111">
        <f t="shared" si="105"/>
        <v>72.606</v>
      </c>
      <c r="AM108" s="111">
        <f t="shared" si="105"/>
        <v>5.702</v>
      </c>
      <c r="AN108" s="111">
        <f t="shared" si="105"/>
        <v>7.982</v>
      </c>
      <c r="AO108" s="111">
        <f t="shared" si="105"/>
        <v>21.805</v>
      </c>
      <c r="AP108" s="111">
        <f t="shared" si="105"/>
        <v>70.1547</v>
      </c>
      <c r="AQ108" s="111">
        <f t="shared" si="105"/>
        <v>26.342</v>
      </c>
      <c r="AR108" s="110"/>
      <c r="AS108" s="110">
        <v>224.736</v>
      </c>
      <c r="AT108" s="98">
        <f t="shared" si="75"/>
        <v>-20.1443</v>
      </c>
      <c r="AU108" s="99"/>
      <c r="AV108" s="112"/>
      <c r="AW108" s="112"/>
      <c r="AX108" s="113"/>
    </row>
    <row r="109" ht="19" customHeight="1" outlineLevel="2" spans="1:50">
      <c r="A109" s="114" t="s">
        <v>133</v>
      </c>
      <c r="B109" s="140" t="s">
        <v>134</v>
      </c>
      <c r="C109" s="115">
        <f t="shared" ref="C109:C116" si="106">E109+G109</f>
        <v>2764</v>
      </c>
      <c r="D109" s="116">
        <v>1473</v>
      </c>
      <c r="E109" s="115">
        <f t="shared" ref="E109:E116" si="107">I109</f>
        <v>2084</v>
      </c>
      <c r="F109" s="115">
        <f t="shared" ref="F109:F116" si="108">ROUND(E109*0.02,0)</f>
        <v>42</v>
      </c>
      <c r="G109" s="117">
        <v>680</v>
      </c>
      <c r="H109" s="117">
        <f>SUMIFS(基础数据表格农村公路建设!S:S,基础数据表格农村公路建设!G:G,B109,基础数据表格农村公路建设!D:D,$H$4)</f>
        <v>680</v>
      </c>
      <c r="I109" s="118">
        <f t="shared" ref="I109:I116" si="109">ROUND(J109+M109+N109+O109,0)</f>
        <v>2084</v>
      </c>
      <c r="J109" s="115">
        <f t="shared" ref="J109:J116" si="110">ROUND(IF(K109&lt;L109,K109,L109),0)</f>
        <v>2084</v>
      </c>
      <c r="K109" s="119">
        <f t="shared" ref="K109:K116" si="111">AV109*(AN109+AO109+AP109)+AW109*(AL109+AM109)+AX109*AQ109</f>
        <v>2084.29</v>
      </c>
      <c r="L109" s="120">
        <f t="shared" ref="L109:L116" si="112">V109</f>
        <v>6625</v>
      </c>
      <c r="M109" s="121"/>
      <c r="N109" s="115">
        <v>0</v>
      </c>
      <c r="O109" s="115">
        <v>0</v>
      </c>
      <c r="P109" s="122">
        <v>680</v>
      </c>
      <c r="Q109" s="123"/>
      <c r="R109" s="124">
        <v>39.776</v>
      </c>
      <c r="S109" s="124" t="e">
        <f t="shared" ref="S109:S116" si="113">SUM(Z109:AE109)</f>
        <v>#REF!</v>
      </c>
      <c r="T109" s="125">
        <f t="shared" ref="T109:T116" si="114">SUM(AL109:AQ109)</f>
        <v>20.962</v>
      </c>
      <c r="U109" s="125">
        <v>11.562</v>
      </c>
      <c r="V109" s="126">
        <f>ROUND(SUMIFS(基础数据表格农村公路建设!P:P,基础数据表格农村公路建设!E:E,$AL$6,基础数据表格农村公路建设!G:G,B109),0)</f>
        <v>6625</v>
      </c>
      <c r="W109" s="127">
        <f t="shared" si="77"/>
        <v>-4540.71</v>
      </c>
      <c r="X109" s="128" t="e">
        <f>SUMIF(#REF!,B109,#REF!)</f>
        <v>#REF!</v>
      </c>
      <c r="Y109" s="128" t="e">
        <f t="shared" si="76"/>
        <v>#REF!</v>
      </c>
      <c r="Z109" s="129" t="e">
        <f>#REF!</f>
        <v>#REF!</v>
      </c>
      <c r="AA109" s="129" t="e">
        <f>#REF!</f>
        <v>#REF!</v>
      </c>
      <c r="AB109" s="129" t="e">
        <f>#REF!</f>
        <v>#REF!</v>
      </c>
      <c r="AC109" s="129" t="e">
        <f>#REF!</f>
        <v>#REF!</v>
      </c>
      <c r="AD109" s="129" t="e">
        <f>#REF!</f>
        <v>#REF!</v>
      </c>
      <c r="AE109" s="129" t="e">
        <f>#REF!</f>
        <v>#REF!</v>
      </c>
      <c r="AF109" s="130">
        <v>3</v>
      </c>
      <c r="AG109" s="130"/>
      <c r="AH109" s="102"/>
      <c r="AI109" s="141"/>
      <c r="AJ109" s="130"/>
      <c r="AK109" s="130"/>
      <c r="AL109" s="110">
        <f>SUMIFS(基础数据表格农村公路建设!M:M,基础数据表格农村公路建设!G:G,B109,基础数据表格农村公路建设!D:D,$AL$5,基础数据表格农村公路建设!E:E,$AL$6)</f>
        <v>3.32</v>
      </c>
      <c r="AM109" s="111">
        <f>SUMIFS(基础数据表格农村公路建设!M:M,基础数据表格农村公路建设!G:G,B109,基础数据表格农村公路建设!D:D,$AM$5,基础数据表格农村公路建设!E:E,$AM$6)</f>
        <v>5.702</v>
      </c>
      <c r="AN109" s="111">
        <f>SUMIFS(基础数据表格农村公路建设!M:M,基础数据表格农村公路建设!G:G,B109,基础数据表格农村公路建设!D:D,$AN$5,基础数据表格农村公路建设!E:E,$AN$6)</f>
        <v>0</v>
      </c>
      <c r="AO109" s="111">
        <f>SUMIFS(基础数据表格农村公路建设!M:M,基础数据表格农村公路建设!G:G,B109,基础数据表格农村公路建设!D:D,$AO$5,基础数据表格农村公路建设!E:E,$AO$6)</f>
        <v>0</v>
      </c>
      <c r="AP109" s="111">
        <f>SUMIFS(基础数据表格农村公路建设!M:M,基础数据表格农村公路建设!G:G,B109,基础数据表格农村公路建设!D:D,$AP$5,基础数据表格农村公路建设!E:E,$AP$6)</f>
        <v>11.94</v>
      </c>
      <c r="AQ109" s="111">
        <f>SUMIFS(基础数据表格农村公路建设!M:M,基础数据表格农村公路建设!G:G,B109,基础数据表格农村公路建设!D:D,$AQ$5,基础数据表格农村公路建设!E:E,$AQ$6)</f>
        <v>0</v>
      </c>
      <c r="AR109" s="83"/>
      <c r="AS109" s="83">
        <v>35.756</v>
      </c>
      <c r="AT109" s="98">
        <f t="shared" si="75"/>
        <v>-14.794</v>
      </c>
      <c r="AU109" s="99" t="s">
        <v>195</v>
      </c>
      <c r="AV109" s="112">
        <v>65</v>
      </c>
      <c r="AW109" s="112">
        <v>145</v>
      </c>
      <c r="AX109" s="113">
        <v>40</v>
      </c>
    </row>
    <row r="110" ht="19" customHeight="1" outlineLevel="2" spans="1:50">
      <c r="A110" s="114" t="s">
        <v>133</v>
      </c>
      <c r="B110" s="140" t="s">
        <v>135</v>
      </c>
      <c r="C110" s="115">
        <f t="shared" si="106"/>
        <v>2248</v>
      </c>
      <c r="D110" s="116">
        <v>1221</v>
      </c>
      <c r="E110" s="115">
        <f t="shared" si="107"/>
        <v>1233</v>
      </c>
      <c r="F110" s="115">
        <f t="shared" si="108"/>
        <v>25</v>
      </c>
      <c r="G110" s="117">
        <v>1015</v>
      </c>
      <c r="H110" s="117">
        <f>SUMIFS(基础数据表格农村公路建设!S:S,基础数据表格农村公路建设!G:G,B110,基础数据表格农村公路建设!D:D,$H$4)</f>
        <v>1015</v>
      </c>
      <c r="I110" s="118">
        <f t="shared" si="109"/>
        <v>1233</v>
      </c>
      <c r="J110" s="115">
        <f t="shared" si="110"/>
        <v>926</v>
      </c>
      <c r="K110" s="119">
        <f t="shared" si="111"/>
        <v>926.06</v>
      </c>
      <c r="L110" s="120">
        <f t="shared" si="112"/>
        <v>1404</v>
      </c>
      <c r="M110" s="121"/>
      <c r="N110" s="115">
        <v>307</v>
      </c>
      <c r="O110" s="115">
        <v>0</v>
      </c>
      <c r="P110" s="122">
        <v>1015</v>
      </c>
      <c r="Q110" s="123"/>
      <c r="R110" s="124">
        <v>7.868</v>
      </c>
      <c r="S110" s="124" t="e">
        <f t="shared" si="113"/>
        <v>#REF!</v>
      </c>
      <c r="T110" s="125">
        <f t="shared" si="114"/>
        <v>7.948</v>
      </c>
      <c r="U110" s="125">
        <v>7.868</v>
      </c>
      <c r="V110" s="126">
        <f>ROUND(SUMIFS(基础数据表格农村公路建设!P:P,基础数据表格农村公路建设!E:E,$AL$6,基础数据表格农村公路建设!G:G,B110),0)</f>
        <v>1404</v>
      </c>
      <c r="W110" s="127">
        <f t="shared" si="77"/>
        <v>-477.94</v>
      </c>
      <c r="X110" s="128" t="e">
        <f>SUMIF(#REF!,B110,#REF!)</f>
        <v>#REF!</v>
      </c>
      <c r="Y110" s="128" t="e">
        <f t="shared" si="76"/>
        <v>#REF!</v>
      </c>
      <c r="Z110" s="129" t="e">
        <f>#REF!</f>
        <v>#REF!</v>
      </c>
      <c r="AA110" s="129" t="e">
        <f>#REF!</f>
        <v>#REF!</v>
      </c>
      <c r="AB110" s="129" t="e">
        <f>#REF!</f>
        <v>#REF!</v>
      </c>
      <c r="AC110" s="129" t="e">
        <f>#REF!</f>
        <v>#REF!</v>
      </c>
      <c r="AD110" s="129" t="e">
        <f>#REF!</f>
        <v>#REF!</v>
      </c>
      <c r="AE110" s="129" t="e">
        <f>#REF!</f>
        <v>#REF!</v>
      </c>
      <c r="AF110" s="130">
        <v>6</v>
      </c>
      <c r="AG110" s="130">
        <v>4</v>
      </c>
      <c r="AH110" s="102">
        <v>756.09</v>
      </c>
      <c r="AI110" s="141"/>
      <c r="AJ110" s="130"/>
      <c r="AK110" s="130"/>
      <c r="AL110" s="110">
        <f>SUMIFS(基础数据表格农村公路建设!M:M,基础数据表格农村公路建设!G:G,B110,基础数据表格农村公路建设!D:D,$AL$5,基础数据表格农村公路建设!E:E,$AL$6)</f>
        <v>5.118</v>
      </c>
      <c r="AM110" s="111">
        <f>SUMIFS(基础数据表格农村公路建设!M:M,基础数据表格农村公路建设!G:G,B110,基础数据表格农村公路建设!D:D,$AM$5,基础数据表格农村公路建设!E:E,$AM$6)</f>
        <v>0</v>
      </c>
      <c r="AN110" s="111">
        <f>SUMIFS(基础数据表格农村公路建设!M:M,基础数据表格农村公路建设!G:G,B110,基础数据表格农村公路建设!D:D,$AN$5,基础数据表格农村公路建设!E:E,$AN$6)</f>
        <v>0</v>
      </c>
      <c r="AO110" s="111">
        <f>SUMIFS(基础数据表格农村公路建设!M:M,基础数据表格农村公路建设!G:G,B110,基础数据表格农村公路建设!D:D,$AO$5,基础数据表格农村公路建设!E:E,$AO$6)</f>
        <v>0</v>
      </c>
      <c r="AP110" s="111">
        <f>SUMIFS(基础数据表格农村公路建设!M:M,基础数据表格农村公路建设!G:G,B110,基础数据表格农村公路建设!D:D,$AP$5,基础数据表格农村公路建设!E:E,$AP$6)</f>
        <v>2.83</v>
      </c>
      <c r="AQ110" s="111">
        <f>SUMIFS(基础数据表格农村公路建设!M:M,基础数据表格农村公路建设!G:G,B110,基础数据表格农村公路建设!D:D,$AQ$5,基础数据表格农村公路建设!E:E,$AQ$6)</f>
        <v>0</v>
      </c>
      <c r="AR110" s="83"/>
      <c r="AS110" s="83">
        <v>7.868</v>
      </c>
      <c r="AT110" s="98">
        <f t="shared" si="75"/>
        <v>0.0800000000000001</v>
      </c>
      <c r="AU110" s="99" t="s">
        <v>195</v>
      </c>
      <c r="AV110" s="112">
        <v>65</v>
      </c>
      <c r="AW110" s="112">
        <v>145</v>
      </c>
      <c r="AX110" s="113">
        <v>40</v>
      </c>
    </row>
    <row r="111" ht="19" customHeight="1" outlineLevel="2" spans="1:50">
      <c r="A111" s="114" t="s">
        <v>133</v>
      </c>
      <c r="B111" s="140" t="s">
        <v>136</v>
      </c>
      <c r="C111" s="115">
        <f t="shared" si="106"/>
        <v>5194</v>
      </c>
      <c r="D111" s="116">
        <v>3013</v>
      </c>
      <c r="E111" s="115">
        <f t="shared" si="107"/>
        <v>3013</v>
      </c>
      <c r="F111" s="115">
        <f t="shared" si="108"/>
        <v>60</v>
      </c>
      <c r="G111" s="117">
        <v>2181</v>
      </c>
      <c r="H111" s="117">
        <f>SUMIFS(基础数据表格农村公路建设!S:S,基础数据表格农村公路建设!G:G,B111,基础数据表格农村公路建设!D:D,$H$4)</f>
        <v>2181</v>
      </c>
      <c r="I111" s="118">
        <f t="shared" si="109"/>
        <v>3013</v>
      </c>
      <c r="J111" s="115">
        <f t="shared" si="110"/>
        <v>2921</v>
      </c>
      <c r="K111" s="119">
        <f t="shared" si="111"/>
        <v>2921.13</v>
      </c>
      <c r="L111" s="120">
        <f t="shared" si="112"/>
        <v>3346</v>
      </c>
      <c r="M111" s="121"/>
      <c r="N111" s="115">
        <v>92</v>
      </c>
      <c r="O111" s="115">
        <v>0</v>
      </c>
      <c r="P111" s="122">
        <v>2181</v>
      </c>
      <c r="Q111" s="123"/>
      <c r="R111" s="124">
        <v>55.935</v>
      </c>
      <c r="S111" s="124" t="e">
        <f t="shared" si="113"/>
        <v>#REF!</v>
      </c>
      <c r="T111" s="125">
        <f t="shared" si="114"/>
        <v>55.072</v>
      </c>
      <c r="U111" s="125">
        <v>55.072</v>
      </c>
      <c r="V111" s="126">
        <f>ROUND(SUMIFS(基础数据表格农村公路建设!P:P,基础数据表格农村公路建设!E:E,$AL$6,基础数据表格农村公路建设!G:G,B111),0)</f>
        <v>3346</v>
      </c>
      <c r="W111" s="127">
        <f t="shared" si="77"/>
        <v>-424.87</v>
      </c>
      <c r="X111" s="128" t="e">
        <f>SUMIF(#REF!,B111,#REF!)</f>
        <v>#REF!</v>
      </c>
      <c r="Y111" s="128" t="e">
        <f t="shared" si="76"/>
        <v>#REF!</v>
      </c>
      <c r="Z111" s="129" t="e">
        <f>#REF!</f>
        <v>#REF!</v>
      </c>
      <c r="AA111" s="129" t="e">
        <f>#REF!</f>
        <v>#REF!</v>
      </c>
      <c r="AB111" s="129" t="e">
        <f>#REF!</f>
        <v>#REF!</v>
      </c>
      <c r="AC111" s="129" t="e">
        <f>#REF!</f>
        <v>#REF!</v>
      </c>
      <c r="AD111" s="129" t="e">
        <f>#REF!</f>
        <v>#REF!</v>
      </c>
      <c r="AE111" s="129" t="e">
        <f>#REF!</f>
        <v>#REF!</v>
      </c>
      <c r="AF111" s="130"/>
      <c r="AG111" s="130">
        <v>2</v>
      </c>
      <c r="AH111" s="102">
        <v>248.432</v>
      </c>
      <c r="AI111" s="141">
        <v>42.41</v>
      </c>
      <c r="AJ111" s="130"/>
      <c r="AK111" s="130"/>
      <c r="AL111" s="110">
        <f>SUMIFS(基础数据表格农村公路建设!M:M,基础数据表格农村公路建设!G:G,B111,基础数据表格农村公路建设!D:D,$AL$5,基础数据表格农村公路建设!E:E,$AL$6)</f>
        <v>0</v>
      </c>
      <c r="AM111" s="111">
        <f>SUMIFS(基础数据表格农村公路建设!M:M,基础数据表格农村公路建设!G:G,B111,基础数据表格农村公路建设!D:D,$AM$5,基础数据表格农村公路建设!E:E,$AM$6)</f>
        <v>0</v>
      </c>
      <c r="AN111" s="111">
        <f>SUMIFS(基础数据表格农村公路建设!M:M,基础数据表格农村公路建设!G:G,B111,基础数据表格农村公路建设!D:D,$AN$5,基础数据表格农村公路建设!E:E,$AN$6)</f>
        <v>0</v>
      </c>
      <c r="AO111" s="111">
        <f>SUMIFS(基础数据表格农村公路建设!M:M,基础数据表格农村公路建设!G:G,B111,基础数据表格农村公路建设!D:D,$AO$5,基础数据表格农村公路建设!E:E,$AO$6)</f>
        <v>8.511</v>
      </c>
      <c r="AP111" s="111">
        <f>SUMIFS(基础数据表格农村公路建设!M:M,基础数据表格农村公路建设!G:G,B111,基础数据表格农村公路建设!D:D,$AP$5,基础数据表格农村公路建设!E:E,$AP$6)</f>
        <v>20.219</v>
      </c>
      <c r="AQ111" s="111">
        <f>SUMIFS(基础数据表格农村公路建设!M:M,基础数据表格农村公路建设!G:G,B111,基础数据表格农村公路建设!D:D,$AQ$5,基础数据表格农村公路建设!E:E,$AQ$6)</f>
        <v>26.342</v>
      </c>
      <c r="AR111" s="83"/>
      <c r="AS111" s="83">
        <v>55.935</v>
      </c>
      <c r="AT111" s="98">
        <f t="shared" si="75"/>
        <v>-0.863</v>
      </c>
      <c r="AU111" s="99" t="s">
        <v>195</v>
      </c>
      <c r="AV111" s="112">
        <v>65</v>
      </c>
      <c r="AW111" s="112">
        <v>145</v>
      </c>
      <c r="AX111" s="113">
        <v>40</v>
      </c>
    </row>
    <row r="112" ht="19" customHeight="1" outlineLevel="2" spans="1:50">
      <c r="A112" s="114" t="s">
        <v>133</v>
      </c>
      <c r="B112" s="140" t="s">
        <v>137</v>
      </c>
      <c r="C112" s="115">
        <f t="shared" si="106"/>
        <v>3492</v>
      </c>
      <c r="D112" s="116">
        <v>2540</v>
      </c>
      <c r="E112" s="115">
        <f t="shared" si="107"/>
        <v>2534</v>
      </c>
      <c r="F112" s="115">
        <f t="shared" si="108"/>
        <v>51</v>
      </c>
      <c r="G112" s="117">
        <v>958</v>
      </c>
      <c r="H112" s="117">
        <f>SUMIFS(基础数据表格农村公路建设!S:S,基础数据表格农村公路建设!G:G,B112,基础数据表格农村公路建设!D:D,$H$4)</f>
        <v>958</v>
      </c>
      <c r="I112" s="118">
        <f t="shared" si="109"/>
        <v>2534</v>
      </c>
      <c r="J112" s="115">
        <f t="shared" si="110"/>
        <v>2077</v>
      </c>
      <c r="K112" s="143">
        <f t="shared" si="111"/>
        <v>4375.76</v>
      </c>
      <c r="L112" s="144">
        <f t="shared" si="112"/>
        <v>2077</v>
      </c>
      <c r="M112" s="121"/>
      <c r="N112" s="115">
        <v>457</v>
      </c>
      <c r="O112" s="115">
        <v>0</v>
      </c>
      <c r="P112" s="122">
        <v>958</v>
      </c>
      <c r="Q112" s="123"/>
      <c r="R112" s="124">
        <v>30.768</v>
      </c>
      <c r="S112" s="124" t="e">
        <f t="shared" si="113"/>
        <v>#REF!</v>
      </c>
      <c r="T112" s="125">
        <f t="shared" si="114"/>
        <v>30.768</v>
      </c>
      <c r="U112" s="125">
        <v>30.768</v>
      </c>
      <c r="V112" s="126">
        <f>ROUND(SUMIFS(基础数据表格农村公路建设!P:P,基础数据表格农村公路建设!E:E,$AL$6,基础数据表格农村公路建设!G:G,B112),0)</f>
        <v>2077</v>
      </c>
      <c r="W112" s="127">
        <f t="shared" si="77"/>
        <v>2298.76</v>
      </c>
      <c r="X112" s="128" t="e">
        <f>SUMIF(#REF!,B112,#REF!)</f>
        <v>#REF!</v>
      </c>
      <c r="Y112" s="128" t="e">
        <f t="shared" si="76"/>
        <v>#REF!</v>
      </c>
      <c r="Z112" s="129" t="e">
        <f>#REF!</f>
        <v>#REF!</v>
      </c>
      <c r="AA112" s="129" t="e">
        <f>#REF!</f>
        <v>#REF!</v>
      </c>
      <c r="AB112" s="129" t="e">
        <f>#REF!</f>
        <v>#REF!</v>
      </c>
      <c r="AC112" s="129" t="e">
        <f>#REF!</f>
        <v>#REF!</v>
      </c>
      <c r="AD112" s="129" t="e">
        <f>#REF!</f>
        <v>#REF!</v>
      </c>
      <c r="AE112" s="129" t="e">
        <f>#REF!</f>
        <v>#REF!</v>
      </c>
      <c r="AF112" s="130">
        <v>3</v>
      </c>
      <c r="AG112" s="130">
        <v>12</v>
      </c>
      <c r="AH112" s="102">
        <v>1375.109</v>
      </c>
      <c r="AI112" s="141"/>
      <c r="AJ112" s="130"/>
      <c r="AK112" s="130"/>
      <c r="AL112" s="110">
        <f>SUMIFS(基础数据表格农村公路建设!M:M,基础数据表格农村公路建设!G:G,B112,基础数据表格农村公路建设!D:D,$AL$5,基础数据表格农村公路建设!E:E,$AL$6)</f>
        <v>29.698</v>
      </c>
      <c r="AM112" s="111">
        <f>SUMIFS(基础数据表格农村公路建设!M:M,基础数据表格农村公路建设!G:G,B112,基础数据表格农村公路建设!D:D,$AM$5,基础数据表格农村公路建设!E:E,$AM$6)</f>
        <v>0</v>
      </c>
      <c r="AN112" s="111">
        <f>SUMIFS(基础数据表格农村公路建设!M:M,基础数据表格农村公路建设!G:G,B112,基础数据表格农村公路建设!D:D,$AN$5,基础数据表格农村公路建设!E:E,$AN$6)</f>
        <v>0</v>
      </c>
      <c r="AO112" s="111">
        <f>SUMIFS(基础数据表格农村公路建设!M:M,基础数据表格农村公路建设!G:G,B112,基础数据表格农村公路建设!D:D,$AO$5,基础数据表格农村公路建设!E:E,$AO$6)</f>
        <v>1.07</v>
      </c>
      <c r="AP112" s="111">
        <f>SUMIFS(基础数据表格农村公路建设!M:M,基础数据表格农村公路建设!G:G,B112,基础数据表格农村公路建设!D:D,$AP$5,基础数据表格农村公路建设!E:E,$AP$6)</f>
        <v>0</v>
      </c>
      <c r="AQ112" s="111">
        <f>SUMIFS(基础数据表格农村公路建设!M:M,基础数据表格农村公路建设!G:G,B112,基础数据表格农村公路建设!D:D,$AQ$5,基础数据表格农村公路建设!E:E,$AQ$6)</f>
        <v>0</v>
      </c>
      <c r="AR112" s="83"/>
      <c r="AS112" s="83">
        <v>34.37</v>
      </c>
      <c r="AT112" s="98">
        <f t="shared" si="75"/>
        <v>-3.602</v>
      </c>
      <c r="AU112" s="99" t="s">
        <v>195</v>
      </c>
      <c r="AV112" s="112">
        <v>65</v>
      </c>
      <c r="AW112" s="112">
        <v>145</v>
      </c>
      <c r="AX112" s="113">
        <v>40</v>
      </c>
    </row>
    <row r="113" ht="19" customHeight="1" outlineLevel="2" spans="1:50">
      <c r="A113" s="114" t="s">
        <v>133</v>
      </c>
      <c r="B113" s="140" t="s">
        <v>138</v>
      </c>
      <c r="C113" s="115">
        <f t="shared" si="106"/>
        <v>1647</v>
      </c>
      <c r="D113" s="116">
        <v>1288</v>
      </c>
      <c r="E113" s="115">
        <f t="shared" si="107"/>
        <v>1154</v>
      </c>
      <c r="F113" s="115">
        <f t="shared" si="108"/>
        <v>23</v>
      </c>
      <c r="G113" s="117">
        <v>493</v>
      </c>
      <c r="H113" s="117">
        <f>SUMIFS(基础数据表格农村公路建设!S:S,基础数据表格农村公路建设!G:G,B113,基础数据表格农村公路建设!D:D,$H$4)</f>
        <v>493</v>
      </c>
      <c r="I113" s="118">
        <f t="shared" si="109"/>
        <v>1154</v>
      </c>
      <c r="J113" s="115">
        <f t="shared" si="110"/>
        <v>795</v>
      </c>
      <c r="K113" s="143">
        <f t="shared" si="111"/>
        <v>794.56</v>
      </c>
      <c r="L113" s="144">
        <f t="shared" si="112"/>
        <v>930</v>
      </c>
      <c r="M113" s="121"/>
      <c r="N113" s="115">
        <v>359</v>
      </c>
      <c r="O113" s="115">
        <v>0</v>
      </c>
      <c r="P113" s="122">
        <v>493</v>
      </c>
      <c r="Q113" s="123"/>
      <c r="R113" s="124">
        <v>12.224</v>
      </c>
      <c r="S113" s="124" t="e">
        <f t="shared" si="113"/>
        <v>#REF!</v>
      </c>
      <c r="T113" s="125">
        <f t="shared" si="114"/>
        <v>12.224</v>
      </c>
      <c r="U113" s="125">
        <v>12.224</v>
      </c>
      <c r="V113" s="126">
        <f>ROUND(SUMIFS(基础数据表格农村公路建设!P:P,基础数据表格农村公路建设!E:E,$AL$6,基础数据表格农村公路建设!G:G,B113),0)</f>
        <v>930</v>
      </c>
      <c r="W113" s="127">
        <f t="shared" si="77"/>
        <v>-135.44</v>
      </c>
      <c r="X113" s="128" t="e">
        <f>SUMIF(#REF!,B113,#REF!)</f>
        <v>#REF!</v>
      </c>
      <c r="Y113" s="128" t="e">
        <f t="shared" si="76"/>
        <v>#REF!</v>
      </c>
      <c r="Z113" s="129" t="e">
        <f>#REF!</f>
        <v>#REF!</v>
      </c>
      <c r="AA113" s="129" t="e">
        <f>#REF!</f>
        <v>#REF!</v>
      </c>
      <c r="AB113" s="129" t="e">
        <f>#REF!</f>
        <v>#REF!</v>
      </c>
      <c r="AC113" s="129" t="e">
        <f>#REF!</f>
        <v>#REF!</v>
      </c>
      <c r="AD113" s="129" t="e">
        <f>#REF!</f>
        <v>#REF!</v>
      </c>
      <c r="AE113" s="129" t="e">
        <f>#REF!</f>
        <v>#REF!</v>
      </c>
      <c r="AF113" s="130">
        <v>1</v>
      </c>
      <c r="AG113" s="130"/>
      <c r="AH113" s="102">
        <v>989.306</v>
      </c>
      <c r="AI113" s="141">
        <v>7.625</v>
      </c>
      <c r="AJ113" s="130"/>
      <c r="AK113" s="130"/>
      <c r="AL113" s="110">
        <f>SUMIFS(基础数据表格农村公路建设!M:M,基础数据表格农村公路建设!G:G,B113,基础数据表格农村公路建设!D:D,$AL$5,基础数据表格农村公路建设!E:E,$AL$6)</f>
        <v>0</v>
      </c>
      <c r="AM113" s="111">
        <f>SUMIFS(基础数据表格农村公路建设!M:M,基础数据表格农村公路建设!G:G,B113,基础数据表格农村公路建设!D:D,$AM$5,基础数据表格农村公路建设!E:E,$AM$6)</f>
        <v>0</v>
      </c>
      <c r="AN113" s="111">
        <f>SUMIFS(基础数据表格农村公路建设!M:M,基础数据表格农村公路建设!G:G,B113,基础数据表格农村公路建设!D:D,$AN$5,基础数据表格农村公路建设!E:E,$AN$6)</f>
        <v>0</v>
      </c>
      <c r="AO113" s="111">
        <f>SUMIFS(基础数据表格农村公路建设!M:M,基础数据表格农村公路建设!G:G,B113,基础数据表格农村公路建设!D:D,$AO$5,基础数据表格农村公路建设!E:E,$AO$6)</f>
        <v>12.224</v>
      </c>
      <c r="AP113" s="111">
        <f>SUMIFS(基础数据表格农村公路建设!M:M,基础数据表格农村公路建设!G:G,B113,基础数据表格农村公路建设!D:D,$AP$5,基础数据表格农村公路建设!E:E,$AP$6)</f>
        <v>0</v>
      </c>
      <c r="AQ113" s="111">
        <f>SUMIFS(基础数据表格农村公路建设!M:M,基础数据表格农村公路建设!G:G,B113,基础数据表格农村公路建设!D:D,$AQ$5,基础数据表格农村公路建设!E:E,$AQ$6)</f>
        <v>0</v>
      </c>
      <c r="AR113" s="83"/>
      <c r="AS113" s="83">
        <v>12.224</v>
      </c>
      <c r="AT113" s="98">
        <f t="shared" si="75"/>
        <v>0</v>
      </c>
      <c r="AU113" s="99" t="s">
        <v>195</v>
      </c>
      <c r="AV113" s="112">
        <v>65</v>
      </c>
      <c r="AW113" s="112">
        <v>145</v>
      </c>
      <c r="AX113" s="113">
        <v>40</v>
      </c>
    </row>
    <row r="114" ht="19" customHeight="1" outlineLevel="2" spans="1:50">
      <c r="A114" s="114" t="s">
        <v>133</v>
      </c>
      <c r="B114" s="140" t="s">
        <v>139</v>
      </c>
      <c r="C114" s="115">
        <f t="shared" si="106"/>
        <v>7834</v>
      </c>
      <c r="D114" s="116">
        <v>6608</v>
      </c>
      <c r="E114" s="115">
        <f t="shared" si="107"/>
        <v>6587</v>
      </c>
      <c r="F114" s="115">
        <f t="shared" si="108"/>
        <v>132</v>
      </c>
      <c r="G114" s="117">
        <v>1247</v>
      </c>
      <c r="H114" s="117">
        <f>SUMIFS(基础数据表格农村公路建设!S:S,基础数据表格农村公路建设!G:G,B114,基础数据表格农村公路建设!D:D,$H$4)</f>
        <v>1247</v>
      </c>
      <c r="I114" s="118">
        <f t="shared" si="109"/>
        <v>6587</v>
      </c>
      <c r="J114" s="115">
        <f t="shared" si="110"/>
        <v>6269</v>
      </c>
      <c r="K114" s="119">
        <f t="shared" si="111"/>
        <v>6269.465</v>
      </c>
      <c r="L114" s="120">
        <f t="shared" si="112"/>
        <v>7055</v>
      </c>
      <c r="M114" s="121"/>
      <c r="N114" s="115">
        <v>218</v>
      </c>
      <c r="O114" s="115">
        <v>100</v>
      </c>
      <c r="P114" s="122">
        <v>1247</v>
      </c>
      <c r="Q114" s="123"/>
      <c r="R114" s="124">
        <v>57.721</v>
      </c>
      <c r="S114" s="124" t="e">
        <f t="shared" si="113"/>
        <v>#REF!</v>
      </c>
      <c r="T114" s="125">
        <f t="shared" si="114"/>
        <v>57.721</v>
      </c>
      <c r="U114" s="125">
        <v>57.721</v>
      </c>
      <c r="V114" s="126">
        <f>ROUND(SUMIFS(基础数据表格农村公路建设!P:P,基础数据表格农村公路建设!E:E,$AL$6,基础数据表格农村公路建设!G:G,B114),0)</f>
        <v>7055</v>
      </c>
      <c r="W114" s="127">
        <f t="shared" si="77"/>
        <v>-785.535</v>
      </c>
      <c r="X114" s="128" t="e">
        <f>SUMIF(#REF!,B114,#REF!)</f>
        <v>#REF!</v>
      </c>
      <c r="Y114" s="128" t="e">
        <f t="shared" si="76"/>
        <v>#REF!</v>
      </c>
      <c r="Z114" s="129" t="e">
        <f>#REF!</f>
        <v>#REF!</v>
      </c>
      <c r="AA114" s="129" t="e">
        <f>#REF!</f>
        <v>#REF!</v>
      </c>
      <c r="AB114" s="129" t="e">
        <f>#REF!</f>
        <v>#REF!</v>
      </c>
      <c r="AC114" s="129" t="e">
        <f>#REF!</f>
        <v>#REF!</v>
      </c>
      <c r="AD114" s="129" t="e">
        <f>#REF!</f>
        <v>#REF!</v>
      </c>
      <c r="AE114" s="129" t="e">
        <f>#REF!</f>
        <v>#REF!</v>
      </c>
      <c r="AF114" s="130">
        <v>2</v>
      </c>
      <c r="AG114" s="130">
        <v>4</v>
      </c>
      <c r="AH114" s="102">
        <v>448.21</v>
      </c>
      <c r="AI114" s="141">
        <v>20.433</v>
      </c>
      <c r="AJ114" s="130">
        <v>16.735</v>
      </c>
      <c r="AK114" s="130">
        <v>121.723</v>
      </c>
      <c r="AL114" s="110">
        <f>SUMIFS(基础数据表格农村公路建设!M:M,基础数据表格农村公路建设!G:G,B114,基础数据表格农村公路建设!D:D,$AL$5,基础数据表格农村公路建设!E:E,$AL$6)</f>
        <v>31.47</v>
      </c>
      <c r="AM114" s="111">
        <f>SUMIFS(基础数据表格农村公路建设!M:M,基础数据表格农村公路建设!G:G,B114,基础数据表格农村公路建设!D:D,$AM$5,基础数据表格农村公路建设!E:E,$AM$6)</f>
        <v>0</v>
      </c>
      <c r="AN114" s="111">
        <f>SUMIFS(基础数据表格农村公路建设!M:M,基础数据表格农村公路建设!G:G,B114,基础数据表格农村公路建设!D:D,$AN$5,基础数据表格农村公路建设!E:E,$AN$6)</f>
        <v>7.982</v>
      </c>
      <c r="AO114" s="111">
        <f>SUMIFS(基础数据表格农村公路建设!M:M,基础数据表格农村公路建设!G:G,B114,基础数据表格农村公路建设!D:D,$AO$5,基础数据表格农村公路建设!E:E,$AO$6)</f>
        <v>0</v>
      </c>
      <c r="AP114" s="111">
        <f>SUMIFS(基础数据表格农村公路建设!M:M,基础数据表格农村公路建设!G:G,B114,基础数据表格农村公路建设!D:D,$AP$5,基础数据表格农村公路建设!E:E,$AP$6)</f>
        <v>18.269</v>
      </c>
      <c r="AQ114" s="111">
        <f>SUMIFS(基础数据表格农村公路建设!M:M,基础数据表格农村公路建设!G:G,B114,基础数据表格农村公路建设!D:D,$AQ$5,基础数据表格农村公路建设!E:E,$AQ$6)</f>
        <v>0</v>
      </c>
      <c r="AR114" s="83"/>
      <c r="AS114" s="83">
        <v>57.721</v>
      </c>
      <c r="AT114" s="98">
        <f t="shared" si="75"/>
        <v>0</v>
      </c>
      <c r="AU114" s="99" t="s">
        <v>195</v>
      </c>
      <c r="AV114" s="112">
        <v>65</v>
      </c>
      <c r="AW114" s="112">
        <v>145</v>
      </c>
      <c r="AX114" s="113">
        <v>40</v>
      </c>
    </row>
    <row r="115" ht="19" customHeight="1" outlineLevel="2" spans="1:50">
      <c r="A115" s="114" t="s">
        <v>133</v>
      </c>
      <c r="B115" s="140" t="s">
        <v>140</v>
      </c>
      <c r="C115" s="115">
        <f t="shared" si="106"/>
        <v>1025</v>
      </c>
      <c r="D115" s="116">
        <v>501</v>
      </c>
      <c r="E115" s="115">
        <f t="shared" si="107"/>
        <v>501</v>
      </c>
      <c r="F115" s="115">
        <f t="shared" si="108"/>
        <v>10</v>
      </c>
      <c r="G115" s="117">
        <v>524</v>
      </c>
      <c r="H115" s="117">
        <f>SUMIFS(基础数据表格农村公路建设!S:S,基础数据表格农村公路建设!G:G,B115,基础数据表格农村公路建设!D:D,$H$4)</f>
        <v>524</v>
      </c>
      <c r="I115" s="118">
        <f t="shared" si="109"/>
        <v>501</v>
      </c>
      <c r="J115" s="115">
        <f t="shared" si="110"/>
        <v>447</v>
      </c>
      <c r="K115" s="119">
        <f t="shared" si="111"/>
        <v>557.7</v>
      </c>
      <c r="L115" s="120">
        <f t="shared" si="112"/>
        <v>447</v>
      </c>
      <c r="M115" s="121"/>
      <c r="N115" s="115">
        <v>54</v>
      </c>
      <c r="O115" s="115">
        <v>0</v>
      </c>
      <c r="P115" s="122">
        <v>524</v>
      </c>
      <c r="Q115" s="123"/>
      <c r="R115" s="124">
        <v>4.436</v>
      </c>
      <c r="S115" s="124" t="e">
        <f t="shared" si="113"/>
        <v>#REF!</v>
      </c>
      <c r="T115" s="125">
        <f t="shared" si="114"/>
        <v>4.436</v>
      </c>
      <c r="U115" s="125">
        <v>4.436</v>
      </c>
      <c r="V115" s="126">
        <f>ROUND(SUMIFS(基础数据表格农村公路建设!P:P,基础数据表格农村公路建设!E:E,$AL$6,基础数据表格农村公路建设!G:G,B115),0)</f>
        <v>447</v>
      </c>
      <c r="W115" s="127">
        <f t="shared" si="77"/>
        <v>110.7</v>
      </c>
      <c r="X115" s="128" t="e">
        <f>SUMIF(#REF!,B115,#REF!)</f>
        <v>#REF!</v>
      </c>
      <c r="Y115" s="128" t="e">
        <f t="shared" si="76"/>
        <v>#REF!</v>
      </c>
      <c r="Z115" s="129" t="e">
        <f>#REF!</f>
        <v>#REF!</v>
      </c>
      <c r="AA115" s="129" t="e">
        <f>#REF!</f>
        <v>#REF!</v>
      </c>
      <c r="AB115" s="129" t="e">
        <f>#REF!</f>
        <v>#REF!</v>
      </c>
      <c r="AC115" s="129" t="e">
        <f>#REF!</f>
        <v>#REF!</v>
      </c>
      <c r="AD115" s="129" t="e">
        <f>#REF!</f>
        <v>#REF!</v>
      </c>
      <c r="AE115" s="129" t="e">
        <f>#REF!</f>
        <v>#REF!</v>
      </c>
      <c r="AF115" s="130">
        <v>1</v>
      </c>
      <c r="AG115" s="130"/>
      <c r="AH115" s="102">
        <v>165.37</v>
      </c>
      <c r="AI115" s="141"/>
      <c r="AJ115" s="130"/>
      <c r="AK115" s="130"/>
      <c r="AL115" s="110">
        <f>SUMIFS(基础数据表格农村公路建设!M:M,基础数据表格农村公路建设!G:G,B115,基础数据表格农村公路建设!D:D,$AL$5,基础数据表格农村公路建设!E:E,$AL$6)</f>
        <v>3</v>
      </c>
      <c r="AM115" s="111">
        <f>SUMIFS(基础数据表格农村公路建设!M:M,基础数据表格农村公路建设!G:G,B115,基础数据表格农村公路建设!D:D,$AM$5,基础数据表格农村公路建设!E:E,$AM$6)</f>
        <v>0</v>
      </c>
      <c r="AN115" s="111">
        <f>SUMIFS(基础数据表格农村公路建设!M:M,基础数据表格农村公路建设!G:G,B115,基础数据表格农村公路建设!D:D,$AN$5,基础数据表格农村公路建设!E:E,$AN$6)</f>
        <v>0</v>
      </c>
      <c r="AO115" s="111">
        <f>SUMIFS(基础数据表格农村公路建设!M:M,基础数据表格农村公路建设!G:G,B115,基础数据表格农村公路建设!D:D,$AO$5,基础数据表格农村公路建设!E:E,$AO$6)</f>
        <v>0</v>
      </c>
      <c r="AP115" s="111">
        <f>SUMIFS(基础数据表格农村公路建设!M:M,基础数据表格农村公路建设!G:G,B115,基础数据表格农村公路建设!D:D,$AP$5,基础数据表格农村公路建设!E:E,$AP$6)</f>
        <v>1.436</v>
      </c>
      <c r="AQ115" s="111">
        <f>SUMIFS(基础数据表格农村公路建设!M:M,基础数据表格农村公路建设!G:G,B115,基础数据表格农村公路建设!D:D,$AQ$5,基础数据表格农村公路建设!E:E,$AQ$6)</f>
        <v>0</v>
      </c>
      <c r="AR115" s="83"/>
      <c r="AS115" s="83">
        <v>4.164</v>
      </c>
      <c r="AT115" s="98">
        <f t="shared" si="75"/>
        <v>0.272</v>
      </c>
      <c r="AU115" s="99" t="s">
        <v>196</v>
      </c>
      <c r="AV115" s="112">
        <v>75</v>
      </c>
      <c r="AW115" s="112">
        <v>150</v>
      </c>
      <c r="AX115" s="113">
        <v>50</v>
      </c>
    </row>
    <row r="116" ht="19" customHeight="1" outlineLevel="2" spans="1:50">
      <c r="A116" s="114" t="s">
        <v>133</v>
      </c>
      <c r="B116" s="140" t="s">
        <v>141</v>
      </c>
      <c r="C116" s="115">
        <f t="shared" si="106"/>
        <v>1438</v>
      </c>
      <c r="D116" s="116">
        <v>1272</v>
      </c>
      <c r="E116" s="115">
        <f t="shared" si="107"/>
        <v>938</v>
      </c>
      <c r="F116" s="115">
        <f t="shared" si="108"/>
        <v>19</v>
      </c>
      <c r="G116" s="117">
        <v>500</v>
      </c>
      <c r="H116" s="117">
        <f>SUMIFS(基础数据表格农村公路建设!S:S,基础数据表格农村公路建设!G:G,B116,基础数据表格农村公路建设!D:D,$H$4)</f>
        <v>500</v>
      </c>
      <c r="I116" s="118">
        <f t="shared" si="109"/>
        <v>938</v>
      </c>
      <c r="J116" s="115">
        <f t="shared" si="110"/>
        <v>938</v>
      </c>
      <c r="K116" s="119">
        <f t="shared" si="111"/>
        <v>1159.5525</v>
      </c>
      <c r="L116" s="120">
        <f t="shared" si="112"/>
        <v>938</v>
      </c>
      <c r="M116" s="121"/>
      <c r="N116" s="115">
        <v>0</v>
      </c>
      <c r="O116" s="115">
        <v>0</v>
      </c>
      <c r="P116" s="122">
        <v>500</v>
      </c>
      <c r="Q116" s="123"/>
      <c r="R116" s="124">
        <v>16.962</v>
      </c>
      <c r="S116" s="124" t="e">
        <f t="shared" si="113"/>
        <v>#REF!</v>
      </c>
      <c r="T116" s="125">
        <f t="shared" si="114"/>
        <v>15.4607</v>
      </c>
      <c r="U116" s="125">
        <v>16.962</v>
      </c>
      <c r="V116" s="126">
        <f>ROUND(SUMIFS(基础数据表格农村公路建设!P:P,基础数据表格农村公路建设!E:E,$AL$6,基础数据表格农村公路建设!G:G,B116),0)</f>
        <v>938</v>
      </c>
      <c r="W116" s="127">
        <f t="shared" si="77"/>
        <v>221.5525</v>
      </c>
      <c r="X116" s="128" t="e">
        <f>SUMIF(#REF!,B116,#REF!)</f>
        <v>#REF!</v>
      </c>
      <c r="Y116" s="128" t="e">
        <f t="shared" si="76"/>
        <v>#REF!</v>
      </c>
      <c r="Z116" s="129" t="e">
        <f>#REF!</f>
        <v>#REF!</v>
      </c>
      <c r="AA116" s="129" t="e">
        <f>#REF!</f>
        <v>#REF!</v>
      </c>
      <c r="AB116" s="129" t="e">
        <f>#REF!</f>
        <v>#REF!</v>
      </c>
      <c r="AC116" s="129" t="e">
        <f>#REF!</f>
        <v>#REF!</v>
      </c>
      <c r="AD116" s="129" t="e">
        <f>#REF!</f>
        <v>#REF!</v>
      </c>
      <c r="AE116" s="129" t="e">
        <f>#REF!</f>
        <v>#REF!</v>
      </c>
      <c r="AF116" s="130">
        <v>2</v>
      </c>
      <c r="AG116" s="130"/>
      <c r="AH116" s="102"/>
      <c r="AI116" s="141">
        <v>10.788</v>
      </c>
      <c r="AJ116" s="130"/>
      <c r="AK116" s="130"/>
      <c r="AL116" s="110">
        <f>SUMIFS(基础数据表格农村公路建设!M:M,基础数据表格农村公路建设!G:G,B116,基础数据表格农村公路建设!D:D,$AL$5,基础数据表格农村公路建设!E:E,$AL$6)</f>
        <v>0</v>
      </c>
      <c r="AM116" s="111">
        <f>SUMIFS(基础数据表格农村公路建设!M:M,基础数据表格农村公路建设!G:G,B116,基础数据表格农村公路建设!D:D,$AM$5,基础数据表格农村公路建设!E:E,$AM$6)</f>
        <v>0</v>
      </c>
      <c r="AN116" s="111">
        <f>SUMIFS(基础数据表格农村公路建设!M:M,基础数据表格农村公路建设!G:G,B116,基础数据表格农村公路建设!D:D,$AN$5,基础数据表格农村公路建设!E:E,$AN$6)</f>
        <v>0</v>
      </c>
      <c r="AO116" s="111">
        <f>SUMIFS(基础数据表格农村公路建设!M:M,基础数据表格农村公路建设!G:G,B116,基础数据表格农村公路建设!D:D,$AO$5,基础数据表格农村公路建设!E:E,$AO$6)</f>
        <v>0</v>
      </c>
      <c r="AP116" s="111">
        <f>SUMIFS(基础数据表格农村公路建设!M:M,基础数据表格农村公路建设!G:G,B116,基础数据表格农村公路建设!D:D,$AP$5,基础数据表格农村公路建设!E:E,$AP$6)</f>
        <v>15.4607</v>
      </c>
      <c r="AQ116" s="111">
        <f>SUMIFS(基础数据表格农村公路建设!M:M,基础数据表格农村公路建设!G:G,B116,基础数据表格农村公路建设!D:D,$AQ$5,基础数据表格农村公路建设!E:E,$AQ$6)</f>
        <v>0</v>
      </c>
      <c r="AR116" s="83"/>
      <c r="AS116" s="83">
        <v>16.698</v>
      </c>
      <c r="AT116" s="98">
        <f t="shared" si="75"/>
        <v>-1.2373</v>
      </c>
      <c r="AU116" s="99" t="s">
        <v>196</v>
      </c>
      <c r="AV116" s="112">
        <v>75</v>
      </c>
      <c r="AW116" s="112">
        <v>150</v>
      </c>
      <c r="AX116" s="113">
        <v>50</v>
      </c>
    </row>
    <row r="117" ht="19" customHeight="1" outlineLevel="1" spans="1:50">
      <c r="A117" s="101" t="s">
        <v>142</v>
      </c>
      <c r="B117" s="140"/>
      <c r="C117" s="115">
        <f>SUBTOTAL(9,C118:C120)</f>
        <v>3617</v>
      </c>
      <c r="D117" s="116">
        <v>2307</v>
      </c>
      <c r="E117" s="115">
        <f t="shared" ref="E117:L117" si="115">SUBTOTAL(9,E118:E120)</f>
        <v>2527</v>
      </c>
      <c r="F117" s="115">
        <f t="shared" si="115"/>
        <v>50</v>
      </c>
      <c r="G117" s="115">
        <f t="shared" si="115"/>
        <v>1090</v>
      </c>
      <c r="H117" s="115">
        <f t="shared" si="115"/>
        <v>1090</v>
      </c>
      <c r="I117" s="118">
        <f t="shared" si="115"/>
        <v>2527</v>
      </c>
      <c r="J117" s="115">
        <f t="shared" si="115"/>
        <v>2435</v>
      </c>
      <c r="K117" s="115">
        <f t="shared" si="115"/>
        <v>2435.0875</v>
      </c>
      <c r="L117" s="115">
        <f t="shared" si="115"/>
        <v>3982</v>
      </c>
      <c r="M117" s="115"/>
      <c r="N117" s="115">
        <f>SUBTOTAL(9,N118:N120)</f>
        <v>75</v>
      </c>
      <c r="O117" s="115">
        <f>SUBTOTAL(9,O118:O120)</f>
        <v>17</v>
      </c>
      <c r="P117" s="118">
        <f>SUBTOTAL(9,P118:P120)</f>
        <v>1090</v>
      </c>
      <c r="Q117" s="123"/>
      <c r="R117" s="133">
        <v>69.3263</v>
      </c>
      <c r="S117" s="124" t="e">
        <f>SUBTOTAL(9,S118:S120)</f>
        <v>#REF!</v>
      </c>
      <c r="T117" s="115">
        <f>SUBTOTAL(9,T118:T120)</f>
        <v>31.434</v>
      </c>
      <c r="U117" s="115">
        <v>27.9823</v>
      </c>
      <c r="V117" s="115">
        <f>SUBTOTAL(9,V118:V120)</f>
        <v>3982</v>
      </c>
      <c r="W117" s="127">
        <f t="shared" si="77"/>
        <v>-1546.9125</v>
      </c>
      <c r="X117" s="128" t="e">
        <f>SUMIF(#REF!,B117,#REF!)</f>
        <v>#REF!</v>
      </c>
      <c r="Y117" s="128" t="e">
        <f t="shared" si="76"/>
        <v>#REF!</v>
      </c>
      <c r="Z117" s="134" t="e">
        <f t="shared" ref="Z117:AQ117" si="116">SUM(Z118:Z120)</f>
        <v>#REF!</v>
      </c>
      <c r="AA117" s="134" t="e">
        <f t="shared" si="116"/>
        <v>#REF!</v>
      </c>
      <c r="AB117" s="134" t="e">
        <f t="shared" si="116"/>
        <v>#REF!</v>
      </c>
      <c r="AC117" s="134" t="e">
        <f t="shared" si="116"/>
        <v>#REF!</v>
      </c>
      <c r="AD117" s="134" t="e">
        <f t="shared" si="116"/>
        <v>#REF!</v>
      </c>
      <c r="AE117" s="134" t="e">
        <f t="shared" si="116"/>
        <v>#REF!</v>
      </c>
      <c r="AF117" s="111">
        <f t="shared" si="116"/>
        <v>10</v>
      </c>
      <c r="AG117" s="111">
        <f t="shared" si="116"/>
        <v>0</v>
      </c>
      <c r="AH117" s="111">
        <f t="shared" si="116"/>
        <v>177.896</v>
      </c>
      <c r="AI117" s="111">
        <f t="shared" si="116"/>
        <v>4.503</v>
      </c>
      <c r="AJ117" s="111">
        <f t="shared" si="116"/>
        <v>2.235</v>
      </c>
      <c r="AK117" s="111">
        <f t="shared" si="116"/>
        <v>21.36</v>
      </c>
      <c r="AL117" s="111">
        <f t="shared" si="116"/>
        <v>0</v>
      </c>
      <c r="AM117" s="111">
        <f t="shared" si="116"/>
        <v>0</v>
      </c>
      <c r="AN117" s="111">
        <f t="shared" si="116"/>
        <v>4.689</v>
      </c>
      <c r="AO117" s="111">
        <f t="shared" si="116"/>
        <v>0</v>
      </c>
      <c r="AP117" s="111">
        <f t="shared" si="116"/>
        <v>26.745</v>
      </c>
      <c r="AQ117" s="111">
        <f t="shared" si="116"/>
        <v>0</v>
      </c>
      <c r="AR117" s="110"/>
      <c r="AS117" s="110">
        <v>65.457</v>
      </c>
      <c r="AT117" s="98">
        <f t="shared" si="75"/>
        <v>-34.023</v>
      </c>
      <c r="AU117" s="99"/>
      <c r="AV117" s="112"/>
      <c r="AW117" s="112"/>
      <c r="AX117" s="113"/>
    </row>
    <row r="118" ht="19" customHeight="1" outlineLevel="2" spans="1:50">
      <c r="A118" s="114" t="s">
        <v>143</v>
      </c>
      <c r="B118" s="140" t="s">
        <v>144</v>
      </c>
      <c r="C118" s="115">
        <f>E118+G118</f>
        <v>288</v>
      </c>
      <c r="D118" s="116">
        <v>165</v>
      </c>
      <c r="E118" s="115">
        <f>I118</f>
        <v>165</v>
      </c>
      <c r="F118" s="115">
        <f>ROUND(E118*0.02,0)</f>
        <v>3</v>
      </c>
      <c r="G118" s="117">
        <v>123</v>
      </c>
      <c r="H118" s="117">
        <f>SUMIFS(基础数据表格农村公路建设!S:S,基础数据表格农村公路建设!G:G,B118,基础数据表格农村公路建设!D:D,$H$4)</f>
        <v>123</v>
      </c>
      <c r="I118" s="118">
        <f>ROUND(J118+M118+N118+O118,0)</f>
        <v>165</v>
      </c>
      <c r="J118" s="115">
        <f>ROUND(IF(K118&lt;L118,K118,L118),0)</f>
        <v>165</v>
      </c>
      <c r="K118" s="119">
        <f>AV118*(AN118+AO118+AP118)+AW118*(AL118+AM118)+AX118*AQ118</f>
        <v>164.71</v>
      </c>
      <c r="L118" s="120">
        <f>V118</f>
        <v>311</v>
      </c>
      <c r="M118" s="121"/>
      <c r="N118" s="115">
        <v>0</v>
      </c>
      <c r="O118" s="115">
        <v>0</v>
      </c>
      <c r="P118" s="122">
        <v>123</v>
      </c>
      <c r="Q118" s="123"/>
      <c r="R118" s="124">
        <v>16.821</v>
      </c>
      <c r="S118" s="124" t="e">
        <f>SUM(Z118:AE118)</f>
        <v>#REF!</v>
      </c>
      <c r="T118" s="125">
        <f>SUM(AL118:AQ118)</f>
        <v>2.534</v>
      </c>
      <c r="U118" s="125">
        <v>2.534</v>
      </c>
      <c r="V118" s="126">
        <f>ROUND(SUMIFS(基础数据表格农村公路建设!P:P,基础数据表格农村公路建设!E:E,$AL$6,基础数据表格农村公路建设!G:G,B118),0)</f>
        <v>311</v>
      </c>
      <c r="W118" s="127">
        <f t="shared" si="77"/>
        <v>-146.29</v>
      </c>
      <c r="X118" s="128" t="e">
        <f>SUMIF(#REF!,B118,#REF!)</f>
        <v>#REF!</v>
      </c>
      <c r="Y118" s="128" t="e">
        <f t="shared" si="76"/>
        <v>#REF!</v>
      </c>
      <c r="Z118" s="129" t="e">
        <f>#REF!</f>
        <v>#REF!</v>
      </c>
      <c r="AA118" s="129" t="e">
        <f>#REF!</f>
        <v>#REF!</v>
      </c>
      <c r="AB118" s="129" t="e">
        <f>#REF!</f>
        <v>#REF!</v>
      </c>
      <c r="AC118" s="129" t="e">
        <f>#REF!</f>
        <v>#REF!</v>
      </c>
      <c r="AD118" s="129" t="e">
        <f>#REF!</f>
        <v>#REF!</v>
      </c>
      <c r="AE118" s="129" t="e">
        <f>#REF!</f>
        <v>#REF!</v>
      </c>
      <c r="AF118" s="130">
        <v>1</v>
      </c>
      <c r="AG118" s="130"/>
      <c r="AH118" s="102"/>
      <c r="AI118" s="141"/>
      <c r="AJ118" s="130"/>
      <c r="AK118" s="130"/>
      <c r="AL118" s="110">
        <f>SUMIFS(基础数据表格农村公路建设!M:M,基础数据表格农村公路建设!G:G,B118,基础数据表格农村公路建设!D:D,$AL$5,基础数据表格农村公路建设!E:E,$AL$6)</f>
        <v>0</v>
      </c>
      <c r="AM118" s="111">
        <f>SUMIFS(基础数据表格农村公路建设!M:M,基础数据表格农村公路建设!G:G,B118,基础数据表格农村公路建设!D:D,$AM$5,基础数据表格农村公路建设!E:E,$AM$6)</f>
        <v>0</v>
      </c>
      <c r="AN118" s="111">
        <f>SUMIFS(基础数据表格农村公路建设!M:M,基础数据表格农村公路建设!G:G,B118,基础数据表格农村公路建设!D:D,$AN$5,基础数据表格农村公路建设!E:E,$AN$6)</f>
        <v>0</v>
      </c>
      <c r="AO118" s="111">
        <f>SUMIFS(基础数据表格农村公路建设!M:M,基础数据表格农村公路建设!G:G,B118,基础数据表格农村公路建设!D:D,$AO$5,基础数据表格农村公路建设!E:E,$AO$6)</f>
        <v>0</v>
      </c>
      <c r="AP118" s="111">
        <f>SUMIFS(基础数据表格农村公路建设!M:M,基础数据表格农村公路建设!G:G,B118,基础数据表格农村公路建设!D:D,$AP$5,基础数据表格农村公路建设!E:E,$AP$6)</f>
        <v>2.534</v>
      </c>
      <c r="AQ118" s="111">
        <f>SUMIFS(基础数据表格农村公路建设!M:M,基础数据表格农村公路建设!G:G,B118,基础数据表格农村公路建设!D:D,$AQ$5,基础数据表格农村公路建设!E:E,$AQ$6)</f>
        <v>0</v>
      </c>
      <c r="AR118" s="83"/>
      <c r="AS118" s="83">
        <v>15.785</v>
      </c>
      <c r="AT118" s="98">
        <f t="shared" si="75"/>
        <v>-13.251</v>
      </c>
      <c r="AU118" s="99" t="s">
        <v>195</v>
      </c>
      <c r="AV118" s="112">
        <v>65</v>
      </c>
      <c r="AW118" s="112">
        <v>145</v>
      </c>
      <c r="AX118" s="113">
        <v>40</v>
      </c>
    </row>
    <row r="119" ht="19" customHeight="1" outlineLevel="2" spans="1:50">
      <c r="A119" s="114" t="s">
        <v>143</v>
      </c>
      <c r="B119" s="140" t="s">
        <v>145</v>
      </c>
      <c r="C119" s="115">
        <f>E119+G119</f>
        <v>853</v>
      </c>
      <c r="D119" s="116">
        <v>200</v>
      </c>
      <c r="E119" s="115">
        <f>I119</f>
        <v>423</v>
      </c>
      <c r="F119" s="115">
        <f>ROUND(E119*0.02,0)</f>
        <v>8</v>
      </c>
      <c r="G119" s="117">
        <v>430</v>
      </c>
      <c r="H119" s="117">
        <f>SUMIFS(基础数据表格农村公路建设!S:S,基础数据表格农村公路建设!G:G,B119,基础数据表格农村公路建设!D:D,$H$4)</f>
        <v>430</v>
      </c>
      <c r="I119" s="118">
        <f>ROUND(J119+M119+N119+O119,0)</f>
        <v>423</v>
      </c>
      <c r="J119" s="115">
        <f>ROUND(IF(K119&lt;L119,K119,L119),0)</f>
        <v>423</v>
      </c>
      <c r="K119" s="119">
        <f>AV119*(AN119+AO119+AP119)+AW119*(AL119+AM119)+AX119*AQ119</f>
        <v>422.955</v>
      </c>
      <c r="L119" s="120">
        <f>V119</f>
        <v>927</v>
      </c>
      <c r="M119" s="121"/>
      <c r="N119" s="115">
        <v>0</v>
      </c>
      <c r="O119" s="115">
        <v>0</v>
      </c>
      <c r="P119" s="122">
        <v>430</v>
      </c>
      <c r="Q119" s="123"/>
      <c r="R119" s="124">
        <v>22.33</v>
      </c>
      <c r="S119" s="124" t="e">
        <f>SUM(Z119:AE119)</f>
        <v>#REF!</v>
      </c>
      <c r="T119" s="125">
        <f>SUM(AL119:AQ119)</f>
        <v>6.507</v>
      </c>
      <c r="U119" s="125">
        <v>3.078</v>
      </c>
      <c r="V119" s="126">
        <f>ROUND(SUMIFS(基础数据表格农村公路建设!P:P,基础数据表格农村公路建设!E:E,$AL$6,基础数据表格农村公路建设!G:G,B119),0)</f>
        <v>927</v>
      </c>
      <c r="W119" s="127">
        <f t="shared" si="77"/>
        <v>-504.045</v>
      </c>
      <c r="X119" s="128" t="e">
        <f>SUMIF(#REF!,B119,#REF!)</f>
        <v>#REF!</v>
      </c>
      <c r="Y119" s="128" t="e">
        <f t="shared" si="76"/>
        <v>#REF!</v>
      </c>
      <c r="Z119" s="129" t="e">
        <f>#REF!</f>
        <v>#REF!</v>
      </c>
      <c r="AA119" s="129" t="e">
        <f>#REF!</f>
        <v>#REF!</v>
      </c>
      <c r="AB119" s="129" t="e">
        <f>#REF!</f>
        <v>#REF!</v>
      </c>
      <c r="AC119" s="129" t="e">
        <f>#REF!</f>
        <v>#REF!</v>
      </c>
      <c r="AD119" s="129" t="e">
        <f>#REF!</f>
        <v>#REF!</v>
      </c>
      <c r="AE119" s="129" t="e">
        <f>#REF!</f>
        <v>#REF!</v>
      </c>
      <c r="AF119" s="130">
        <v>5</v>
      </c>
      <c r="AG119" s="130"/>
      <c r="AH119" s="102"/>
      <c r="AI119" s="141"/>
      <c r="AJ119" s="130"/>
      <c r="AK119" s="130"/>
      <c r="AL119" s="110">
        <f>SUMIFS(基础数据表格农村公路建设!M:M,基础数据表格农村公路建设!G:G,B119,基础数据表格农村公路建设!D:D,$AL$5,基础数据表格农村公路建设!E:E,$AL$6)</f>
        <v>0</v>
      </c>
      <c r="AM119" s="111">
        <f>SUMIFS(基础数据表格农村公路建设!M:M,基础数据表格农村公路建设!G:G,B119,基础数据表格农村公路建设!D:D,$AM$5,基础数据表格农村公路建设!E:E,$AM$6)</f>
        <v>0</v>
      </c>
      <c r="AN119" s="111">
        <f>SUMIFS(基础数据表格农村公路建设!M:M,基础数据表格农村公路建设!G:G,B119,基础数据表格农村公路建设!D:D,$AN$5,基础数据表格农村公路建设!E:E,$AN$6)</f>
        <v>0</v>
      </c>
      <c r="AO119" s="111">
        <f>SUMIFS(基础数据表格农村公路建设!M:M,基础数据表格农村公路建设!G:G,B119,基础数据表格农村公路建设!D:D,$AO$5,基础数据表格农村公路建设!E:E,$AO$6)</f>
        <v>0</v>
      </c>
      <c r="AP119" s="111">
        <f>SUMIFS(基础数据表格农村公路建设!M:M,基础数据表格农村公路建设!G:G,B119,基础数据表格农村公路建设!D:D,$AP$5,基础数据表格农村公路建设!E:E,$AP$6)</f>
        <v>6.507</v>
      </c>
      <c r="AQ119" s="111">
        <f>SUMIFS(基础数据表格农村公路建设!M:M,基础数据表格农村公路建设!G:G,B119,基础数据表格农村公路建设!D:D,$AQ$5,基础数据表格农村公路建设!E:E,$AQ$6)</f>
        <v>0</v>
      </c>
      <c r="AR119" s="83"/>
      <c r="AS119" s="83">
        <v>20.443</v>
      </c>
      <c r="AT119" s="98">
        <f t="shared" si="75"/>
        <v>-13.936</v>
      </c>
      <c r="AU119" s="99" t="s">
        <v>195</v>
      </c>
      <c r="AV119" s="112">
        <v>65</v>
      </c>
      <c r="AW119" s="112">
        <v>145</v>
      </c>
      <c r="AX119" s="113">
        <v>40</v>
      </c>
    </row>
    <row r="120" ht="19" customHeight="1" outlineLevel="2" spans="1:50">
      <c r="A120" s="114" t="s">
        <v>143</v>
      </c>
      <c r="B120" s="140" t="s">
        <v>146</v>
      </c>
      <c r="C120" s="115">
        <f>E120+G120</f>
        <v>2476</v>
      </c>
      <c r="D120" s="116">
        <v>1942</v>
      </c>
      <c r="E120" s="115">
        <f>I120</f>
        <v>1939</v>
      </c>
      <c r="F120" s="115">
        <f>ROUND(E120*0.02,0)</f>
        <v>39</v>
      </c>
      <c r="G120" s="117">
        <v>537</v>
      </c>
      <c r="H120" s="117">
        <f>SUMIFS(基础数据表格农村公路建设!S:S,基础数据表格农村公路建设!G:G,B120,基础数据表格农村公路建设!D:D,$H$4)</f>
        <v>537</v>
      </c>
      <c r="I120" s="118">
        <f>ROUND(J120+M120+N120+O120,0)</f>
        <v>1939</v>
      </c>
      <c r="J120" s="115">
        <f>ROUND(IF(K120&lt;L120,K120,L120),0)</f>
        <v>1847</v>
      </c>
      <c r="K120" s="119">
        <f>AV120*(AN120+AO120+AP120)+AW120*(AL120+AM120)+AX120*AQ120</f>
        <v>1847.4225</v>
      </c>
      <c r="L120" s="120">
        <f>V120</f>
        <v>2744</v>
      </c>
      <c r="M120" s="121"/>
      <c r="N120" s="115">
        <v>75</v>
      </c>
      <c r="O120" s="115">
        <v>17</v>
      </c>
      <c r="P120" s="122">
        <v>537</v>
      </c>
      <c r="Q120" s="123"/>
      <c r="R120" s="124">
        <v>30.1753</v>
      </c>
      <c r="S120" s="124" t="e">
        <f>SUM(Z120:AE120)</f>
        <v>#REF!</v>
      </c>
      <c r="T120" s="125">
        <f>SUM(AL120:AQ120)</f>
        <v>22.393</v>
      </c>
      <c r="U120" s="125">
        <v>22.3703</v>
      </c>
      <c r="V120" s="126">
        <f>ROUND(SUMIFS(基础数据表格农村公路建设!P:P,基础数据表格农村公路建设!E:E,$AL$6,基础数据表格农村公路建设!G:G,B120),0)</f>
        <v>2744</v>
      </c>
      <c r="W120" s="127">
        <f t="shared" si="77"/>
        <v>-896.5775</v>
      </c>
      <c r="X120" s="128" t="e">
        <f>SUMIF(#REF!,B120,#REF!)</f>
        <v>#REF!</v>
      </c>
      <c r="Y120" s="128" t="e">
        <f t="shared" si="76"/>
        <v>#REF!</v>
      </c>
      <c r="Z120" s="129" t="e">
        <f>#REF!</f>
        <v>#REF!</v>
      </c>
      <c r="AA120" s="129" t="e">
        <f>#REF!</f>
        <v>#REF!</v>
      </c>
      <c r="AB120" s="129" t="e">
        <f>#REF!</f>
        <v>#REF!</v>
      </c>
      <c r="AC120" s="129" t="e">
        <f>#REF!</f>
        <v>#REF!</v>
      </c>
      <c r="AD120" s="129" t="e">
        <f>#REF!</f>
        <v>#REF!</v>
      </c>
      <c r="AE120" s="129" t="e">
        <f>#REF!</f>
        <v>#REF!</v>
      </c>
      <c r="AF120" s="130">
        <v>4</v>
      </c>
      <c r="AG120" s="130"/>
      <c r="AH120" s="102">
        <v>177.896</v>
      </c>
      <c r="AI120" s="141">
        <v>4.503</v>
      </c>
      <c r="AJ120" s="130">
        <v>2.235</v>
      </c>
      <c r="AK120" s="130">
        <v>21.36</v>
      </c>
      <c r="AL120" s="110">
        <f>SUMIFS(基础数据表格农村公路建设!M:M,基础数据表格农村公路建设!G:G,B120,基础数据表格农村公路建设!D:D,$AL$5,基础数据表格农村公路建设!E:E,$AL$6)</f>
        <v>0</v>
      </c>
      <c r="AM120" s="111">
        <f>SUMIFS(基础数据表格农村公路建设!M:M,基础数据表格农村公路建设!G:G,B120,基础数据表格农村公路建设!D:D,$AM$5,基础数据表格农村公路建设!E:E,$AM$6)</f>
        <v>0</v>
      </c>
      <c r="AN120" s="111">
        <f>SUMIFS(基础数据表格农村公路建设!M:M,基础数据表格农村公路建设!G:G,B120,基础数据表格农村公路建设!D:D,$AN$5,基础数据表格农村公路建设!E:E,$AN$6)</f>
        <v>4.689</v>
      </c>
      <c r="AO120" s="111">
        <f>SUMIFS(基础数据表格农村公路建设!M:M,基础数据表格农村公路建设!G:G,B120,基础数据表格农村公路建设!D:D,$AO$5,基础数据表格农村公路建设!E:E,$AO$6)</f>
        <v>0</v>
      </c>
      <c r="AP120" s="111">
        <f>SUMIFS(基础数据表格农村公路建设!M:M,基础数据表格农村公路建设!G:G,B120,基础数据表格农村公路建设!D:D,$AP$5,基础数据表格农村公路建设!E:E,$AP$6)</f>
        <v>17.704</v>
      </c>
      <c r="AQ120" s="111">
        <f>SUMIFS(基础数据表格农村公路建设!M:M,基础数据表格农村公路建设!G:G,B120,基础数据表格农村公路建设!D:D,$AQ$5,基础数据表格农村公路建设!E:E,$AQ$6)</f>
        <v>0</v>
      </c>
      <c r="AR120" s="83"/>
      <c r="AS120" s="83">
        <v>29.229</v>
      </c>
      <c r="AT120" s="98">
        <f t="shared" si="75"/>
        <v>-6.836</v>
      </c>
      <c r="AU120" s="99" t="s">
        <v>197</v>
      </c>
      <c r="AV120" s="112">
        <v>82.5</v>
      </c>
      <c r="AW120" s="112">
        <v>165</v>
      </c>
      <c r="AX120" s="113">
        <v>55</v>
      </c>
    </row>
    <row r="121" ht="19" customHeight="1" outlineLevel="1" spans="1:50">
      <c r="A121" s="101" t="s">
        <v>147</v>
      </c>
      <c r="B121" s="140"/>
      <c r="C121" s="115">
        <f>SUBTOTAL(9,C122:C126)</f>
        <v>7951</v>
      </c>
      <c r="D121" s="116">
        <v>5355</v>
      </c>
      <c r="E121" s="115">
        <f t="shared" ref="E121:L121" si="117">SUBTOTAL(9,E122:E126)</f>
        <v>5357</v>
      </c>
      <c r="F121" s="115">
        <f t="shared" si="117"/>
        <v>106</v>
      </c>
      <c r="G121" s="115">
        <f t="shared" si="117"/>
        <v>2594</v>
      </c>
      <c r="H121" s="115">
        <f t="shared" si="117"/>
        <v>2594</v>
      </c>
      <c r="I121" s="118">
        <f t="shared" si="117"/>
        <v>5357</v>
      </c>
      <c r="J121" s="115">
        <f t="shared" si="117"/>
        <v>5091</v>
      </c>
      <c r="K121" s="115">
        <f t="shared" si="117"/>
        <v>5089.45</v>
      </c>
      <c r="L121" s="115">
        <f t="shared" si="117"/>
        <v>12040</v>
      </c>
      <c r="M121" s="115"/>
      <c r="N121" s="115">
        <f>SUBTOTAL(9,N122:N126)</f>
        <v>266</v>
      </c>
      <c r="O121" s="115">
        <f>SUBTOTAL(9,O122:O126)</f>
        <v>0</v>
      </c>
      <c r="P121" s="118">
        <f>SUBTOTAL(9,P122:P126)</f>
        <v>2594</v>
      </c>
      <c r="Q121" s="123"/>
      <c r="R121" s="133">
        <v>73.827</v>
      </c>
      <c r="S121" s="124" t="e">
        <f>SUBTOTAL(9,S122:S126)</f>
        <v>#REF!</v>
      </c>
      <c r="T121" s="115">
        <f>SUBTOTAL(9,T122:T126)</f>
        <v>73.836</v>
      </c>
      <c r="U121" s="115">
        <v>73.827</v>
      </c>
      <c r="V121" s="115">
        <f>SUBTOTAL(9,V122:V126)</f>
        <v>12040</v>
      </c>
      <c r="W121" s="127">
        <f t="shared" si="77"/>
        <v>-6950.55</v>
      </c>
      <c r="X121" s="128" t="e">
        <f>SUMIF(#REF!,B121,#REF!)</f>
        <v>#REF!</v>
      </c>
      <c r="Y121" s="128" t="e">
        <f t="shared" si="76"/>
        <v>#REF!</v>
      </c>
      <c r="Z121" s="134" t="e">
        <f t="shared" ref="Z121:AQ121" si="118">SUM(Z122:Z126)</f>
        <v>#REF!</v>
      </c>
      <c r="AA121" s="134" t="e">
        <f t="shared" si="118"/>
        <v>#REF!</v>
      </c>
      <c r="AB121" s="134" t="e">
        <f t="shared" si="118"/>
        <v>#REF!</v>
      </c>
      <c r="AC121" s="134" t="e">
        <f t="shared" si="118"/>
        <v>#REF!</v>
      </c>
      <c r="AD121" s="134" t="e">
        <f t="shared" si="118"/>
        <v>#REF!</v>
      </c>
      <c r="AE121" s="134" t="e">
        <f t="shared" si="118"/>
        <v>#REF!</v>
      </c>
      <c r="AF121" s="111">
        <f t="shared" si="118"/>
        <v>1</v>
      </c>
      <c r="AG121" s="111">
        <f t="shared" si="118"/>
        <v>2</v>
      </c>
      <c r="AH121" s="111">
        <f t="shared" si="118"/>
        <v>676.87</v>
      </c>
      <c r="AI121" s="111">
        <f t="shared" si="118"/>
        <v>0</v>
      </c>
      <c r="AJ121" s="111">
        <f t="shared" si="118"/>
        <v>0</v>
      </c>
      <c r="AK121" s="111">
        <f t="shared" si="118"/>
        <v>0</v>
      </c>
      <c r="AL121" s="111">
        <f t="shared" si="118"/>
        <v>0</v>
      </c>
      <c r="AM121" s="111">
        <f t="shared" si="118"/>
        <v>0</v>
      </c>
      <c r="AN121" s="111">
        <f t="shared" si="118"/>
        <v>0</v>
      </c>
      <c r="AO121" s="111">
        <f t="shared" si="118"/>
        <v>1.27</v>
      </c>
      <c r="AP121" s="111">
        <f t="shared" si="118"/>
        <v>60.436</v>
      </c>
      <c r="AQ121" s="111">
        <f t="shared" si="118"/>
        <v>12.13</v>
      </c>
      <c r="AR121" s="110"/>
      <c r="AS121" s="110">
        <v>67.082</v>
      </c>
      <c r="AT121" s="98">
        <f t="shared" si="75"/>
        <v>6.754</v>
      </c>
      <c r="AU121" s="99"/>
      <c r="AV121" s="112"/>
      <c r="AW121" s="112"/>
      <c r="AX121" s="113"/>
    </row>
    <row r="122" ht="19" customHeight="1" outlineLevel="2" spans="1:50">
      <c r="A122" s="131" t="s">
        <v>148</v>
      </c>
      <c r="B122" s="140" t="s">
        <v>149</v>
      </c>
      <c r="C122" s="115">
        <f>E122+G122</f>
        <v>206</v>
      </c>
      <c r="D122" s="116">
        <v>0</v>
      </c>
      <c r="E122" s="115">
        <f>I122</f>
        <v>0</v>
      </c>
      <c r="F122" s="115">
        <f>ROUND(E122*0.02,0)</f>
        <v>0</v>
      </c>
      <c r="G122" s="117">
        <v>206</v>
      </c>
      <c r="H122" s="117">
        <f>SUMIFS(基础数据表格农村公路建设!S:S,基础数据表格农村公路建设!G:G,B122,基础数据表格农村公路建设!D:D,$H$4)</f>
        <v>206</v>
      </c>
      <c r="I122" s="118">
        <f>ROUND(J122+M122+N122+O122,0)</f>
        <v>0</v>
      </c>
      <c r="J122" s="115">
        <f>ROUND(IF(K122&lt;L122,K122,L122),0)</f>
        <v>0</v>
      </c>
      <c r="K122" s="119">
        <f>AV122*(AN122+AO122+AP122)+AW122*(AL122+AM122)+AX122*AQ122</f>
        <v>0</v>
      </c>
      <c r="L122" s="120">
        <f>V122</f>
        <v>0</v>
      </c>
      <c r="M122" s="121"/>
      <c r="N122" s="115">
        <v>0</v>
      </c>
      <c r="O122" s="115">
        <v>0</v>
      </c>
      <c r="P122" s="122">
        <v>206</v>
      </c>
      <c r="Q122" s="123"/>
      <c r="R122" s="124">
        <v>0</v>
      </c>
      <c r="S122" s="124" t="e">
        <f>SUM(Z122:AE122)</f>
        <v>#REF!</v>
      </c>
      <c r="T122" s="125">
        <f>SUM(AL122:AQ122)</f>
        <v>0</v>
      </c>
      <c r="U122" s="125">
        <v>0</v>
      </c>
      <c r="V122" s="126">
        <f>ROUND(SUMIFS(基础数据表格农村公路建设!P:P,基础数据表格农村公路建设!E:E,$AL$6,基础数据表格农村公路建设!G:G,B122),0)</f>
        <v>0</v>
      </c>
      <c r="W122" s="127">
        <f t="shared" si="77"/>
        <v>0</v>
      </c>
      <c r="X122" s="128" t="e">
        <f>SUMIF(#REF!,B122,#REF!)</f>
        <v>#REF!</v>
      </c>
      <c r="Y122" s="128" t="e">
        <f t="shared" si="76"/>
        <v>#REF!</v>
      </c>
      <c r="Z122" s="129" t="e">
        <f>#REF!</f>
        <v>#REF!</v>
      </c>
      <c r="AA122" s="129" t="e">
        <f>#REF!</f>
        <v>#REF!</v>
      </c>
      <c r="AB122" s="129" t="e">
        <f>#REF!</f>
        <v>#REF!</v>
      </c>
      <c r="AC122" s="129" t="e">
        <f>#REF!</f>
        <v>#REF!</v>
      </c>
      <c r="AD122" s="129" t="e">
        <f>#REF!</f>
        <v>#REF!</v>
      </c>
      <c r="AE122" s="129" t="e">
        <f>#REF!</f>
        <v>#REF!</v>
      </c>
      <c r="AF122" s="130"/>
      <c r="AG122" s="130"/>
      <c r="AH122" s="102"/>
      <c r="AI122" s="141"/>
      <c r="AJ122" s="130"/>
      <c r="AK122" s="130"/>
      <c r="AL122" s="110">
        <f>SUMIFS(基础数据表格农村公路建设!M:M,基础数据表格农村公路建设!G:G,B122,基础数据表格农村公路建设!D:D,$AL$5,基础数据表格农村公路建设!E:E,$AL$6)</f>
        <v>0</v>
      </c>
      <c r="AM122" s="111">
        <f>SUMIFS(基础数据表格农村公路建设!M:M,基础数据表格农村公路建设!G:G,B122,基础数据表格农村公路建设!D:D,$AM$5,基础数据表格农村公路建设!E:E,$AM$6)</f>
        <v>0</v>
      </c>
      <c r="AN122" s="111">
        <f>SUMIFS(基础数据表格农村公路建设!M:M,基础数据表格农村公路建设!G:G,B122,基础数据表格农村公路建设!D:D,$AN$5,基础数据表格农村公路建设!E:E,$AN$6)</f>
        <v>0</v>
      </c>
      <c r="AO122" s="111">
        <f>SUMIFS(基础数据表格农村公路建设!M:M,基础数据表格农村公路建设!G:G,B122,基础数据表格农村公路建设!D:D,$AO$5,基础数据表格农村公路建设!E:E,$AO$6)</f>
        <v>0</v>
      </c>
      <c r="AP122" s="111">
        <f>SUMIFS(基础数据表格农村公路建设!M:M,基础数据表格农村公路建设!G:G,B122,基础数据表格农村公路建设!D:D,$AP$5,基础数据表格农村公路建设!E:E,$AP$6)</f>
        <v>0</v>
      </c>
      <c r="AQ122" s="111">
        <f>SUMIFS(基础数据表格农村公路建设!M:M,基础数据表格农村公路建设!G:G,B122,基础数据表格农村公路建设!D:D,$AQ$5,基础数据表格农村公路建设!E:E,$AQ$6)</f>
        <v>0</v>
      </c>
      <c r="AR122" s="83"/>
      <c r="AS122" s="83">
        <v>0</v>
      </c>
      <c r="AT122" s="98">
        <f t="shared" si="75"/>
        <v>0</v>
      </c>
      <c r="AU122" s="99" t="s">
        <v>195</v>
      </c>
      <c r="AV122" s="112">
        <v>65</v>
      </c>
      <c r="AW122" s="112">
        <v>145</v>
      </c>
      <c r="AX122" s="113">
        <v>40</v>
      </c>
    </row>
    <row r="123" ht="19" customHeight="1" outlineLevel="2" spans="1:50">
      <c r="A123" s="114" t="s">
        <v>148</v>
      </c>
      <c r="B123" s="140" t="s">
        <v>150</v>
      </c>
      <c r="C123" s="115">
        <f>E123+G123</f>
        <v>1522</v>
      </c>
      <c r="D123" s="116">
        <v>970</v>
      </c>
      <c r="E123" s="115">
        <f>I123</f>
        <v>970</v>
      </c>
      <c r="F123" s="115">
        <f>ROUND(E123*0.02,0)</f>
        <v>19</v>
      </c>
      <c r="G123" s="117">
        <v>552</v>
      </c>
      <c r="H123" s="117">
        <f>SUMIFS(基础数据表格农村公路建设!S:S,基础数据表格农村公路建设!G:G,B123,基础数据表格农村公路建设!D:D,$H$4)</f>
        <v>552</v>
      </c>
      <c r="I123" s="118">
        <f>ROUND(J123+M123+N123+O123,0)</f>
        <v>970</v>
      </c>
      <c r="J123" s="115">
        <f>ROUND(IF(K123&lt;L123,K123,L123),0)</f>
        <v>943</v>
      </c>
      <c r="K123" s="119">
        <f>AV123*(AN123+AO123+AP123)+AW123*(AL123+AM123)+AX123*AQ123</f>
        <v>942.5</v>
      </c>
      <c r="L123" s="120">
        <f>V123</f>
        <v>1259</v>
      </c>
      <c r="M123" s="121"/>
      <c r="N123" s="115">
        <v>27</v>
      </c>
      <c r="O123" s="115">
        <v>0</v>
      </c>
      <c r="P123" s="122">
        <v>552</v>
      </c>
      <c r="Q123" s="123"/>
      <c r="R123" s="124">
        <v>14.5</v>
      </c>
      <c r="S123" s="124" t="e">
        <f>SUM(Z123:AE123)</f>
        <v>#REF!</v>
      </c>
      <c r="T123" s="125">
        <f>SUM(AL123:AQ123)</f>
        <v>14.5</v>
      </c>
      <c r="U123" s="125">
        <v>14.5</v>
      </c>
      <c r="V123" s="126">
        <f>ROUND(SUMIFS(基础数据表格农村公路建设!P:P,基础数据表格农村公路建设!E:E,$AL$6,基础数据表格农村公路建设!G:G,B123),0)</f>
        <v>1259</v>
      </c>
      <c r="W123" s="127">
        <f t="shared" si="77"/>
        <v>-316.5</v>
      </c>
      <c r="X123" s="128" t="e">
        <f>SUMIF(#REF!,B123,#REF!)</f>
        <v>#REF!</v>
      </c>
      <c r="Y123" s="128" t="e">
        <f t="shared" si="76"/>
        <v>#REF!</v>
      </c>
      <c r="Z123" s="129" t="e">
        <f>#REF!</f>
        <v>#REF!</v>
      </c>
      <c r="AA123" s="129" t="e">
        <f>#REF!</f>
        <v>#REF!</v>
      </c>
      <c r="AB123" s="129" t="e">
        <f>#REF!</f>
        <v>#REF!</v>
      </c>
      <c r="AC123" s="129" t="e">
        <f>#REF!</f>
        <v>#REF!</v>
      </c>
      <c r="AD123" s="129" t="e">
        <f>#REF!</f>
        <v>#REF!</v>
      </c>
      <c r="AE123" s="129" t="e">
        <f>#REF!</f>
        <v>#REF!</v>
      </c>
      <c r="AF123" s="130"/>
      <c r="AG123" s="130"/>
      <c r="AH123" s="102">
        <v>61.536</v>
      </c>
      <c r="AI123" s="141"/>
      <c r="AJ123" s="130"/>
      <c r="AK123" s="130"/>
      <c r="AL123" s="110">
        <f>SUMIFS(基础数据表格农村公路建设!M:M,基础数据表格农村公路建设!G:G,B123,基础数据表格农村公路建设!D:D,$AL$5,基础数据表格农村公路建设!E:E,$AL$6)</f>
        <v>0</v>
      </c>
      <c r="AM123" s="111">
        <f>SUMIFS(基础数据表格农村公路建设!M:M,基础数据表格农村公路建设!G:G,B123,基础数据表格农村公路建设!D:D,$AM$5,基础数据表格农村公路建设!E:E,$AM$6)</f>
        <v>0</v>
      </c>
      <c r="AN123" s="111">
        <f>SUMIFS(基础数据表格农村公路建设!M:M,基础数据表格农村公路建设!G:G,B123,基础数据表格农村公路建设!D:D,$AN$5,基础数据表格农村公路建设!E:E,$AN$6)</f>
        <v>0</v>
      </c>
      <c r="AO123" s="111">
        <f>SUMIFS(基础数据表格农村公路建设!M:M,基础数据表格农村公路建设!G:G,B123,基础数据表格农村公路建设!D:D,$AO$5,基础数据表格农村公路建设!E:E,$AO$6)</f>
        <v>0</v>
      </c>
      <c r="AP123" s="111">
        <f>SUMIFS(基础数据表格农村公路建设!M:M,基础数据表格农村公路建设!G:G,B123,基础数据表格农村公路建设!D:D,$AP$5,基础数据表格农村公路建设!E:E,$AP$6)</f>
        <v>14.5</v>
      </c>
      <c r="AQ123" s="111">
        <f>SUMIFS(基础数据表格农村公路建设!M:M,基础数据表格农村公路建设!G:G,B123,基础数据表格农村公路建设!D:D,$AQ$5,基础数据表格农村公路建设!E:E,$AQ$6)</f>
        <v>0</v>
      </c>
      <c r="AR123" s="83"/>
      <c r="AS123" s="83">
        <v>14.4</v>
      </c>
      <c r="AT123" s="98">
        <f t="shared" si="75"/>
        <v>0.0999999999999979</v>
      </c>
      <c r="AU123" s="99" t="s">
        <v>195</v>
      </c>
      <c r="AV123" s="112">
        <v>65</v>
      </c>
      <c r="AW123" s="112">
        <v>145</v>
      </c>
      <c r="AX123" s="113">
        <v>40</v>
      </c>
    </row>
    <row r="124" ht="19" customHeight="1" outlineLevel="2" spans="1:50">
      <c r="A124" s="114" t="s">
        <v>148</v>
      </c>
      <c r="B124" s="140" t="s">
        <v>151</v>
      </c>
      <c r="C124" s="115">
        <f>E124+G124</f>
        <v>1975</v>
      </c>
      <c r="D124" s="116">
        <v>1264</v>
      </c>
      <c r="E124" s="115">
        <f>I124</f>
        <v>1271</v>
      </c>
      <c r="F124" s="115">
        <f>ROUND(E124*0.02,0)</f>
        <v>25</v>
      </c>
      <c r="G124" s="117">
        <v>704</v>
      </c>
      <c r="H124" s="117">
        <f>SUMIFS(基础数据表格农村公路建设!S:S,基础数据表格农村公路建设!G:G,B124,基础数据表格农村公路建设!D:D,$H$4)</f>
        <v>704</v>
      </c>
      <c r="I124" s="118">
        <f>ROUND(J124+M124+N124+O124,0)</f>
        <v>1271</v>
      </c>
      <c r="J124" s="115">
        <f>ROUND(IF(K124&lt;L124,K124,L124),0)</f>
        <v>1271</v>
      </c>
      <c r="K124" s="119">
        <f>AV124*(AN124+AO124+AP124)+AW124*(AL124+AM124)+AX124*AQ124</f>
        <v>1270.65</v>
      </c>
      <c r="L124" s="120">
        <f>V124</f>
        <v>1345</v>
      </c>
      <c r="M124" s="121"/>
      <c r="N124" s="115">
        <v>0</v>
      </c>
      <c r="O124" s="115">
        <v>0</v>
      </c>
      <c r="P124" s="122">
        <v>704</v>
      </c>
      <c r="Q124" s="123"/>
      <c r="R124" s="124">
        <v>16.852</v>
      </c>
      <c r="S124" s="124" t="e">
        <f>SUM(Z124:AE124)</f>
        <v>#REF!</v>
      </c>
      <c r="T124" s="125">
        <f>SUM(AL124:AQ124)</f>
        <v>16.942</v>
      </c>
      <c r="U124" s="125">
        <v>16.852</v>
      </c>
      <c r="V124" s="126">
        <f>ROUND(SUMIFS(基础数据表格农村公路建设!P:P,基础数据表格农村公路建设!E:E,$AL$6,基础数据表格农村公路建设!G:G,B124),0)</f>
        <v>1345</v>
      </c>
      <c r="W124" s="127">
        <f t="shared" si="77"/>
        <v>-74.3499999999999</v>
      </c>
      <c r="X124" s="128" t="e">
        <f>SUMIF(#REF!,B124,#REF!)</f>
        <v>#REF!</v>
      </c>
      <c r="Y124" s="128" t="e">
        <f t="shared" si="76"/>
        <v>#REF!</v>
      </c>
      <c r="Z124" s="129" t="e">
        <f>#REF!</f>
        <v>#REF!</v>
      </c>
      <c r="AA124" s="129" t="e">
        <f>#REF!</f>
        <v>#REF!</v>
      </c>
      <c r="AB124" s="129" t="e">
        <f>#REF!</f>
        <v>#REF!</v>
      </c>
      <c r="AC124" s="129" t="e">
        <f>#REF!</f>
        <v>#REF!</v>
      </c>
      <c r="AD124" s="129" t="e">
        <f>#REF!</f>
        <v>#REF!</v>
      </c>
      <c r="AE124" s="129" t="e">
        <f>#REF!</f>
        <v>#REF!</v>
      </c>
      <c r="AF124" s="130"/>
      <c r="AG124" s="130"/>
      <c r="AH124" s="102"/>
      <c r="AI124" s="141"/>
      <c r="AJ124" s="130"/>
      <c r="AK124" s="130"/>
      <c r="AL124" s="110">
        <f>SUMIFS(基础数据表格农村公路建设!M:M,基础数据表格农村公路建设!G:G,B124,基础数据表格农村公路建设!D:D,$AL$5,基础数据表格农村公路建设!E:E,$AL$6)</f>
        <v>0</v>
      </c>
      <c r="AM124" s="111">
        <f>SUMIFS(基础数据表格农村公路建设!M:M,基础数据表格农村公路建设!G:G,B124,基础数据表格农村公路建设!D:D,$AM$5,基础数据表格农村公路建设!E:E,$AM$6)</f>
        <v>0</v>
      </c>
      <c r="AN124" s="111">
        <f>SUMIFS(基础数据表格农村公路建设!M:M,基础数据表格农村公路建设!G:G,B124,基础数据表格农村公路建设!D:D,$AN$5,基础数据表格农村公路建设!E:E,$AN$6)</f>
        <v>0</v>
      </c>
      <c r="AO124" s="111">
        <f>SUMIFS(基础数据表格农村公路建设!M:M,基础数据表格农村公路建设!G:G,B124,基础数据表格农村公路建设!D:D,$AO$5,基础数据表格农村公路建设!E:E,$AO$6)</f>
        <v>0.86</v>
      </c>
      <c r="AP124" s="111">
        <f>SUMIFS(基础数据表格农村公路建设!M:M,基础数据表格农村公路建设!G:G,B124,基础数据表格农村公路建设!D:D,$AP$5,基础数据表格农村公路建设!E:E,$AP$6)</f>
        <v>16.082</v>
      </c>
      <c r="AQ124" s="111">
        <f>SUMIFS(基础数据表格农村公路建设!M:M,基础数据表格农村公路建设!G:G,B124,基础数据表格农村公路建设!D:D,$AQ$5,基础数据表格农村公路建设!E:E,$AQ$6)</f>
        <v>0</v>
      </c>
      <c r="AR124" s="83"/>
      <c r="AS124" s="83">
        <v>23.023</v>
      </c>
      <c r="AT124" s="98">
        <f t="shared" si="75"/>
        <v>-6.081</v>
      </c>
      <c r="AU124" s="99" t="s">
        <v>196</v>
      </c>
      <c r="AV124" s="112">
        <v>75</v>
      </c>
      <c r="AW124" s="112">
        <v>150</v>
      </c>
      <c r="AX124" s="113">
        <v>50</v>
      </c>
    </row>
    <row r="125" ht="19" customHeight="1" outlineLevel="2" spans="1:50">
      <c r="A125" s="114" t="s">
        <v>148</v>
      </c>
      <c r="B125" s="140" t="s">
        <v>152</v>
      </c>
      <c r="C125" s="115">
        <f>E125+G125</f>
        <v>1637</v>
      </c>
      <c r="D125" s="116">
        <v>1059</v>
      </c>
      <c r="E125" s="115">
        <f>I125</f>
        <v>1059</v>
      </c>
      <c r="F125" s="115">
        <f>ROUND(E125*0.02,0)</f>
        <v>21</v>
      </c>
      <c r="G125" s="117">
        <v>578</v>
      </c>
      <c r="H125" s="117">
        <f>SUMIFS(基础数据表格农村公路建设!S:S,基础数据表格农村公路建设!G:G,B125,基础数据表格农村公路建设!D:D,$H$4)</f>
        <v>578</v>
      </c>
      <c r="I125" s="118">
        <f>ROUND(J125+M125+N125+O125,0)</f>
        <v>1059</v>
      </c>
      <c r="J125" s="115">
        <f>ROUND(IF(K125&lt;L125,K125,L125),0)</f>
        <v>920</v>
      </c>
      <c r="K125" s="119">
        <f>AV125*(AN125+AO125+AP125)+AW125*(AL125+AM125)+AX125*AQ125</f>
        <v>919.8</v>
      </c>
      <c r="L125" s="120">
        <f>V125</f>
        <v>1249</v>
      </c>
      <c r="M125" s="121"/>
      <c r="N125" s="115">
        <v>139</v>
      </c>
      <c r="O125" s="115">
        <v>0</v>
      </c>
      <c r="P125" s="122">
        <v>578</v>
      </c>
      <c r="Q125" s="123"/>
      <c r="R125" s="124">
        <v>12.264</v>
      </c>
      <c r="S125" s="124" t="e">
        <f>SUM(Z125:AE125)</f>
        <v>#REF!</v>
      </c>
      <c r="T125" s="125">
        <f>SUM(AL125:AQ125)</f>
        <v>12.264</v>
      </c>
      <c r="U125" s="125">
        <v>12.264</v>
      </c>
      <c r="V125" s="126">
        <f>ROUND(SUMIFS(基础数据表格农村公路建设!P:P,基础数据表格农村公路建设!E:E,$AL$6,基础数据表格农村公路建设!G:G,B125),0)</f>
        <v>1249</v>
      </c>
      <c r="W125" s="127">
        <f t="shared" si="77"/>
        <v>-329.2</v>
      </c>
      <c r="X125" s="128" t="e">
        <f>SUMIF(#REF!,B125,#REF!)</f>
        <v>#REF!</v>
      </c>
      <c r="Y125" s="128" t="e">
        <f t="shared" si="76"/>
        <v>#REF!</v>
      </c>
      <c r="Z125" s="129" t="e">
        <f>#REF!</f>
        <v>#REF!</v>
      </c>
      <c r="AA125" s="129" t="e">
        <f>#REF!</f>
        <v>#REF!</v>
      </c>
      <c r="AB125" s="129" t="e">
        <f>#REF!</f>
        <v>#REF!</v>
      </c>
      <c r="AC125" s="129" t="e">
        <f>#REF!</f>
        <v>#REF!</v>
      </c>
      <c r="AD125" s="129" t="e">
        <f>#REF!</f>
        <v>#REF!</v>
      </c>
      <c r="AE125" s="129" t="e">
        <f>#REF!</f>
        <v>#REF!</v>
      </c>
      <c r="AF125" s="130"/>
      <c r="AG125" s="130">
        <v>2</v>
      </c>
      <c r="AH125" s="102">
        <v>339.449</v>
      </c>
      <c r="AI125" s="141"/>
      <c r="AJ125" s="130"/>
      <c r="AK125" s="130"/>
      <c r="AL125" s="110">
        <f>SUMIFS(基础数据表格农村公路建设!M:M,基础数据表格农村公路建设!G:G,B125,基础数据表格农村公路建设!D:D,$AL$5,基础数据表格农村公路建设!E:E,$AL$6)</f>
        <v>0</v>
      </c>
      <c r="AM125" s="111">
        <f>SUMIFS(基础数据表格农村公路建设!M:M,基础数据表格农村公路建设!G:G,B125,基础数据表格农村公路建设!D:D,$AM$5,基础数据表格农村公路建设!E:E,$AM$6)</f>
        <v>0</v>
      </c>
      <c r="AN125" s="111">
        <f>SUMIFS(基础数据表格农村公路建设!M:M,基础数据表格农村公路建设!G:G,B125,基础数据表格农村公路建设!D:D,$AN$5,基础数据表格农村公路建设!E:E,$AN$6)</f>
        <v>0</v>
      </c>
      <c r="AO125" s="111">
        <f>SUMIFS(基础数据表格农村公路建设!M:M,基础数据表格农村公路建设!G:G,B125,基础数据表格农村公路建设!D:D,$AO$5,基础数据表格农村公路建设!E:E,$AO$6)</f>
        <v>0</v>
      </c>
      <c r="AP125" s="111">
        <f>SUMIFS(基础数据表格农村公路建设!M:M,基础数据表格农村公路建设!G:G,B125,基础数据表格农村公路建设!D:D,$AP$5,基础数据表格农村公路建设!E:E,$AP$6)</f>
        <v>12.264</v>
      </c>
      <c r="AQ125" s="111">
        <f>SUMIFS(基础数据表格农村公路建设!M:M,基础数据表格农村公路建设!G:G,B125,基础数据表格农村公路建设!D:D,$AQ$5,基础数据表格农村公路建设!E:E,$AQ$6)</f>
        <v>0</v>
      </c>
      <c r="AR125" s="83"/>
      <c r="AS125" s="83">
        <v>12.66</v>
      </c>
      <c r="AT125" s="98">
        <f t="shared" si="75"/>
        <v>-0.396000000000001</v>
      </c>
      <c r="AU125" s="99" t="s">
        <v>196</v>
      </c>
      <c r="AV125" s="112">
        <v>75</v>
      </c>
      <c r="AW125" s="112">
        <v>150</v>
      </c>
      <c r="AX125" s="113">
        <v>50</v>
      </c>
    </row>
    <row r="126" ht="19" customHeight="1" outlineLevel="2" spans="1:50">
      <c r="A126" s="114" t="s">
        <v>148</v>
      </c>
      <c r="B126" s="140" t="s">
        <v>153</v>
      </c>
      <c r="C126" s="115">
        <f>E126+G126</f>
        <v>2611</v>
      </c>
      <c r="D126" s="116">
        <v>2062</v>
      </c>
      <c r="E126" s="115">
        <f>I126</f>
        <v>2057</v>
      </c>
      <c r="F126" s="115">
        <f>ROUND(E126*0.02,0)</f>
        <v>41</v>
      </c>
      <c r="G126" s="117">
        <v>554</v>
      </c>
      <c r="H126" s="117">
        <f>SUMIFS(基础数据表格农村公路建设!S:S,基础数据表格农村公路建设!G:G,B126,基础数据表格农村公路建设!D:D,$H$4)</f>
        <v>554</v>
      </c>
      <c r="I126" s="118">
        <f>ROUND(J126+M126+N126+O126,0)</f>
        <v>2057</v>
      </c>
      <c r="J126" s="115">
        <f>ROUND(IF(K126&lt;L126,K126,L126),0)</f>
        <v>1957</v>
      </c>
      <c r="K126" s="119">
        <f>AV126*(AN126+AO126+AP126)+AW126*(AL126+AM126)+AX126*AQ126</f>
        <v>1956.5</v>
      </c>
      <c r="L126" s="120">
        <f>V126</f>
        <v>8187</v>
      </c>
      <c r="M126" s="121"/>
      <c r="N126" s="115">
        <v>100</v>
      </c>
      <c r="O126" s="115">
        <v>0</v>
      </c>
      <c r="P126" s="122">
        <v>554</v>
      </c>
      <c r="Q126" s="123"/>
      <c r="R126" s="124">
        <v>30.211</v>
      </c>
      <c r="S126" s="124" t="e">
        <f>SUM(Z126:AE126)</f>
        <v>#REF!</v>
      </c>
      <c r="T126" s="125">
        <f>SUM(AL126:AQ126)</f>
        <v>30.13</v>
      </c>
      <c r="U126" s="125">
        <v>30.211</v>
      </c>
      <c r="V126" s="126">
        <f>ROUND(SUMIFS(基础数据表格农村公路建设!P:P,基础数据表格农村公路建设!E:E,$AL$6,基础数据表格农村公路建设!G:G,B126),0)</f>
        <v>8187</v>
      </c>
      <c r="W126" s="127">
        <f t="shared" si="77"/>
        <v>-6230.5</v>
      </c>
      <c r="X126" s="128" t="e">
        <f>SUMIF(#REF!,B126,#REF!)</f>
        <v>#REF!</v>
      </c>
      <c r="Y126" s="128" t="e">
        <f t="shared" si="76"/>
        <v>#REF!</v>
      </c>
      <c r="Z126" s="129" t="e">
        <f>#REF!</f>
        <v>#REF!</v>
      </c>
      <c r="AA126" s="129" t="e">
        <f>#REF!</f>
        <v>#REF!</v>
      </c>
      <c r="AB126" s="129" t="e">
        <f>#REF!</f>
        <v>#REF!</v>
      </c>
      <c r="AC126" s="129" t="e">
        <f>#REF!</f>
        <v>#REF!</v>
      </c>
      <c r="AD126" s="129" t="e">
        <f>#REF!</f>
        <v>#REF!</v>
      </c>
      <c r="AE126" s="129" t="e">
        <f>#REF!</f>
        <v>#REF!</v>
      </c>
      <c r="AF126" s="130">
        <v>1</v>
      </c>
      <c r="AG126" s="130"/>
      <c r="AH126" s="102">
        <v>275.885</v>
      </c>
      <c r="AI126" s="141"/>
      <c r="AJ126" s="130"/>
      <c r="AK126" s="130"/>
      <c r="AL126" s="110">
        <f>SUMIFS(基础数据表格农村公路建设!M:M,基础数据表格农村公路建设!G:G,B126,基础数据表格农村公路建设!D:D,$AL$5,基础数据表格农村公路建设!E:E,$AL$6)</f>
        <v>0</v>
      </c>
      <c r="AM126" s="111">
        <f>SUMIFS(基础数据表格农村公路建设!M:M,基础数据表格农村公路建设!G:G,B126,基础数据表格农村公路建设!D:D,$AM$5,基础数据表格农村公路建设!E:E,$AM$6)</f>
        <v>0</v>
      </c>
      <c r="AN126" s="111">
        <f>SUMIFS(基础数据表格农村公路建设!M:M,基础数据表格农村公路建设!G:G,B126,基础数据表格农村公路建设!D:D,$AN$5,基础数据表格农村公路建设!E:E,$AN$6)</f>
        <v>0</v>
      </c>
      <c r="AO126" s="111">
        <f>SUMIFS(基础数据表格农村公路建设!M:M,基础数据表格农村公路建设!G:G,B126,基础数据表格农村公路建设!D:D,$AO$5,基础数据表格农村公路建设!E:E,$AO$6)</f>
        <v>0.41</v>
      </c>
      <c r="AP126" s="111">
        <f>SUMIFS(基础数据表格农村公路建设!M:M,基础数据表格农村公路建设!G:G,B126,基础数据表格农村公路建设!D:D,$AP$5,基础数据表格农村公路建设!E:E,$AP$6)</f>
        <v>17.59</v>
      </c>
      <c r="AQ126" s="111">
        <f>SUMIFS(基础数据表格农村公路建设!M:M,基础数据表格农村公路建设!G:G,B126,基础数据表格农村公路建设!D:D,$AQ$5,基础数据表格农村公路建设!E:E,$AQ$6)</f>
        <v>12.13</v>
      </c>
      <c r="AR126" s="83"/>
      <c r="AS126" s="83">
        <v>16.999</v>
      </c>
      <c r="AT126" s="98">
        <f t="shared" si="75"/>
        <v>13.131</v>
      </c>
      <c r="AU126" s="99" t="s">
        <v>196</v>
      </c>
      <c r="AV126" s="112">
        <v>75</v>
      </c>
      <c r="AW126" s="112">
        <v>150</v>
      </c>
      <c r="AX126" s="113">
        <v>50</v>
      </c>
    </row>
    <row r="127" ht="19" customHeight="1" outlineLevel="1" spans="1:50">
      <c r="A127" s="101" t="s">
        <v>154</v>
      </c>
      <c r="B127" s="140"/>
      <c r="C127" s="115">
        <f>SUBTOTAL(9,C128:C132)</f>
        <v>17252</v>
      </c>
      <c r="D127" s="116">
        <v>14091</v>
      </c>
      <c r="E127" s="115">
        <f t="shared" ref="E127:L127" si="119">SUBTOTAL(9,E128:E132)</f>
        <v>14222</v>
      </c>
      <c r="F127" s="115">
        <f t="shared" si="119"/>
        <v>284</v>
      </c>
      <c r="G127" s="115">
        <f t="shared" si="119"/>
        <v>3030</v>
      </c>
      <c r="H127" s="115">
        <f t="shared" si="119"/>
        <v>3030</v>
      </c>
      <c r="I127" s="118">
        <f t="shared" si="119"/>
        <v>14222</v>
      </c>
      <c r="J127" s="115">
        <f t="shared" si="119"/>
        <v>13318</v>
      </c>
      <c r="K127" s="115">
        <f t="shared" si="119"/>
        <v>13470.21</v>
      </c>
      <c r="L127" s="115">
        <f t="shared" si="119"/>
        <v>13570</v>
      </c>
      <c r="M127" s="115"/>
      <c r="N127" s="115">
        <f>SUBTOTAL(9,N128:N132)</f>
        <v>733</v>
      </c>
      <c r="O127" s="115">
        <f>SUBTOTAL(9,O128:O132)</f>
        <v>171</v>
      </c>
      <c r="P127" s="118">
        <f>SUBTOTAL(9,P128:P132)</f>
        <v>3030</v>
      </c>
      <c r="Q127" s="123"/>
      <c r="R127" s="133">
        <v>128.025</v>
      </c>
      <c r="S127" s="124" t="e">
        <f>SUBTOTAL(9,S128:S132)</f>
        <v>#REF!</v>
      </c>
      <c r="T127" s="115">
        <f>SUBTOTAL(9,T128:T132)</f>
        <v>127.554</v>
      </c>
      <c r="U127" s="115">
        <v>128.025</v>
      </c>
      <c r="V127" s="115">
        <f>SUBTOTAL(9,V128:V132)</f>
        <v>13570</v>
      </c>
      <c r="W127" s="127">
        <f t="shared" si="77"/>
        <v>-99.7900000000009</v>
      </c>
      <c r="X127" s="128" t="e">
        <f>SUMIF(#REF!,B127,#REF!)</f>
        <v>#REF!</v>
      </c>
      <c r="Y127" s="128" t="e">
        <f t="shared" si="76"/>
        <v>#REF!</v>
      </c>
      <c r="Z127" s="134" t="e">
        <f t="shared" ref="Z127:AQ127" si="120">SUM(Z128:Z132)</f>
        <v>#REF!</v>
      </c>
      <c r="AA127" s="134" t="e">
        <f t="shared" si="120"/>
        <v>#REF!</v>
      </c>
      <c r="AB127" s="134" t="e">
        <f t="shared" si="120"/>
        <v>#REF!</v>
      </c>
      <c r="AC127" s="134" t="e">
        <f t="shared" si="120"/>
        <v>#REF!</v>
      </c>
      <c r="AD127" s="134" t="e">
        <f t="shared" si="120"/>
        <v>#REF!</v>
      </c>
      <c r="AE127" s="134" t="e">
        <f t="shared" si="120"/>
        <v>#REF!</v>
      </c>
      <c r="AF127" s="111">
        <f t="shared" si="120"/>
        <v>28</v>
      </c>
      <c r="AG127" s="111">
        <f t="shared" si="120"/>
        <v>23</v>
      </c>
      <c r="AH127" s="111">
        <f t="shared" si="120"/>
        <v>2096.316</v>
      </c>
      <c r="AI127" s="111">
        <f t="shared" si="120"/>
        <v>49.273</v>
      </c>
      <c r="AJ127" s="111">
        <f t="shared" si="120"/>
        <v>28.615</v>
      </c>
      <c r="AK127" s="111">
        <f t="shared" si="120"/>
        <v>184.99</v>
      </c>
      <c r="AL127" s="111">
        <f t="shared" si="120"/>
        <v>64.74</v>
      </c>
      <c r="AM127" s="111">
        <f t="shared" si="120"/>
        <v>0</v>
      </c>
      <c r="AN127" s="111">
        <f t="shared" si="120"/>
        <v>30.979</v>
      </c>
      <c r="AO127" s="111">
        <f t="shared" si="120"/>
        <v>3.272</v>
      </c>
      <c r="AP127" s="111">
        <f t="shared" si="120"/>
        <v>28.563</v>
      </c>
      <c r="AQ127" s="111">
        <f t="shared" si="120"/>
        <v>0</v>
      </c>
      <c r="AR127" s="110"/>
      <c r="AS127" s="110">
        <v>120.466</v>
      </c>
      <c r="AT127" s="98">
        <f t="shared" si="75"/>
        <v>7.08799999999999</v>
      </c>
      <c r="AU127" s="99"/>
      <c r="AV127" s="112"/>
      <c r="AW127" s="112"/>
      <c r="AX127" s="113"/>
    </row>
    <row r="128" ht="19" customHeight="1" outlineLevel="1" spans="1:50">
      <c r="A128" s="114" t="s">
        <v>155</v>
      </c>
      <c r="B128" s="139" t="s">
        <v>156</v>
      </c>
      <c r="C128" s="115">
        <f>E128+G128</f>
        <v>1942</v>
      </c>
      <c r="D128" s="116">
        <v>1591</v>
      </c>
      <c r="E128" s="115">
        <f>I128</f>
        <v>1574</v>
      </c>
      <c r="F128" s="115">
        <f>ROUND(E128*0.02,0)</f>
        <v>31</v>
      </c>
      <c r="G128" s="117">
        <v>368</v>
      </c>
      <c r="H128" s="117">
        <f>SUMIFS(基础数据表格农村公路建设!S:S,基础数据表格农村公路建设!G:G,B128,基础数据表格农村公路建设!D:D,$H$4)</f>
        <v>368</v>
      </c>
      <c r="I128" s="118">
        <f>ROUND(J128+M128+N128+O128,0)</f>
        <v>1574</v>
      </c>
      <c r="J128" s="115">
        <f>ROUND(IF(K128&lt;L128,K128,L128),0)</f>
        <v>1426</v>
      </c>
      <c r="K128" s="119">
        <f>AV128*(AN128+AO128+AP128)+AW128*(AL128+AM128)+AX128*AQ128</f>
        <v>1425.94</v>
      </c>
      <c r="L128" s="120">
        <f>V128</f>
        <v>1502</v>
      </c>
      <c r="M128" s="121"/>
      <c r="N128" s="115">
        <v>148</v>
      </c>
      <c r="O128" s="115">
        <v>0</v>
      </c>
      <c r="P128" s="122">
        <v>368</v>
      </c>
      <c r="Q128" s="123"/>
      <c r="R128" s="124">
        <v>14.875</v>
      </c>
      <c r="S128" s="124" t="e">
        <f>SUM(Z128:AE128)</f>
        <v>#REF!</v>
      </c>
      <c r="T128" s="125">
        <f>SUM(AL128:AQ128)</f>
        <v>14.404</v>
      </c>
      <c r="U128" s="125">
        <v>14.875</v>
      </c>
      <c r="V128" s="126">
        <f>ROUND(SUMIFS(基础数据表格农村公路建设!P:P,基础数据表格农村公路建设!E:E,$AL$6,基础数据表格农村公路建设!G:G,B128),0)</f>
        <v>1502</v>
      </c>
      <c r="W128" s="127">
        <f t="shared" si="77"/>
        <v>-76.0599999999999</v>
      </c>
      <c r="X128" s="128" t="e">
        <f>SUMIF(#REF!,B128,#REF!)</f>
        <v>#REF!</v>
      </c>
      <c r="Y128" s="128" t="e">
        <f t="shared" si="76"/>
        <v>#REF!</v>
      </c>
      <c r="Z128" s="129" t="e">
        <f>#REF!</f>
        <v>#REF!</v>
      </c>
      <c r="AA128" s="129" t="e">
        <f>#REF!</f>
        <v>#REF!</v>
      </c>
      <c r="AB128" s="129" t="e">
        <f>#REF!</f>
        <v>#REF!</v>
      </c>
      <c r="AC128" s="129" t="e">
        <f>#REF!</f>
        <v>#REF!</v>
      </c>
      <c r="AD128" s="129" t="e">
        <f>#REF!</f>
        <v>#REF!</v>
      </c>
      <c r="AE128" s="129" t="e">
        <f>#REF!</f>
        <v>#REF!</v>
      </c>
      <c r="AF128" s="130">
        <v>11</v>
      </c>
      <c r="AG128" s="130">
        <v>8</v>
      </c>
      <c r="AH128" s="102">
        <v>446.712</v>
      </c>
      <c r="AI128" s="141">
        <v>10.232</v>
      </c>
      <c r="AJ128" s="130"/>
      <c r="AK128" s="130"/>
      <c r="AL128" s="110">
        <f>SUMIFS(基础数据表格农村公路建设!M:M,基础数据表格农村公路建设!G:G,B128,基础数据表格农村公路建设!D:D,$AL$5,基础数据表格农村公路建设!E:E,$AL$6)</f>
        <v>6.121</v>
      </c>
      <c r="AM128" s="111">
        <f>SUMIFS(基础数据表格农村公路建设!M:M,基础数据表格农村公路建设!G:G,B128,基础数据表格农村公路建设!D:D,$AM$5,基础数据表格农村公路建设!E:E,$AM$6)</f>
        <v>0</v>
      </c>
      <c r="AN128" s="111">
        <f>SUMIFS(基础数据表格农村公路建设!M:M,基础数据表格农村公路建设!G:G,B128,基础数据表格农村公路建设!D:D,$AN$5,基础数据表格农村公路建设!E:E,$AN$6)</f>
        <v>0</v>
      </c>
      <c r="AO128" s="111">
        <f>SUMIFS(基础数据表格农村公路建设!M:M,基础数据表格农村公路建设!G:G,B128,基础数据表格农村公路建设!D:D,$AO$5,基础数据表格农村公路建设!E:E,$AO$6)</f>
        <v>0</v>
      </c>
      <c r="AP128" s="111">
        <f>SUMIFS(基础数据表格农村公路建设!M:M,基础数据表格农村公路建设!G:G,B128,基础数据表格农村公路建设!D:D,$AP$5,基础数据表格农村公路建设!E:E,$AP$6)</f>
        <v>8.283</v>
      </c>
      <c r="AQ128" s="111">
        <f>SUMIFS(基础数据表格农村公路建设!M:M,基础数据表格农村公路建设!G:G,B128,基础数据表格农村公路建设!D:D,$AQ$5,基础数据表格农村公路建设!E:E,$AQ$6)</f>
        <v>0</v>
      </c>
      <c r="AR128" s="83"/>
      <c r="AS128" s="83">
        <v>11.135</v>
      </c>
      <c r="AT128" s="98">
        <f t="shared" si="75"/>
        <v>3.269</v>
      </c>
      <c r="AU128" s="145" t="s">
        <v>195</v>
      </c>
      <c r="AV128" s="114">
        <v>65</v>
      </c>
      <c r="AW128" s="114">
        <v>145</v>
      </c>
      <c r="AX128" s="146">
        <v>40</v>
      </c>
    </row>
    <row r="129" ht="19" customHeight="1" outlineLevel="1" spans="1:50">
      <c r="A129" s="114" t="s">
        <v>155</v>
      </c>
      <c r="B129" s="139" t="s">
        <v>157</v>
      </c>
      <c r="C129" s="115">
        <f>E129+G129</f>
        <v>1221</v>
      </c>
      <c r="D129" s="116">
        <v>727</v>
      </c>
      <c r="E129" s="115">
        <f>I129</f>
        <v>727</v>
      </c>
      <c r="F129" s="115">
        <f>ROUND(E129*0.02,0)</f>
        <v>15</v>
      </c>
      <c r="G129" s="117">
        <v>494</v>
      </c>
      <c r="H129" s="117">
        <f>SUMIFS(基础数据表格农村公路建设!S:S,基础数据表格农村公路建设!G:G,B129,基础数据表格农村公路建设!D:D,$H$4)</f>
        <v>494</v>
      </c>
      <c r="I129" s="118">
        <f>ROUND(J129+M129+N129+O129,0)</f>
        <v>727</v>
      </c>
      <c r="J129" s="115">
        <f>ROUND(IF(K129&lt;L129,K129,L129),0)</f>
        <v>727</v>
      </c>
      <c r="K129" s="119">
        <f>AV129*(AN129+AO129+AP129)+AW129*(AL129+AM129)+AX129*AQ129</f>
        <v>849.41</v>
      </c>
      <c r="L129" s="120">
        <f>V129</f>
        <v>727</v>
      </c>
      <c r="M129" s="121"/>
      <c r="N129" s="115">
        <v>0</v>
      </c>
      <c r="O129" s="115">
        <v>0</v>
      </c>
      <c r="P129" s="122">
        <v>494</v>
      </c>
      <c r="Q129" s="123"/>
      <c r="R129" s="124">
        <v>5.858</v>
      </c>
      <c r="S129" s="124" t="e">
        <f>SUM(Z129:AE129)</f>
        <v>#REF!</v>
      </c>
      <c r="T129" s="125">
        <f>SUM(AL129:AQ129)</f>
        <v>5.858</v>
      </c>
      <c r="U129" s="125">
        <v>5.858</v>
      </c>
      <c r="V129" s="126">
        <f>ROUND(SUMIFS(基础数据表格农村公路建设!P:P,基础数据表格农村公路建设!E:E,$AL$6,基础数据表格农村公路建设!G:G,B129),0)</f>
        <v>727</v>
      </c>
      <c r="W129" s="127">
        <f t="shared" si="77"/>
        <v>122.41</v>
      </c>
      <c r="X129" s="128" t="e">
        <f>SUMIF(#REF!,B129,#REF!)</f>
        <v>#REF!</v>
      </c>
      <c r="Y129" s="128" t="e">
        <f t="shared" si="76"/>
        <v>#REF!</v>
      </c>
      <c r="Z129" s="129" t="e">
        <f>#REF!</f>
        <v>#REF!</v>
      </c>
      <c r="AA129" s="129" t="e">
        <f>#REF!</f>
        <v>#REF!</v>
      </c>
      <c r="AB129" s="129" t="e">
        <f>#REF!</f>
        <v>#REF!</v>
      </c>
      <c r="AC129" s="129" t="e">
        <f>#REF!</f>
        <v>#REF!</v>
      </c>
      <c r="AD129" s="129" t="e">
        <f>#REF!</f>
        <v>#REF!</v>
      </c>
      <c r="AE129" s="129" t="e">
        <f>#REF!</f>
        <v>#REF!</v>
      </c>
      <c r="AF129" s="130"/>
      <c r="AG129" s="130"/>
      <c r="AH129" s="102"/>
      <c r="AI129" s="141"/>
      <c r="AJ129" s="130"/>
      <c r="AK129" s="130"/>
      <c r="AL129" s="110">
        <f>SUMIFS(基础数据表格农村公路建设!M:M,基础数据表格农村公路建设!G:G,B129,基础数据表格农村公路建设!D:D,$AL$5,基础数据表格农村公路建设!E:E,$AL$6)</f>
        <v>5.858</v>
      </c>
      <c r="AM129" s="111">
        <f>SUMIFS(基础数据表格农村公路建设!M:M,基础数据表格农村公路建设!G:G,B129,基础数据表格农村公路建设!D:D,$AM$5,基础数据表格农村公路建设!E:E,$AM$6)</f>
        <v>0</v>
      </c>
      <c r="AN129" s="111">
        <f>SUMIFS(基础数据表格农村公路建设!M:M,基础数据表格农村公路建设!G:G,B129,基础数据表格农村公路建设!D:D,$AN$5,基础数据表格农村公路建设!E:E,$AN$6)</f>
        <v>0</v>
      </c>
      <c r="AO129" s="111">
        <f>SUMIFS(基础数据表格农村公路建设!M:M,基础数据表格农村公路建设!G:G,B129,基础数据表格农村公路建设!D:D,$AO$5,基础数据表格农村公路建设!E:E,$AO$6)</f>
        <v>0</v>
      </c>
      <c r="AP129" s="111">
        <f>SUMIFS(基础数据表格农村公路建设!M:M,基础数据表格农村公路建设!G:G,B129,基础数据表格农村公路建设!D:D,$AP$5,基础数据表格农村公路建设!E:E,$AP$6)</f>
        <v>0</v>
      </c>
      <c r="AQ129" s="111">
        <f>SUMIFS(基础数据表格农村公路建设!M:M,基础数据表格农村公路建设!G:G,B129,基础数据表格农村公路建设!D:D,$AQ$5,基础数据表格农村公路建设!E:E,$AQ$6)</f>
        <v>0</v>
      </c>
      <c r="AR129" s="83"/>
      <c r="AS129" s="83">
        <v>5.8</v>
      </c>
      <c r="AT129" s="98">
        <f t="shared" si="75"/>
        <v>0.0579999999999998</v>
      </c>
      <c r="AU129" s="145" t="s">
        <v>195</v>
      </c>
      <c r="AV129" s="114">
        <v>65</v>
      </c>
      <c r="AW129" s="114">
        <v>145</v>
      </c>
      <c r="AX129" s="146">
        <v>40</v>
      </c>
    </row>
    <row r="130" ht="19" customHeight="1" outlineLevel="1" spans="1:50">
      <c r="A130" s="114" t="s">
        <v>155</v>
      </c>
      <c r="B130" s="139" t="s">
        <v>158</v>
      </c>
      <c r="C130" s="115">
        <f>E130+G130</f>
        <v>1979</v>
      </c>
      <c r="D130" s="116">
        <v>973</v>
      </c>
      <c r="E130" s="115">
        <f>I130</f>
        <v>973</v>
      </c>
      <c r="F130" s="115">
        <f>ROUND(E130*0.02,0)</f>
        <v>19</v>
      </c>
      <c r="G130" s="117">
        <v>1006</v>
      </c>
      <c r="H130" s="117">
        <f>SUMIFS(基础数据表格农村公路建设!S:S,基础数据表格农村公路建设!G:G,B130,基础数据表格农村公路建设!D:D,$H$4)</f>
        <v>1006</v>
      </c>
      <c r="I130" s="118">
        <f>ROUND(J130+M130+N130+O130,0)</f>
        <v>973</v>
      </c>
      <c r="J130" s="115">
        <f>ROUND(IF(K130&lt;L130,K130,L130),0)</f>
        <v>934</v>
      </c>
      <c r="K130" s="119">
        <f>AV130*(AN130+AO130+AP130)+AW130*(AL130+AM130)+AX130*AQ130</f>
        <v>933.8</v>
      </c>
      <c r="L130" s="120">
        <f>V130</f>
        <v>1106</v>
      </c>
      <c r="M130" s="121"/>
      <c r="N130" s="115">
        <v>39</v>
      </c>
      <c r="O130" s="115">
        <v>0</v>
      </c>
      <c r="P130" s="122">
        <v>1006</v>
      </c>
      <c r="Q130" s="123"/>
      <c r="R130" s="124">
        <v>6.44</v>
      </c>
      <c r="S130" s="124" t="e">
        <f>SUM(Z130:AE130)</f>
        <v>#REF!</v>
      </c>
      <c r="T130" s="125">
        <f>SUM(AL130:AQ130)</f>
        <v>6.44</v>
      </c>
      <c r="U130" s="125">
        <v>6.44</v>
      </c>
      <c r="V130" s="126">
        <f>ROUND(SUMIFS(基础数据表格农村公路建设!P:P,基础数据表格农村公路建设!E:E,$AL$6,基础数据表格农村公路建设!G:G,B130),0)</f>
        <v>1106</v>
      </c>
      <c r="W130" s="127">
        <f t="shared" si="77"/>
        <v>-172.2</v>
      </c>
      <c r="X130" s="128" t="e">
        <f>SUMIF(#REF!,B130,#REF!)</f>
        <v>#REF!</v>
      </c>
      <c r="Y130" s="128" t="e">
        <f t="shared" si="76"/>
        <v>#REF!</v>
      </c>
      <c r="Z130" s="129" t="e">
        <f>#REF!</f>
        <v>#REF!</v>
      </c>
      <c r="AA130" s="129" t="e">
        <f>#REF!</f>
        <v>#REF!</v>
      </c>
      <c r="AB130" s="129" t="e">
        <f>#REF!</f>
        <v>#REF!</v>
      </c>
      <c r="AC130" s="129" t="e">
        <f>#REF!</f>
        <v>#REF!</v>
      </c>
      <c r="AD130" s="129" t="e">
        <f>#REF!</f>
        <v>#REF!</v>
      </c>
      <c r="AE130" s="129" t="e">
        <f>#REF!</f>
        <v>#REF!</v>
      </c>
      <c r="AF130" s="130">
        <v>9</v>
      </c>
      <c r="AG130" s="130"/>
      <c r="AH130" s="102">
        <v>236.909</v>
      </c>
      <c r="AI130" s="141">
        <v>10.441</v>
      </c>
      <c r="AJ130" s="130"/>
      <c r="AK130" s="130"/>
      <c r="AL130" s="110">
        <f>SUMIFS(基础数据表格农村公路建设!M:M,基础数据表格农村公路建设!G:G,B130,基础数据表格农村公路建设!D:D,$AL$5,基础数据表格农村公路建设!E:E,$AL$6)</f>
        <v>6.44</v>
      </c>
      <c r="AM130" s="111">
        <f>SUMIFS(基础数据表格农村公路建设!M:M,基础数据表格农村公路建设!G:G,B130,基础数据表格农村公路建设!D:D,$AM$5,基础数据表格农村公路建设!E:E,$AM$6)</f>
        <v>0</v>
      </c>
      <c r="AN130" s="111">
        <f>SUMIFS(基础数据表格农村公路建设!M:M,基础数据表格农村公路建设!G:G,B130,基础数据表格农村公路建设!D:D,$AN$5,基础数据表格农村公路建设!E:E,$AN$6)</f>
        <v>0</v>
      </c>
      <c r="AO130" s="111">
        <f>SUMIFS(基础数据表格农村公路建设!M:M,基础数据表格农村公路建设!G:G,B130,基础数据表格农村公路建设!D:D,$AO$5,基础数据表格农村公路建设!E:E,$AO$6)</f>
        <v>0</v>
      </c>
      <c r="AP130" s="111">
        <f>SUMIFS(基础数据表格农村公路建设!M:M,基础数据表格农村公路建设!G:G,B130,基础数据表格农村公路建设!D:D,$AP$5,基础数据表格农村公路建设!E:E,$AP$6)</f>
        <v>0</v>
      </c>
      <c r="AQ130" s="111">
        <f>SUMIFS(基础数据表格农村公路建设!M:M,基础数据表格农村公路建设!G:G,B130,基础数据表格农村公路建设!D:D,$AQ$5,基础数据表格农村公路建设!E:E,$AQ$6)</f>
        <v>0</v>
      </c>
      <c r="AR130" s="83"/>
      <c r="AS130" s="83">
        <v>6.44</v>
      </c>
      <c r="AT130" s="98">
        <f t="shared" si="75"/>
        <v>0</v>
      </c>
      <c r="AU130" s="145" t="s">
        <v>195</v>
      </c>
      <c r="AV130" s="114">
        <v>65</v>
      </c>
      <c r="AW130" s="114">
        <v>145</v>
      </c>
      <c r="AX130" s="146">
        <v>40</v>
      </c>
    </row>
    <row r="131" ht="19" customHeight="1" outlineLevel="1" spans="1:50">
      <c r="A131" s="114" t="s">
        <v>155</v>
      </c>
      <c r="B131" s="139" t="s">
        <v>159</v>
      </c>
      <c r="C131" s="115">
        <f>E131+G131</f>
        <v>4452</v>
      </c>
      <c r="D131" s="116">
        <v>3850</v>
      </c>
      <c r="E131" s="115">
        <f>I131</f>
        <v>4021</v>
      </c>
      <c r="F131" s="115">
        <f>ROUND(E131*0.02,0)</f>
        <v>80</v>
      </c>
      <c r="G131" s="117">
        <v>431</v>
      </c>
      <c r="H131" s="117">
        <f>SUMIFS(基础数据表格农村公路建设!S:S,基础数据表格农村公路建设!G:G,B131,基础数据表格农村公路建设!D:D,$H$4)</f>
        <v>431</v>
      </c>
      <c r="I131" s="118">
        <f>ROUND(J131+M131+N131+O131,0)</f>
        <v>4021</v>
      </c>
      <c r="J131" s="115">
        <f>ROUND(IF(K131&lt;L131,K131,L131),0)</f>
        <v>3850</v>
      </c>
      <c r="K131" s="119">
        <f>AV131*(AN131+AO131+AP131)+AW131*(AL131+AM131)+AX131*AQ131</f>
        <v>3850.105</v>
      </c>
      <c r="L131" s="120">
        <f>V131</f>
        <v>3854</v>
      </c>
      <c r="M131" s="121"/>
      <c r="N131" s="115">
        <v>0</v>
      </c>
      <c r="O131" s="115">
        <v>171</v>
      </c>
      <c r="P131" s="122">
        <v>431</v>
      </c>
      <c r="Q131" s="123"/>
      <c r="R131" s="124">
        <v>39.785</v>
      </c>
      <c r="S131" s="124" t="e">
        <f>SUM(Z131:AE131)</f>
        <v>#REF!</v>
      </c>
      <c r="T131" s="125">
        <f>SUM(AL131:AQ131)</f>
        <v>39.785</v>
      </c>
      <c r="U131" s="125">
        <v>39.785</v>
      </c>
      <c r="V131" s="126">
        <f>ROUND(SUMIFS(基础数据表格农村公路建设!P:P,基础数据表格农村公路建设!E:E,$AL$6,基础数据表格农村公路建设!G:G,B131),0)</f>
        <v>3854</v>
      </c>
      <c r="W131" s="127">
        <f t="shared" si="77"/>
        <v>-3.89500000000044</v>
      </c>
      <c r="X131" s="128" t="e">
        <f>SUMIF(#REF!,B131,#REF!)</f>
        <v>#REF!</v>
      </c>
      <c r="Y131" s="128" t="e">
        <f t="shared" si="76"/>
        <v>#REF!</v>
      </c>
      <c r="Z131" s="129" t="e">
        <f>#REF!</f>
        <v>#REF!</v>
      </c>
      <c r="AA131" s="129" t="e">
        <f>#REF!</f>
        <v>#REF!</v>
      </c>
      <c r="AB131" s="129" t="e">
        <f>#REF!</f>
        <v>#REF!</v>
      </c>
      <c r="AC131" s="129" t="e">
        <f>#REF!</f>
        <v>#REF!</v>
      </c>
      <c r="AD131" s="129" t="e">
        <f>#REF!</f>
        <v>#REF!</v>
      </c>
      <c r="AE131" s="129" t="e">
        <f>#REF!</f>
        <v>#REF!</v>
      </c>
      <c r="AF131" s="130"/>
      <c r="AG131" s="130"/>
      <c r="AH131" s="102"/>
      <c r="AI131" s="141">
        <v>28.6</v>
      </c>
      <c r="AJ131" s="130">
        <v>28.615</v>
      </c>
      <c r="AK131" s="130">
        <v>184.99</v>
      </c>
      <c r="AL131" s="110">
        <f>SUMIFS(基础数据表格农村公路建设!M:M,基础数据表格农村公路建设!G:G,B131,基础数据表格农村公路建设!D:D,$AL$5,基础数据表格农村公路建设!E:E,$AL$6)</f>
        <v>15.801</v>
      </c>
      <c r="AM131" s="111">
        <f>SUMIFS(基础数据表格农村公路建设!M:M,基础数据表格农村公路建设!G:G,B131,基础数据表格农村公路建设!D:D,$AM$5,基础数据表格农村公路建设!E:E,$AM$6)</f>
        <v>0</v>
      </c>
      <c r="AN131" s="111">
        <f>SUMIFS(基础数据表格农村公路建设!M:M,基础数据表格农村公路建设!G:G,B131,基础数据表格农村公路建设!D:D,$AN$5,基础数据表格农村公路建设!E:E,$AN$6)</f>
        <v>5.603</v>
      </c>
      <c r="AO131" s="111">
        <f>SUMIFS(基础数据表格农村公路建设!M:M,基础数据表格农村公路建设!G:G,B131,基础数据表格农村公路建设!D:D,$AO$5,基础数据表格农村公路建设!E:E,$AO$6)</f>
        <v>3.272</v>
      </c>
      <c r="AP131" s="111">
        <f>SUMIFS(基础数据表格农村公路建设!M:M,基础数据表格农村公路建设!G:G,B131,基础数据表格农村公路建设!D:D,$AP$5,基础数据表格农村公路建设!E:E,$AP$6)</f>
        <v>15.109</v>
      </c>
      <c r="AQ131" s="111">
        <f>SUMIFS(基础数据表格农村公路建设!M:M,基础数据表格农村公路建设!G:G,B131,基础数据表格农村公路建设!D:D,$AQ$5,基础数据表格农村公路建设!E:E,$AQ$6)</f>
        <v>0</v>
      </c>
      <c r="AR131" s="83"/>
      <c r="AS131" s="83">
        <v>37.091</v>
      </c>
      <c r="AT131" s="98">
        <f t="shared" si="75"/>
        <v>2.694</v>
      </c>
      <c r="AU131" s="145" t="s">
        <v>195</v>
      </c>
      <c r="AV131" s="114">
        <v>65</v>
      </c>
      <c r="AW131" s="114">
        <v>145</v>
      </c>
      <c r="AX131" s="146">
        <v>40</v>
      </c>
    </row>
    <row r="132" ht="19" customHeight="1" outlineLevel="1" spans="1:50">
      <c r="A132" s="114" t="s">
        <v>155</v>
      </c>
      <c r="B132" s="139" t="s">
        <v>160</v>
      </c>
      <c r="C132" s="115">
        <f>E132+G132</f>
        <v>7658</v>
      </c>
      <c r="D132" s="116">
        <v>6950</v>
      </c>
      <c r="E132" s="115">
        <f>I132</f>
        <v>6927</v>
      </c>
      <c r="F132" s="115">
        <f>ROUND(E132*0.02,0)</f>
        <v>139</v>
      </c>
      <c r="G132" s="117">
        <v>731</v>
      </c>
      <c r="H132" s="117">
        <f>SUMIFS(基础数据表格农村公路建设!S:S,基础数据表格农村公路建设!G:G,B132,基础数据表格农村公路建设!D:D,$H$4)</f>
        <v>731</v>
      </c>
      <c r="I132" s="118">
        <f>ROUND(J132+M132+N132+O132,0)</f>
        <v>6927</v>
      </c>
      <c r="J132" s="115">
        <f>ROUND(IF(K132&lt;L132,K132,L132),0)</f>
        <v>6381</v>
      </c>
      <c r="K132" s="143">
        <f>AV132*(AN132+AO132+AP132)+AW132*(AL132+AM132)+AX132*AQ132</f>
        <v>6410.955</v>
      </c>
      <c r="L132" s="144">
        <f>V132</f>
        <v>6381</v>
      </c>
      <c r="M132" s="121"/>
      <c r="N132" s="115">
        <v>546</v>
      </c>
      <c r="O132" s="115">
        <v>0</v>
      </c>
      <c r="P132" s="122">
        <v>731</v>
      </c>
      <c r="Q132" s="123"/>
      <c r="R132" s="124">
        <v>61.067</v>
      </c>
      <c r="S132" s="124" t="e">
        <f>SUM(Z132:AE132)</f>
        <v>#REF!</v>
      </c>
      <c r="T132" s="125">
        <f>SUM(AL132:AQ132)</f>
        <v>61.067</v>
      </c>
      <c r="U132" s="125">
        <v>61.067</v>
      </c>
      <c r="V132" s="126">
        <f>ROUND(SUMIFS(基础数据表格农村公路建设!P:P,基础数据表格农村公路建设!E:E,$AL$6,基础数据表格农村公路建设!G:G,B132),0)</f>
        <v>6381</v>
      </c>
      <c r="W132" s="127">
        <f t="shared" si="77"/>
        <v>29.954999999999</v>
      </c>
      <c r="X132" s="128" t="e">
        <f>SUMIF(#REF!,B132,#REF!)</f>
        <v>#REF!</v>
      </c>
      <c r="Y132" s="128" t="e">
        <f t="shared" si="76"/>
        <v>#REF!</v>
      </c>
      <c r="Z132" s="129" t="e">
        <f>#REF!</f>
        <v>#REF!</v>
      </c>
      <c r="AA132" s="129" t="e">
        <f>#REF!</f>
        <v>#REF!</v>
      </c>
      <c r="AB132" s="129" t="e">
        <f>#REF!</f>
        <v>#REF!</v>
      </c>
      <c r="AC132" s="129" t="e">
        <f>#REF!</f>
        <v>#REF!</v>
      </c>
      <c r="AD132" s="129" t="e">
        <f>#REF!</f>
        <v>#REF!</v>
      </c>
      <c r="AE132" s="129" t="e">
        <f>#REF!</f>
        <v>#REF!</v>
      </c>
      <c r="AF132" s="130">
        <v>8</v>
      </c>
      <c r="AG132" s="130">
        <v>15</v>
      </c>
      <c r="AH132" s="102">
        <v>1412.695</v>
      </c>
      <c r="AI132" s="141"/>
      <c r="AJ132" s="130"/>
      <c r="AK132" s="130"/>
      <c r="AL132" s="110">
        <f>SUMIFS(基础数据表格农村公路建设!M:M,基础数据表格农村公路建设!G:G,B132,基础数据表格农村公路建设!D:D,$AL$5,基础数据表格农村公路建设!E:E,$AL$6)</f>
        <v>30.52</v>
      </c>
      <c r="AM132" s="111">
        <f>SUMIFS(基础数据表格农村公路建设!M:M,基础数据表格农村公路建设!G:G,B132,基础数据表格农村公路建设!D:D,$AM$5,基础数据表格农村公路建设!E:E,$AM$6)</f>
        <v>0</v>
      </c>
      <c r="AN132" s="111">
        <f>SUMIFS(基础数据表格农村公路建设!M:M,基础数据表格农村公路建设!G:G,B132,基础数据表格农村公路建设!D:D,$AN$5,基础数据表格农村公路建设!E:E,$AN$6)</f>
        <v>25.376</v>
      </c>
      <c r="AO132" s="111">
        <f>SUMIFS(基础数据表格农村公路建设!M:M,基础数据表格农村公路建设!G:G,B132,基础数据表格农村公路建设!D:D,$AO$5,基础数据表格农村公路建设!E:E,$AO$6)</f>
        <v>0</v>
      </c>
      <c r="AP132" s="111">
        <f>SUMIFS(基础数据表格农村公路建设!M:M,基础数据表格农村公路建设!G:G,B132,基础数据表格农村公路建设!D:D,$AP$5,基础数据表格农村公路建设!E:E,$AP$6)</f>
        <v>5.171</v>
      </c>
      <c r="AQ132" s="111">
        <f>SUMIFS(基础数据表格农村公路建设!M:M,基础数据表格农村公路建设!G:G,B132,基础数据表格农村公路建设!D:D,$AQ$5,基础数据表格农村公路建设!E:E,$AQ$6)</f>
        <v>0</v>
      </c>
      <c r="AR132" s="147"/>
      <c r="AS132" s="148">
        <v>60</v>
      </c>
      <c r="AT132" s="98">
        <f t="shared" si="75"/>
        <v>1.06699999999999</v>
      </c>
      <c r="AU132" s="149" t="s">
        <v>195</v>
      </c>
      <c r="AV132" s="150">
        <v>65</v>
      </c>
      <c r="AW132" s="150">
        <v>145</v>
      </c>
      <c r="AX132" s="151">
        <v>40</v>
      </c>
    </row>
  </sheetData>
  <autoFilter xmlns:etc="http://www.wps.cn/officeDocument/2017/etCustomData" ref="A5:BB132" etc:filterBottomFollowUsedRange="0">
    <extLst/>
  </autoFilter>
  <mergeCells count="19">
    <mergeCell ref="A2:AJ2"/>
    <mergeCell ref="C3:G3"/>
    <mergeCell ref="I3:O3"/>
    <mergeCell ref="S3:AJ3"/>
    <mergeCell ref="AU3:AX3"/>
    <mergeCell ref="J4:L4"/>
    <mergeCell ref="M4:N4"/>
    <mergeCell ref="A3:A5"/>
    <mergeCell ref="B3:B5"/>
    <mergeCell ref="C4:C5"/>
    <mergeCell ref="E4:E5"/>
    <mergeCell ref="G4:G5"/>
    <mergeCell ref="I4:I5"/>
    <mergeCell ref="P3:P5"/>
    <mergeCell ref="R4:R5"/>
    <mergeCell ref="S4:S5"/>
    <mergeCell ref="AF4:AF5"/>
    <mergeCell ref="AI4:AI5"/>
    <mergeCell ref="AS3:AS5"/>
  </mergeCells>
  <conditionalFormatting sqref="AU15:AX15">
    <cfRule type="cellIs" dxfId="0" priority="1" operator="lessThan">
      <formula>0</formula>
    </cfRule>
  </conditionalFormatting>
  <printOptions gridLines="1"/>
  <pageMargins left="0.747916666666667" right="0.751388888888889" top="0.786805555555556" bottom="0.826388888888889" header="0.5" footer="0.275"/>
  <pageSetup paperSize="8" scale="8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132"/>
  <sheetViews>
    <sheetView workbookViewId="0">
      <pane xSplit="2" ySplit="6" topLeftCell="C7" activePane="bottomRight" state="frozen"/>
      <selection/>
      <selection pane="topRight"/>
      <selection pane="bottomLeft"/>
      <selection pane="bottomRight" activeCell="A1" sqref="A1"/>
    </sheetView>
  </sheetViews>
  <sheetFormatPr defaultColWidth="9" defaultRowHeight="13.5"/>
  <cols>
    <col min="1" max="1" width="15.5083333333333" customWidth="1"/>
    <col min="2" max="2" width="11.125" style="1" customWidth="1"/>
    <col min="3" max="3" width="9.75833333333333" style="1" customWidth="1"/>
    <col min="4" max="6" width="12.625" style="1" customWidth="1"/>
    <col min="7" max="8" width="9.375" style="1" customWidth="1"/>
    <col min="9" max="9" width="10.375" style="1" customWidth="1"/>
    <col min="10" max="10" width="9.75833333333333" style="6" customWidth="1"/>
    <col min="11" max="12" width="9.75833333333333" style="1" customWidth="1"/>
    <col min="13" max="13" width="9.75833333333333" style="1" hidden="1" customWidth="1"/>
    <col min="14" max="14" width="12.375" style="1" hidden="1" customWidth="1"/>
    <col min="15" max="15" width="9.50833333333333" style="1" hidden="1" customWidth="1"/>
    <col min="16" max="16" width="13.875" style="6" hidden="1" customWidth="1"/>
    <col min="17" max="17" width="9.75833333333333" style="1" hidden="1" customWidth="1"/>
    <col min="18" max="18" width="9.75833333333333" style="4" hidden="1" customWidth="1"/>
    <col min="19" max="19" width="9.75833333333333" style="1" hidden="1" customWidth="1"/>
    <col min="20" max="21" width="8.75833333333333" style="1" hidden="1" customWidth="1"/>
    <col min="22" max="22" width="10.375" style="5" hidden="1" customWidth="1"/>
    <col min="23" max="23" width="11.125" style="6" hidden="1" customWidth="1"/>
    <col min="24" max="24" width="9.25833333333333" style="6" hidden="1" customWidth="1"/>
    <col min="25" max="25" width="8.75833333333333" style="1" hidden="1" customWidth="1"/>
    <col min="26" max="26" width="11.7583333333333" style="6" hidden="1" customWidth="1"/>
    <col min="27" max="27" width="10.875" style="6" hidden="1" customWidth="1"/>
    <col min="28" max="28" width="11.125" style="1" hidden="1" customWidth="1"/>
    <col min="29" max="29" width="9.25833333333333" hidden="1" customWidth="1" outlineLevel="1"/>
    <col min="30" max="34" width="9" hidden="1" customWidth="1" outlineLevel="1"/>
    <col min="35" max="35" width="20.125" hidden="1" customWidth="1" outlineLevel="1"/>
    <col min="36" max="37" width="12.625" hidden="1" customWidth="1" outlineLevel="1"/>
    <col min="38" max="38" width="16.625" hidden="1" customWidth="1" outlineLevel="1"/>
    <col min="39" max="40" width="9" hidden="1" customWidth="1" outlineLevel="1"/>
    <col min="41" max="41" width="5.875" hidden="1" customWidth="1" outlineLevel="1"/>
    <col min="42" max="42" width="9" collapsed="1"/>
  </cols>
  <sheetData>
    <row r="1" customFormat="1" spans="1:41">
      <c r="A1" t="s">
        <v>0</v>
      </c>
      <c r="B1" s="1"/>
      <c r="C1" s="1"/>
      <c r="D1" s="1"/>
      <c r="E1" s="1"/>
      <c r="F1" s="1"/>
      <c r="G1" s="1"/>
      <c r="H1" s="1"/>
      <c r="I1" s="1"/>
      <c r="J1" s="6"/>
      <c r="K1" s="1"/>
      <c r="L1" s="1"/>
      <c r="M1" s="1"/>
      <c r="N1" s="1"/>
      <c r="O1" s="1"/>
      <c r="P1" s="6"/>
      <c r="Q1" s="1"/>
      <c r="R1" s="4"/>
      <c r="S1" s="1"/>
      <c r="T1" s="1"/>
      <c r="U1" s="1"/>
      <c r="V1" s="5"/>
      <c r="W1" s="6"/>
      <c r="X1" s="6"/>
      <c r="Y1" s="1"/>
      <c r="Z1" s="6"/>
      <c r="AA1" s="6"/>
      <c r="AB1" s="1"/>
    </row>
    <row r="2" customFormat="1" ht="80" customHeight="1" spans="1:41">
      <c r="A2" s="8" t="s">
        <v>1</v>
      </c>
      <c r="B2" s="8"/>
      <c r="C2" s="8"/>
      <c r="D2" s="8"/>
      <c r="E2" s="8"/>
      <c r="F2" s="8"/>
      <c r="G2" s="8"/>
      <c r="H2" s="8"/>
      <c r="I2" s="8"/>
      <c r="J2" s="8"/>
      <c r="K2" s="8"/>
      <c r="L2" s="8"/>
      <c r="M2" s="8"/>
      <c r="N2" s="8"/>
      <c r="O2" s="8"/>
      <c r="P2" s="8"/>
      <c r="Q2" s="8"/>
      <c r="R2" s="8"/>
      <c r="S2" s="8"/>
      <c r="T2" s="8"/>
      <c r="U2" s="8"/>
      <c r="V2" s="8"/>
      <c r="W2" s="8"/>
      <c r="X2" s="8"/>
      <c r="Y2" s="8"/>
      <c r="Z2" s="8"/>
      <c r="AA2" s="8"/>
      <c r="AB2" s="8"/>
      <c r="AC2" s="13"/>
      <c r="AD2" s="13"/>
      <c r="AE2" s="13"/>
      <c r="AF2" s="13"/>
      <c r="AG2" s="13"/>
      <c r="AH2" s="13"/>
      <c r="AI2" s="13"/>
      <c r="AJ2" s="13"/>
      <c r="AK2" s="13"/>
      <c r="AL2" s="13"/>
      <c r="AM2" s="13"/>
      <c r="AN2" s="13"/>
      <c r="AO2" s="13"/>
    </row>
    <row r="3" s="1" customFormat="1" ht="26" customHeight="1" spans="1:41">
      <c r="A3" s="14" t="s">
        <v>2</v>
      </c>
      <c r="B3" s="14" t="s">
        <v>3</v>
      </c>
      <c r="C3" s="15" t="s">
        <v>161</v>
      </c>
      <c r="D3" s="17"/>
      <c r="E3" s="17"/>
      <c r="F3" s="17"/>
      <c r="G3" s="17"/>
      <c r="H3" s="17"/>
      <c r="I3" s="17"/>
      <c r="J3" s="17"/>
      <c r="K3" s="17"/>
      <c r="L3" s="17"/>
      <c r="M3" s="719" t="s">
        <v>162</v>
      </c>
      <c r="N3" s="20" t="s">
        <v>163</v>
      </c>
      <c r="O3" s="21"/>
      <c r="P3" s="21"/>
      <c r="Q3" s="21"/>
      <c r="R3" s="21"/>
      <c r="S3" s="21"/>
      <c r="T3" s="21"/>
      <c r="U3" s="21"/>
      <c r="V3" s="21"/>
      <c r="W3" s="21"/>
      <c r="X3" s="21"/>
      <c r="Y3" s="21"/>
      <c r="Z3" s="21"/>
      <c r="AA3" s="21"/>
      <c r="AB3" s="45"/>
      <c r="AC3" s="24" t="s">
        <v>164</v>
      </c>
      <c r="AD3" s="25"/>
      <c r="AE3" s="25"/>
      <c r="AF3" s="25"/>
      <c r="AG3" s="25"/>
      <c r="AH3" s="25"/>
      <c r="AI3" s="26"/>
      <c r="AJ3" s="27" t="s">
        <v>165</v>
      </c>
      <c r="AK3" s="27"/>
      <c r="AL3" s="28" t="s">
        <v>166</v>
      </c>
      <c r="AM3" s="29"/>
      <c r="AN3" s="29"/>
      <c r="AO3" s="30"/>
    </row>
    <row r="4" s="1" customFormat="1" ht="18.75" spans="1:41">
      <c r="A4" s="14"/>
      <c r="B4" s="20"/>
      <c r="C4" s="20" t="s">
        <v>5</v>
      </c>
      <c r="D4" s="23"/>
      <c r="E4" s="21" t="s">
        <v>6</v>
      </c>
      <c r="F4" s="21"/>
      <c r="G4" s="21"/>
      <c r="H4" s="20" t="s">
        <v>7</v>
      </c>
      <c r="I4" s="17"/>
      <c r="J4" s="720"/>
      <c r="K4" s="17"/>
      <c r="L4" s="23"/>
      <c r="M4" s="14" t="s">
        <v>5</v>
      </c>
      <c r="N4" s="37" t="s">
        <v>167</v>
      </c>
      <c r="O4" s="721"/>
      <c r="P4" s="39"/>
      <c r="Q4" s="44"/>
      <c r="R4" s="46"/>
      <c r="S4" s="722"/>
      <c r="T4" s="723"/>
      <c r="U4" s="723"/>
      <c r="V4" s="724"/>
      <c r="W4" s="725" t="s">
        <v>168</v>
      </c>
      <c r="X4" s="726"/>
      <c r="Y4" s="40"/>
      <c r="Z4" s="725" t="s">
        <v>169</v>
      </c>
      <c r="AA4" s="726"/>
      <c r="AB4" s="722"/>
      <c r="AC4" s="47"/>
      <c r="AD4" s="48"/>
      <c r="AE4" s="48"/>
      <c r="AF4" s="48"/>
      <c r="AG4" s="48"/>
      <c r="AH4" s="48"/>
      <c r="AI4" s="26"/>
      <c r="AJ4" s="49"/>
      <c r="AK4" s="49"/>
      <c r="AL4" s="50"/>
      <c r="AM4" s="51"/>
      <c r="AN4" s="51"/>
      <c r="AO4" s="52"/>
    </row>
    <row r="5" s="1" customFormat="1" ht="58" customHeight="1" spans="1:41">
      <c r="A5" s="14"/>
      <c r="B5" s="20"/>
      <c r="C5" s="14"/>
      <c r="D5" s="56" t="s">
        <v>8</v>
      </c>
      <c r="E5" s="56"/>
      <c r="F5" s="727" t="s">
        <v>170</v>
      </c>
      <c r="G5" s="745" t="s">
        <v>171</v>
      </c>
      <c r="H5" s="55"/>
      <c r="I5" s="729" t="s">
        <v>11</v>
      </c>
      <c r="J5" s="729" t="s">
        <v>12</v>
      </c>
      <c r="K5" s="14" t="s">
        <v>13</v>
      </c>
      <c r="L5" s="14" t="s">
        <v>14</v>
      </c>
      <c r="M5" s="14"/>
      <c r="N5" s="44"/>
      <c r="O5" s="58" t="s">
        <v>172</v>
      </c>
      <c r="P5" s="61" t="s">
        <v>173</v>
      </c>
      <c r="Q5" s="730" t="s">
        <v>174</v>
      </c>
      <c r="R5" s="731" t="s">
        <v>175</v>
      </c>
      <c r="S5" s="731" t="s">
        <v>173</v>
      </c>
      <c r="T5" s="732" t="s">
        <v>176</v>
      </c>
      <c r="U5" s="732" t="s">
        <v>177</v>
      </c>
      <c r="V5" s="733" t="s">
        <v>178</v>
      </c>
      <c r="W5" s="729"/>
      <c r="X5" s="734" t="s">
        <v>179</v>
      </c>
      <c r="Y5" s="735" t="s">
        <v>180</v>
      </c>
      <c r="Z5" s="729"/>
      <c r="AA5" s="734" t="s">
        <v>181</v>
      </c>
      <c r="AB5" s="45" t="s">
        <v>173</v>
      </c>
      <c r="AC5" s="64" t="s">
        <v>182</v>
      </c>
      <c r="AD5" s="64" t="s">
        <v>183</v>
      </c>
      <c r="AE5" s="64" t="s">
        <v>184</v>
      </c>
      <c r="AF5" s="64" t="s">
        <v>185</v>
      </c>
      <c r="AG5" s="64" t="s">
        <v>186</v>
      </c>
      <c r="AH5" s="64" t="s">
        <v>187</v>
      </c>
      <c r="AI5" s="65"/>
      <c r="AJ5" s="66"/>
      <c r="AK5" s="19" t="s">
        <v>188</v>
      </c>
      <c r="AL5" s="67" t="s">
        <v>189</v>
      </c>
      <c r="AM5" s="68" t="s">
        <v>190</v>
      </c>
      <c r="AN5" s="68" t="s">
        <v>191</v>
      </c>
      <c r="AO5" s="69" t="s">
        <v>192</v>
      </c>
    </row>
    <row r="6" customFormat="1" ht="24" customHeight="1" spans="1:41">
      <c r="A6" s="70"/>
      <c r="B6" s="71"/>
      <c r="C6" s="71"/>
      <c r="D6" s="71"/>
      <c r="E6" s="71"/>
      <c r="F6" s="71"/>
      <c r="G6" s="71"/>
      <c r="H6" s="71"/>
      <c r="I6" s="71"/>
      <c r="J6" s="736"/>
      <c r="K6" s="71"/>
      <c r="L6" s="71"/>
      <c r="M6" s="71"/>
      <c r="N6" s="77"/>
      <c r="O6" s="71"/>
      <c r="P6" s="80"/>
      <c r="Q6" s="71"/>
      <c r="R6" s="74"/>
      <c r="S6" s="75"/>
      <c r="T6" s="75"/>
      <c r="U6" s="75"/>
      <c r="V6" s="74"/>
      <c r="W6" s="80"/>
      <c r="X6" s="80"/>
      <c r="Y6" s="79"/>
      <c r="Z6" s="80"/>
      <c r="AA6" s="80"/>
      <c r="AB6" s="79"/>
      <c r="AC6" s="82" t="s">
        <v>193</v>
      </c>
      <c r="AD6" s="82" t="s">
        <v>193</v>
      </c>
      <c r="AE6" s="82" t="s">
        <v>193</v>
      </c>
      <c r="AF6" s="82" t="s">
        <v>193</v>
      </c>
      <c r="AG6" s="82" t="s">
        <v>193</v>
      </c>
      <c r="AH6" s="82" t="s">
        <v>193</v>
      </c>
      <c r="AI6" s="83"/>
      <c r="AJ6" s="83"/>
      <c r="AK6" s="83"/>
      <c r="AL6" s="82"/>
      <c r="AM6" s="84"/>
      <c r="AN6" s="84"/>
      <c r="AO6" s="85"/>
    </row>
    <row r="7" customFormat="1" ht="15" customHeight="1" spans="1:41">
      <c r="A7" s="86" t="s">
        <v>17</v>
      </c>
      <c r="B7" s="87"/>
      <c r="C7" s="88">
        <v>318500</v>
      </c>
      <c r="D7" s="88">
        <f t="shared" ref="D7:D70" si="0">F7+H7</f>
        <v>268500</v>
      </c>
      <c r="E7" s="88">
        <f>E8+E13+E15+E23+E28+E39+E46+E55+E61+E66+E68+E70+E78+E83+E93+E99+E108+E117+E121+E127</f>
        <v>71686</v>
      </c>
      <c r="F7" s="88">
        <f>F8+F13+F15+F23+F28+F39+F46+F55+F61+F66+F68+F70+F78+F83+F93+F99+F108+F117+F121+F127</f>
        <v>21686</v>
      </c>
      <c r="G7" s="88">
        <f t="shared" ref="G7:G70" si="1">E7-F7</f>
        <v>50000</v>
      </c>
      <c r="H7" s="88">
        <f>H8+H13+H15+H23+H28+H39+H46+H55+H61+H66+H68+H70+H78+H83+H93+H99+H108+H117+H121+H127</f>
        <v>246814</v>
      </c>
      <c r="I7" s="88">
        <f>I8+I13+I15+I23+I28+I39+I46+I55+I61+I66+I68+I70+I78+I83+I93+I99+I108+I117+I121+I127</f>
        <v>3973</v>
      </c>
      <c r="J7" s="88">
        <f>J8+J13+J15+J23+J28+J39+J46+J55+J61+J66+J68+J70+J78+J83+J93+J99+J108+J117+J121+J127</f>
        <v>227021</v>
      </c>
      <c r="K7" s="88">
        <v>13491</v>
      </c>
      <c r="L7" s="88">
        <v>2329</v>
      </c>
      <c r="M7" s="88">
        <f t="shared" ref="M7:V7" si="2">M8+M13+M15+M23+M28+M39+M46+M55+M61+M66+M68+M70+M78+M83+M93+M99+M108+M117+M121+M127</f>
        <v>246814</v>
      </c>
      <c r="N7" s="737">
        <f t="shared" si="2"/>
        <v>2835.2193</v>
      </c>
      <c r="O7" s="738">
        <f t="shared" si="2"/>
        <v>2622.4027</v>
      </c>
      <c r="P7" s="739">
        <f t="shared" si="2"/>
        <v>838257</v>
      </c>
      <c r="Q7" s="88">
        <f t="shared" si="2"/>
        <v>230994</v>
      </c>
      <c r="R7" s="88">
        <f t="shared" si="2"/>
        <v>248998.04</v>
      </c>
      <c r="S7" s="88">
        <f t="shared" si="2"/>
        <v>838257</v>
      </c>
      <c r="T7" s="88">
        <f t="shared" si="2"/>
        <v>10418</v>
      </c>
      <c r="U7" s="88">
        <f t="shared" si="2"/>
        <v>3073</v>
      </c>
      <c r="V7" s="88">
        <f t="shared" si="2"/>
        <v>2329</v>
      </c>
      <c r="W7" s="481">
        <v>255</v>
      </c>
      <c r="X7" s="481">
        <v>207</v>
      </c>
      <c r="Y7" s="481">
        <v>68</v>
      </c>
      <c r="Z7" s="482">
        <v>970</v>
      </c>
      <c r="AA7" s="482">
        <v>334.356</v>
      </c>
      <c r="AB7" s="95">
        <v>3053.289</v>
      </c>
      <c r="AC7" s="98">
        <f t="shared" ref="AC7:AH7" si="3">AC8+AC13+AC15+AC23+AC28+AC39+AC46+AC55+AC61+AC66+AC68+AC70+AC78+AC83+AC93+AC99+AC108+AC117+AC121+AC127</f>
        <v>939.801</v>
      </c>
      <c r="AD7" s="98">
        <f t="shared" si="3"/>
        <v>33.042</v>
      </c>
      <c r="AE7" s="98">
        <f t="shared" si="3"/>
        <v>207.247</v>
      </c>
      <c r="AF7" s="98">
        <f t="shared" si="3"/>
        <v>233.527</v>
      </c>
      <c r="AG7" s="98">
        <f t="shared" si="3"/>
        <v>1045.4027</v>
      </c>
      <c r="AH7" s="98">
        <f t="shared" si="3"/>
        <v>163.383</v>
      </c>
      <c r="AI7" s="98"/>
      <c r="AJ7" s="98">
        <v>2760.65</v>
      </c>
      <c r="AK7" s="98">
        <f t="shared" ref="AK7:AK70" si="4">O7-AJ7</f>
        <v>-138.2473</v>
      </c>
      <c r="AL7" s="99"/>
      <c r="AM7" s="86"/>
      <c r="AN7" s="86"/>
      <c r="AO7" s="100"/>
    </row>
    <row r="8" customFormat="1" ht="19" customHeight="1" outlineLevel="1" spans="1:41">
      <c r="A8" s="101" t="s">
        <v>18</v>
      </c>
      <c r="B8" s="102"/>
      <c r="C8" s="102">
        <f>SUBTOTAL(9,C9:C12)</f>
        <v>2495</v>
      </c>
      <c r="D8" s="117">
        <f t="shared" si="0"/>
        <v>2495</v>
      </c>
      <c r="E8" s="102">
        <f>SUBTOTAL(9,E9:E12)</f>
        <v>0</v>
      </c>
      <c r="F8" s="102">
        <f>SUBTOTAL(9,F9:F12)</f>
        <v>0</v>
      </c>
      <c r="G8" s="102">
        <f t="shared" si="1"/>
        <v>0</v>
      </c>
      <c r="H8" s="102">
        <f t="shared" ref="H8:V8" si="5">SUBTOTAL(9,H9:H12)</f>
        <v>2495</v>
      </c>
      <c r="I8" s="102">
        <f t="shared" si="5"/>
        <v>0</v>
      </c>
      <c r="J8" s="102">
        <f t="shared" si="5"/>
        <v>2495</v>
      </c>
      <c r="K8" s="102">
        <f t="shared" si="5"/>
        <v>0</v>
      </c>
      <c r="L8" s="102">
        <f t="shared" si="5"/>
        <v>0</v>
      </c>
      <c r="M8" s="102">
        <f t="shared" si="5"/>
        <v>2495</v>
      </c>
      <c r="N8" s="740">
        <f t="shared" si="5"/>
        <v>88.459</v>
      </c>
      <c r="O8" s="741">
        <f t="shared" si="5"/>
        <v>39.64</v>
      </c>
      <c r="P8" s="582">
        <f t="shared" si="5"/>
        <v>89425</v>
      </c>
      <c r="Q8" s="102">
        <f t="shared" si="5"/>
        <v>2495</v>
      </c>
      <c r="R8" s="102">
        <f t="shared" si="5"/>
        <v>2495.36</v>
      </c>
      <c r="S8" s="102">
        <f t="shared" si="5"/>
        <v>89425</v>
      </c>
      <c r="T8" s="102">
        <f t="shared" si="5"/>
        <v>0</v>
      </c>
      <c r="U8" s="102">
        <f t="shared" si="5"/>
        <v>0</v>
      </c>
      <c r="V8" s="102">
        <f t="shared" si="5"/>
        <v>0</v>
      </c>
      <c r="W8" s="484">
        <v>0</v>
      </c>
      <c r="X8" s="484">
        <v>0</v>
      </c>
      <c r="Y8" s="484">
        <v>0</v>
      </c>
      <c r="Z8" s="485">
        <v>0</v>
      </c>
      <c r="AA8" s="485">
        <f t="shared" ref="AA8:AH8" si="6">SUM(AA9:AA12)</f>
        <v>0</v>
      </c>
      <c r="AB8" s="110">
        <f t="shared" si="6"/>
        <v>0</v>
      </c>
      <c r="AC8" s="110">
        <f t="shared" si="6"/>
        <v>32.654</v>
      </c>
      <c r="AD8" s="111">
        <f t="shared" si="6"/>
        <v>0</v>
      </c>
      <c r="AE8" s="111">
        <f t="shared" si="6"/>
        <v>0</v>
      </c>
      <c r="AF8" s="111">
        <f t="shared" si="6"/>
        <v>0</v>
      </c>
      <c r="AG8" s="111">
        <f t="shared" si="6"/>
        <v>6.986</v>
      </c>
      <c r="AH8" s="111">
        <f t="shared" si="6"/>
        <v>0</v>
      </c>
      <c r="AI8" s="110"/>
      <c r="AJ8" s="110">
        <v>47.6</v>
      </c>
      <c r="AK8" s="98">
        <f t="shared" si="4"/>
        <v>-7.96</v>
      </c>
      <c r="AL8" s="99"/>
      <c r="AM8" s="112"/>
      <c r="AN8" s="112"/>
      <c r="AO8" s="113"/>
    </row>
    <row r="9" customFormat="1" ht="19" customHeight="1" outlineLevel="2" spans="1:41">
      <c r="A9" s="114" t="s">
        <v>19</v>
      </c>
      <c r="B9" s="102" t="s">
        <v>20</v>
      </c>
      <c r="C9" s="115">
        <f>H9+E9</f>
        <v>0</v>
      </c>
      <c r="D9" s="117">
        <f t="shared" si="0"/>
        <v>0</v>
      </c>
      <c r="E9" s="117">
        <v>0</v>
      </c>
      <c r="F9" s="117">
        <f>ROUND(21686/71686*E9,0)</f>
        <v>0</v>
      </c>
      <c r="G9" s="102">
        <f t="shared" si="1"/>
        <v>0</v>
      </c>
      <c r="H9" s="115">
        <f>M9</f>
        <v>0</v>
      </c>
      <c r="I9" s="115">
        <v>0</v>
      </c>
      <c r="J9" s="241">
        <v>0</v>
      </c>
      <c r="K9" s="115">
        <v>0</v>
      </c>
      <c r="L9" s="115">
        <v>0</v>
      </c>
      <c r="M9" s="115">
        <f>ROUND(Q9+U9+T9+V9,0)</f>
        <v>0</v>
      </c>
      <c r="N9" s="742">
        <v>12.28</v>
      </c>
      <c r="O9" s="226">
        <f>SUM(AC9:AH9)</f>
        <v>0</v>
      </c>
      <c r="P9" s="193">
        <f>ROUND(SUMIFS(基础数据表格农村公路建设!P:P,基础数据表格农村公路建设!E:E,$AC$6,基础数据表格农村公路建设!G:G,B9),0)</f>
        <v>0</v>
      </c>
      <c r="Q9" s="115">
        <f>ROUND(IF(R9&lt;S9,R9,S9),0)</f>
        <v>0</v>
      </c>
      <c r="R9" s="119">
        <f>AM9*(AE9+AF9+AG9)+AN9*(AC9+AD9)+AO9*AH9</f>
        <v>0</v>
      </c>
      <c r="S9" s="120">
        <f>P9</f>
        <v>0</v>
      </c>
      <c r="T9" s="715">
        <v>0</v>
      </c>
      <c r="U9" s="74">
        <v>0</v>
      </c>
      <c r="V9" s="715">
        <v>0</v>
      </c>
      <c r="W9" s="486"/>
      <c r="X9" s="486">
        <v>0</v>
      </c>
      <c r="Y9" s="488">
        <v>0</v>
      </c>
      <c r="Z9" s="487"/>
      <c r="AA9" s="487"/>
      <c r="AB9" s="130"/>
      <c r="AC9" s="110">
        <f>SUMIFS(基础数据表格农村公路建设!M:M,基础数据表格农村公路建设!G:G,B9,基础数据表格农村公路建设!D:D,$AC$5,基础数据表格农村公路建设!E:E,$AC$6)</f>
        <v>0</v>
      </c>
      <c r="AD9" s="111">
        <f>SUMIFS(基础数据表格农村公路建设!M:M,基础数据表格农村公路建设!G:G,B9,基础数据表格农村公路建设!D:D,$AD$5,基础数据表格农村公路建设!E:E,$AD$6)</f>
        <v>0</v>
      </c>
      <c r="AE9" s="111">
        <f>SUMIFS(基础数据表格农村公路建设!M:M,基础数据表格农村公路建设!G:G,B9,基础数据表格农村公路建设!D:D,$AE$5,基础数据表格农村公路建设!E:E,$AE$6)</f>
        <v>0</v>
      </c>
      <c r="AF9" s="111">
        <f>SUMIFS(基础数据表格农村公路建设!M:M,基础数据表格农村公路建设!G:G,B9,基础数据表格农村公路建设!D:D,$AF$5,基础数据表格农村公路建设!E:E,$AF$6)</f>
        <v>0</v>
      </c>
      <c r="AG9" s="111">
        <f>SUMIFS(基础数据表格农村公路建设!M:M,基础数据表格农村公路建设!G:G,B9,基础数据表格农村公路建设!D:D,$AG$5,基础数据表格农村公路建设!E:E,$AG$6)</f>
        <v>0</v>
      </c>
      <c r="AH9" s="111">
        <f>SUMIFS(基础数据表格农村公路建设!M:M,基础数据表格农村公路建设!G:G,B9,基础数据表格农村公路建设!D:D,$AH$5,基础数据表格农村公路建设!E:E,$AH$6)</f>
        <v>0</v>
      </c>
      <c r="AI9" s="83"/>
      <c r="AJ9" s="83">
        <v>15.85</v>
      </c>
      <c r="AK9" s="98">
        <f t="shared" si="4"/>
        <v>-15.85</v>
      </c>
      <c r="AL9" s="99" t="s">
        <v>194</v>
      </c>
      <c r="AM9" s="112">
        <v>30</v>
      </c>
      <c r="AN9" s="112">
        <v>70</v>
      </c>
      <c r="AO9" s="113">
        <v>15</v>
      </c>
    </row>
    <row r="10" customFormat="1" ht="19" customHeight="1" outlineLevel="2" spans="1:41">
      <c r="A10" s="114" t="s">
        <v>19</v>
      </c>
      <c r="B10" s="102" t="s">
        <v>21</v>
      </c>
      <c r="C10" s="115">
        <f>H10+E10</f>
        <v>63</v>
      </c>
      <c r="D10" s="117">
        <f t="shared" si="0"/>
        <v>63</v>
      </c>
      <c r="E10" s="117">
        <v>0</v>
      </c>
      <c r="F10" s="117">
        <f>ROUND(21686/71686*E10,0)</f>
        <v>0</v>
      </c>
      <c r="G10" s="102">
        <f t="shared" si="1"/>
        <v>0</v>
      </c>
      <c r="H10" s="115">
        <f>M10</f>
        <v>63</v>
      </c>
      <c r="I10" s="115">
        <v>0</v>
      </c>
      <c r="J10" s="241">
        <v>63</v>
      </c>
      <c r="K10" s="115">
        <v>0</v>
      </c>
      <c r="L10" s="115">
        <v>0</v>
      </c>
      <c r="M10" s="115">
        <f>ROUND(Q10+U10+T10+V10,0)</f>
        <v>63</v>
      </c>
      <c r="N10" s="742">
        <v>2.021</v>
      </c>
      <c r="O10" s="226">
        <f>SUM(AC10:AH10)</f>
        <v>0.899</v>
      </c>
      <c r="P10" s="193">
        <f>ROUND(SUMIFS(基础数据表格农村公路建设!P:P,基础数据表格农村公路建设!E:E,$AC$6,基础数据表格农村公路建设!G:G,B10),0)</f>
        <v>46461</v>
      </c>
      <c r="Q10" s="115">
        <f>ROUND(IF(R10&lt;S10,R10,S10),0)</f>
        <v>63</v>
      </c>
      <c r="R10" s="119">
        <f>AM10*(AE10+AF10+AG10)+AN10*(AC10+AD10)+AO10*AH10</f>
        <v>62.93</v>
      </c>
      <c r="S10" s="120">
        <f>P10</f>
        <v>46461</v>
      </c>
      <c r="T10" s="715">
        <v>0</v>
      </c>
      <c r="U10" s="74">
        <v>0</v>
      </c>
      <c r="V10" s="715">
        <v>0</v>
      </c>
      <c r="W10" s="486"/>
      <c r="X10" s="486">
        <v>0</v>
      </c>
      <c r="Y10" s="488">
        <v>0</v>
      </c>
      <c r="Z10" s="487"/>
      <c r="AA10" s="487"/>
      <c r="AB10" s="130"/>
      <c r="AC10" s="110">
        <f>SUMIFS(基础数据表格农村公路建设!M:M,基础数据表格农村公路建设!G:G,B10,基础数据表格农村公路建设!D:D,$AC$5,基础数据表格农村公路建设!E:E,$AC$6)</f>
        <v>0.899</v>
      </c>
      <c r="AD10" s="111">
        <f>SUMIFS(基础数据表格农村公路建设!M:M,基础数据表格农村公路建设!G:G,B10,基础数据表格农村公路建设!D:D,$AD$5,基础数据表格农村公路建设!E:E,$AD$6)</f>
        <v>0</v>
      </c>
      <c r="AE10" s="111">
        <f>SUMIFS(基础数据表格农村公路建设!M:M,基础数据表格农村公路建设!G:G,B10,基础数据表格农村公路建设!D:D,$AE$5,基础数据表格农村公路建设!E:E,$AE$6)</f>
        <v>0</v>
      </c>
      <c r="AF10" s="111">
        <f>SUMIFS(基础数据表格农村公路建设!M:M,基础数据表格农村公路建设!G:G,B10,基础数据表格农村公路建设!D:D,$AF$5,基础数据表格农村公路建设!E:E,$AF$6)</f>
        <v>0</v>
      </c>
      <c r="AG10" s="111">
        <f>SUMIFS(基础数据表格农村公路建设!M:M,基础数据表格农村公路建设!G:G,B10,基础数据表格农村公路建设!D:D,$AG$5,基础数据表格农村公路建设!E:E,$AG$6)</f>
        <v>0</v>
      </c>
      <c r="AH10" s="111">
        <f>SUMIFS(基础数据表格农村公路建设!M:M,基础数据表格农村公路建设!G:G,B10,基础数据表格农村公路建设!D:D,$AH$5,基础数据表格农村公路建设!E:E,$AH$6)</f>
        <v>0</v>
      </c>
      <c r="AI10" s="83"/>
      <c r="AJ10" s="83">
        <v>2.021</v>
      </c>
      <c r="AK10" s="98">
        <f t="shared" si="4"/>
        <v>-1.122</v>
      </c>
      <c r="AL10" s="99" t="s">
        <v>194</v>
      </c>
      <c r="AM10" s="112">
        <v>30</v>
      </c>
      <c r="AN10" s="112">
        <v>70</v>
      </c>
      <c r="AO10" s="113">
        <v>15</v>
      </c>
    </row>
    <row r="11" customFormat="1" ht="19" customHeight="1" outlineLevel="2" spans="1:41">
      <c r="A11" s="114" t="s">
        <v>19</v>
      </c>
      <c r="B11" s="102" t="s">
        <v>22</v>
      </c>
      <c r="C11" s="115">
        <f>H11+E11</f>
        <v>2432</v>
      </c>
      <c r="D11" s="117">
        <f t="shared" si="0"/>
        <v>2432</v>
      </c>
      <c r="E11" s="117">
        <v>0</v>
      </c>
      <c r="F11" s="117">
        <f>ROUND(21686/71686*E11,0)</f>
        <v>0</v>
      </c>
      <c r="G11" s="102">
        <f t="shared" si="1"/>
        <v>0</v>
      </c>
      <c r="H11" s="115">
        <f>M11</f>
        <v>2432</v>
      </c>
      <c r="I11" s="115">
        <v>0</v>
      </c>
      <c r="J11" s="241">
        <v>2432</v>
      </c>
      <c r="K11" s="115">
        <v>0</v>
      </c>
      <c r="L11" s="115">
        <v>0</v>
      </c>
      <c r="M11" s="115">
        <f>ROUND(Q11+U11+T11+V11,0)</f>
        <v>2432</v>
      </c>
      <c r="N11" s="742">
        <v>74.158</v>
      </c>
      <c r="O11" s="226">
        <f>SUM(AC11:AH11)</f>
        <v>38.741</v>
      </c>
      <c r="P11" s="193">
        <f>ROUND(SUMIFS(基础数据表格农村公路建设!P:P,基础数据表格农村公路建设!E:E,$AC$6,基础数据表格农村公路建设!G:G,B11),0)</f>
        <v>42964</v>
      </c>
      <c r="Q11" s="115">
        <f>ROUND(IF(R11&lt;S11,R11,S11),0)</f>
        <v>2432</v>
      </c>
      <c r="R11" s="119">
        <f>AM11*(AE11+AF11+AG11)+AN11*(AC11+AD11)+AO11*AH11</f>
        <v>2432.43</v>
      </c>
      <c r="S11" s="120">
        <f>P11</f>
        <v>42964</v>
      </c>
      <c r="T11" s="715">
        <v>0</v>
      </c>
      <c r="U11" s="74">
        <v>0</v>
      </c>
      <c r="V11" s="715">
        <v>0</v>
      </c>
      <c r="W11" s="486"/>
      <c r="X11" s="486">
        <v>0</v>
      </c>
      <c r="Y11" s="488">
        <v>0</v>
      </c>
      <c r="Z11" s="487"/>
      <c r="AA11" s="487"/>
      <c r="AB11" s="130"/>
      <c r="AC11" s="110">
        <f>SUMIFS(基础数据表格农村公路建设!M:M,基础数据表格农村公路建设!G:G,B11,基础数据表格农村公路建设!D:D,$AC$5,基础数据表格农村公路建设!E:E,$AC$6)</f>
        <v>31.755</v>
      </c>
      <c r="AD11" s="111">
        <f>SUMIFS(基础数据表格农村公路建设!M:M,基础数据表格农村公路建设!G:G,B11,基础数据表格农村公路建设!D:D,$AD$5,基础数据表格农村公路建设!E:E,$AD$6)</f>
        <v>0</v>
      </c>
      <c r="AE11" s="111">
        <f>SUMIFS(基础数据表格农村公路建设!M:M,基础数据表格农村公路建设!G:G,B11,基础数据表格农村公路建设!D:D,$AE$5,基础数据表格农村公路建设!E:E,$AE$6)</f>
        <v>0</v>
      </c>
      <c r="AF11" s="111">
        <f>SUMIFS(基础数据表格农村公路建设!M:M,基础数据表格农村公路建设!G:G,B11,基础数据表格农村公路建设!D:D,$AF$5,基础数据表格农村公路建设!E:E,$AF$6)</f>
        <v>0</v>
      </c>
      <c r="AG11" s="111">
        <f>SUMIFS(基础数据表格农村公路建设!M:M,基础数据表格农村公路建设!G:G,B11,基础数据表格农村公路建设!D:D,$AG$5,基础数据表格农村公路建设!E:E,$AG$6)</f>
        <v>6.986</v>
      </c>
      <c r="AH11" s="111">
        <f>SUMIFS(基础数据表格农村公路建设!M:M,基础数据表格农村公路建设!G:G,B11,基础数据表格农村公路建设!D:D,$AH$5,基础数据表格农村公路建设!E:E,$AH$6)</f>
        <v>0</v>
      </c>
      <c r="AI11" s="83"/>
      <c r="AJ11" s="83">
        <v>29.729</v>
      </c>
      <c r="AK11" s="98">
        <f t="shared" si="4"/>
        <v>9.012</v>
      </c>
      <c r="AL11" s="99" t="s">
        <v>194</v>
      </c>
      <c r="AM11" s="112">
        <v>30</v>
      </c>
      <c r="AN11" s="112">
        <v>70</v>
      </c>
      <c r="AO11" s="113">
        <v>15</v>
      </c>
    </row>
    <row r="12" customFormat="1" ht="19" customHeight="1" outlineLevel="2" spans="1:41">
      <c r="A12" s="131" t="s">
        <v>19</v>
      </c>
      <c r="B12" s="102" t="s">
        <v>23</v>
      </c>
      <c r="C12" s="115">
        <f>H12+E12</f>
        <v>0</v>
      </c>
      <c r="D12" s="117">
        <f t="shared" si="0"/>
        <v>0</v>
      </c>
      <c r="E12" s="117">
        <v>0</v>
      </c>
      <c r="F12" s="117">
        <f>ROUND(21686/71686*E12,0)</f>
        <v>0</v>
      </c>
      <c r="G12" s="102">
        <f t="shared" si="1"/>
        <v>0</v>
      </c>
      <c r="H12" s="115">
        <f>M12</f>
        <v>0</v>
      </c>
      <c r="I12" s="115">
        <v>0</v>
      </c>
      <c r="J12" s="241">
        <v>0</v>
      </c>
      <c r="K12" s="115">
        <v>0</v>
      </c>
      <c r="L12" s="115">
        <v>0</v>
      </c>
      <c r="M12" s="115">
        <f>ROUND(Q12+U12+T12+V12,0)</f>
        <v>0</v>
      </c>
      <c r="N12" s="742">
        <v>0</v>
      </c>
      <c r="O12" s="226">
        <f>SUM(AC12:AH12)</f>
        <v>0</v>
      </c>
      <c r="P12" s="193">
        <f>ROUND(SUMIFS(基础数据表格农村公路建设!P:P,基础数据表格农村公路建设!E:E,$AC$6,基础数据表格农村公路建设!G:G,B12),0)</f>
        <v>0</v>
      </c>
      <c r="Q12" s="115">
        <f>ROUND(IF(R12&lt;S12,R12,S12),0)</f>
        <v>0</v>
      </c>
      <c r="R12" s="119">
        <f>AM12*(AE12+AF12+AG12)+AN12*(AC12+AD12)+AO12*AH12</f>
        <v>0</v>
      </c>
      <c r="S12" s="120">
        <f>P12</f>
        <v>0</v>
      </c>
      <c r="T12" s="715">
        <v>0</v>
      </c>
      <c r="U12" s="74">
        <v>0</v>
      </c>
      <c r="V12" s="715">
        <v>0</v>
      </c>
      <c r="W12" s="486"/>
      <c r="X12" s="486">
        <v>0</v>
      </c>
      <c r="Y12" s="488">
        <v>0</v>
      </c>
      <c r="Z12" s="487"/>
      <c r="AA12" s="487"/>
      <c r="AB12" s="130"/>
      <c r="AC12" s="110">
        <f>SUMIFS(基础数据表格农村公路建设!M:M,基础数据表格农村公路建设!G:G,B12,基础数据表格农村公路建设!D:D,$AC$5,基础数据表格农村公路建设!E:E,$AC$6)</f>
        <v>0</v>
      </c>
      <c r="AD12" s="111">
        <f>SUMIFS(基础数据表格农村公路建设!M:M,基础数据表格农村公路建设!G:G,B12,基础数据表格农村公路建设!D:D,$AD$5,基础数据表格农村公路建设!E:E,$AD$6)</f>
        <v>0</v>
      </c>
      <c r="AE12" s="111">
        <f>SUMIFS(基础数据表格农村公路建设!M:M,基础数据表格农村公路建设!G:G,B12,基础数据表格农村公路建设!D:D,$AE$5,基础数据表格农村公路建设!E:E,$AE$6)</f>
        <v>0</v>
      </c>
      <c r="AF12" s="111">
        <f>SUMIFS(基础数据表格农村公路建设!M:M,基础数据表格农村公路建设!G:G,B12,基础数据表格农村公路建设!D:D,$AF$5,基础数据表格农村公路建设!E:E,$AF$6)</f>
        <v>0</v>
      </c>
      <c r="AG12" s="111">
        <f>SUMIFS(基础数据表格农村公路建设!M:M,基础数据表格农村公路建设!G:G,B12,基础数据表格农村公路建设!D:D,$AG$5,基础数据表格农村公路建设!E:E,$AG$6)</f>
        <v>0</v>
      </c>
      <c r="AH12" s="111">
        <f>SUMIFS(基础数据表格农村公路建设!M:M,基础数据表格农村公路建设!G:G,B12,基础数据表格农村公路建设!D:D,$AH$5,基础数据表格农村公路建设!E:E,$AH$6)</f>
        <v>0</v>
      </c>
      <c r="AI12" s="83"/>
      <c r="AJ12" s="83">
        <v>0</v>
      </c>
      <c r="AK12" s="98">
        <f t="shared" si="4"/>
        <v>0</v>
      </c>
      <c r="AL12" s="99" t="s">
        <v>194</v>
      </c>
      <c r="AM12" s="112">
        <v>30</v>
      </c>
      <c r="AN12" s="112">
        <v>70</v>
      </c>
      <c r="AO12" s="113">
        <v>15</v>
      </c>
    </row>
    <row r="13" customFormat="1" ht="19" customHeight="1" outlineLevel="1" spans="1:41">
      <c r="A13" s="101" t="s">
        <v>24</v>
      </c>
      <c r="B13" s="132"/>
      <c r="C13" s="115">
        <f>SUBTOTAL(9,C14:C14)</f>
        <v>186</v>
      </c>
      <c r="D13" s="117">
        <f t="shared" si="0"/>
        <v>186</v>
      </c>
      <c r="E13" s="115">
        <f>SUBTOTAL(9,E14:E14)</f>
        <v>0</v>
      </c>
      <c r="F13" s="115">
        <f>SUBTOTAL(9,F14:F14)</f>
        <v>0</v>
      </c>
      <c r="G13" s="102">
        <f t="shared" si="1"/>
        <v>0</v>
      </c>
      <c r="H13" s="115">
        <f t="shared" ref="H13:V13" si="7">SUBTOTAL(9,H14:H14)</f>
        <v>186</v>
      </c>
      <c r="I13" s="115">
        <f t="shared" si="7"/>
        <v>0</v>
      </c>
      <c r="J13" s="115">
        <f t="shared" si="7"/>
        <v>186</v>
      </c>
      <c r="K13" s="115">
        <f t="shared" si="7"/>
        <v>0</v>
      </c>
      <c r="L13" s="115">
        <f t="shared" si="7"/>
        <v>0</v>
      </c>
      <c r="M13" s="115">
        <f t="shared" si="7"/>
        <v>186</v>
      </c>
      <c r="N13" s="743">
        <f t="shared" si="7"/>
        <v>6.212</v>
      </c>
      <c r="O13" s="385">
        <f t="shared" si="7"/>
        <v>6.212</v>
      </c>
      <c r="P13" s="238">
        <f t="shared" si="7"/>
        <v>4565</v>
      </c>
      <c r="Q13" s="115">
        <f t="shared" si="7"/>
        <v>186</v>
      </c>
      <c r="R13" s="115">
        <f t="shared" si="7"/>
        <v>186.36</v>
      </c>
      <c r="S13" s="115">
        <f t="shared" si="7"/>
        <v>4565</v>
      </c>
      <c r="T13" s="115">
        <f t="shared" si="7"/>
        <v>0</v>
      </c>
      <c r="U13" s="115">
        <f t="shared" si="7"/>
        <v>0</v>
      </c>
      <c r="V13" s="115">
        <f t="shared" si="7"/>
        <v>0</v>
      </c>
      <c r="W13" s="489">
        <v>0</v>
      </c>
      <c r="X13" s="489">
        <v>0</v>
      </c>
      <c r="Y13" s="489">
        <v>0</v>
      </c>
      <c r="Z13" s="490">
        <v>0</v>
      </c>
      <c r="AA13" s="490">
        <f t="shared" ref="AA13:AH13" si="8">SUM(AA14:AA14)</f>
        <v>0</v>
      </c>
      <c r="AB13" s="111">
        <f t="shared" si="8"/>
        <v>0</v>
      </c>
      <c r="AC13" s="111">
        <f t="shared" si="8"/>
        <v>0</v>
      </c>
      <c r="AD13" s="111">
        <f t="shared" si="8"/>
        <v>0</v>
      </c>
      <c r="AE13" s="111">
        <f t="shared" si="8"/>
        <v>0</v>
      </c>
      <c r="AF13" s="111">
        <f t="shared" si="8"/>
        <v>0</v>
      </c>
      <c r="AG13" s="111">
        <f t="shared" si="8"/>
        <v>6.212</v>
      </c>
      <c r="AH13" s="111">
        <f t="shared" si="8"/>
        <v>0</v>
      </c>
      <c r="AI13" s="110"/>
      <c r="AJ13" s="110">
        <v>13.95</v>
      </c>
      <c r="AK13" s="98">
        <f t="shared" si="4"/>
        <v>-7.738</v>
      </c>
      <c r="AL13" s="99"/>
      <c r="AM13" s="112"/>
      <c r="AN13" s="112"/>
      <c r="AO13" s="113"/>
    </row>
    <row r="14" customFormat="1" ht="19" customHeight="1" outlineLevel="2" spans="1:41">
      <c r="A14" s="114" t="s">
        <v>25</v>
      </c>
      <c r="B14" s="102" t="s">
        <v>26</v>
      </c>
      <c r="C14" s="115">
        <f>H14+E14</f>
        <v>186</v>
      </c>
      <c r="D14" s="117">
        <f t="shared" si="0"/>
        <v>186</v>
      </c>
      <c r="E14" s="117">
        <v>0</v>
      </c>
      <c r="F14" s="117">
        <f>ROUND(21686/71686*E14,0)</f>
        <v>0</v>
      </c>
      <c r="G14" s="102">
        <f t="shared" si="1"/>
        <v>0</v>
      </c>
      <c r="H14" s="115">
        <f>M14</f>
        <v>186</v>
      </c>
      <c r="I14" s="115">
        <v>0</v>
      </c>
      <c r="J14" s="241">
        <v>186</v>
      </c>
      <c r="K14" s="115">
        <v>0</v>
      </c>
      <c r="L14" s="115">
        <v>0</v>
      </c>
      <c r="M14" s="115">
        <f>ROUND(Q14+U14+T14+V14,0)</f>
        <v>186</v>
      </c>
      <c r="N14" s="742">
        <v>6.212</v>
      </c>
      <c r="O14" s="226">
        <f>SUM(AC14:AH14)</f>
        <v>6.212</v>
      </c>
      <c r="P14" s="193">
        <f>ROUND(SUMIFS(基础数据表格农村公路建设!P:P,基础数据表格农村公路建设!E:E,$AC$6,基础数据表格农村公路建设!G:G,B14),0)</f>
        <v>4565</v>
      </c>
      <c r="Q14" s="115">
        <f>ROUND(IF(R14&lt;S14,R14,S14),0)</f>
        <v>186</v>
      </c>
      <c r="R14" s="119">
        <f>AM14*(AE14+AF14+AG14)+AN14*(AC14+AD14)+AO14*AH14</f>
        <v>186.36</v>
      </c>
      <c r="S14" s="120">
        <f>P14</f>
        <v>4565</v>
      </c>
      <c r="T14" s="715">
        <v>0</v>
      </c>
      <c r="U14" s="74">
        <v>0</v>
      </c>
      <c r="V14" s="715">
        <v>0</v>
      </c>
      <c r="W14" s="486"/>
      <c r="X14" s="486">
        <v>0</v>
      </c>
      <c r="Y14" s="488">
        <v>0</v>
      </c>
      <c r="Z14" s="487"/>
      <c r="AA14" s="487"/>
      <c r="AB14" s="130"/>
      <c r="AC14" s="110">
        <f>SUMIFS(基础数据表格农村公路建设!M:M,基础数据表格农村公路建设!G:G,B14,基础数据表格农村公路建设!D:D,$AC$5,基础数据表格农村公路建设!E:E,$AC$6)</f>
        <v>0</v>
      </c>
      <c r="AD14" s="111">
        <f>SUMIFS(基础数据表格农村公路建设!M:M,基础数据表格农村公路建设!G:G,B14,基础数据表格农村公路建设!D:D,$AD$5,基础数据表格农村公路建设!E:E,$AD$6)</f>
        <v>0</v>
      </c>
      <c r="AE14" s="111">
        <f>SUMIFS(基础数据表格农村公路建设!M:M,基础数据表格农村公路建设!G:G,B14,基础数据表格农村公路建设!D:D,$AE$5,基础数据表格农村公路建设!E:E,$AE$6)</f>
        <v>0</v>
      </c>
      <c r="AF14" s="111">
        <f>SUMIFS(基础数据表格农村公路建设!M:M,基础数据表格农村公路建设!G:G,B14,基础数据表格农村公路建设!D:D,$AF$5,基础数据表格农村公路建设!E:E,$AF$6)</f>
        <v>0</v>
      </c>
      <c r="AG14" s="111">
        <f>SUMIFS(基础数据表格农村公路建设!M:M,基础数据表格农村公路建设!G:G,B14,基础数据表格农村公路建设!D:D,$AG$5,基础数据表格农村公路建设!E:E,$AG$6)</f>
        <v>6.212</v>
      </c>
      <c r="AH14" s="111">
        <f>SUMIFS(基础数据表格农村公路建设!M:M,基础数据表格农村公路建设!G:G,B14,基础数据表格农村公路建设!D:D,$AH$5,基础数据表格农村公路建设!E:E,$AH$6)</f>
        <v>0</v>
      </c>
      <c r="AI14" s="83"/>
      <c r="AJ14" s="83">
        <v>6.212</v>
      </c>
      <c r="AK14" s="98">
        <f t="shared" si="4"/>
        <v>0</v>
      </c>
      <c r="AL14" s="99" t="s">
        <v>194</v>
      </c>
      <c r="AM14" s="112">
        <v>30</v>
      </c>
      <c r="AN14" s="112">
        <v>70</v>
      </c>
      <c r="AO14" s="113">
        <v>15</v>
      </c>
    </row>
    <row r="15" customFormat="1" ht="19" customHeight="1" outlineLevel="1" spans="1:41">
      <c r="A15" s="135" t="s">
        <v>27</v>
      </c>
      <c r="B15" s="132"/>
      <c r="C15" s="115">
        <f>SUBTOTAL(9,C16:C22)</f>
        <v>1457</v>
      </c>
      <c r="D15" s="117">
        <f t="shared" si="0"/>
        <v>1075</v>
      </c>
      <c r="E15" s="115">
        <f>SUBTOTAL(9,E16:E22)</f>
        <v>548</v>
      </c>
      <c r="F15" s="115">
        <f>SUBTOTAL(9,F16:F22)</f>
        <v>166</v>
      </c>
      <c r="G15" s="102">
        <f t="shared" si="1"/>
        <v>382</v>
      </c>
      <c r="H15" s="115">
        <f t="shared" ref="H15:V15" si="9">SUBTOTAL(9,H16:H22)</f>
        <v>909</v>
      </c>
      <c r="I15" s="115">
        <f t="shared" si="9"/>
        <v>0</v>
      </c>
      <c r="J15" s="115">
        <f t="shared" si="9"/>
        <v>218</v>
      </c>
      <c r="K15" s="115">
        <f t="shared" si="9"/>
        <v>691</v>
      </c>
      <c r="L15" s="115">
        <f t="shared" si="9"/>
        <v>0</v>
      </c>
      <c r="M15" s="115">
        <f t="shared" si="9"/>
        <v>909</v>
      </c>
      <c r="N15" s="743">
        <f t="shared" si="9"/>
        <v>20.515</v>
      </c>
      <c r="O15" s="385">
        <f t="shared" si="9"/>
        <v>2.908</v>
      </c>
      <c r="P15" s="238">
        <f t="shared" si="9"/>
        <v>28182</v>
      </c>
      <c r="Q15" s="115">
        <f t="shared" si="9"/>
        <v>218</v>
      </c>
      <c r="R15" s="115">
        <f t="shared" si="9"/>
        <v>218.1</v>
      </c>
      <c r="S15" s="115">
        <f t="shared" si="9"/>
        <v>28182</v>
      </c>
      <c r="T15" s="115">
        <f t="shared" si="9"/>
        <v>691</v>
      </c>
      <c r="U15" s="115">
        <f t="shared" si="9"/>
        <v>0</v>
      </c>
      <c r="V15" s="115">
        <f t="shared" si="9"/>
        <v>0</v>
      </c>
      <c r="W15" s="489">
        <v>6</v>
      </c>
      <c r="X15" s="489">
        <v>3</v>
      </c>
      <c r="Y15" s="489">
        <v>0</v>
      </c>
      <c r="Z15" s="490">
        <v>0</v>
      </c>
      <c r="AA15" s="490">
        <f t="shared" ref="AA15:AH15" si="10">SUM(AA16:AA22)</f>
        <v>0</v>
      </c>
      <c r="AB15" s="111">
        <f t="shared" si="10"/>
        <v>0</v>
      </c>
      <c r="AC15" s="111">
        <f t="shared" si="10"/>
        <v>0</v>
      </c>
      <c r="AD15" s="111">
        <f t="shared" si="10"/>
        <v>0</v>
      </c>
      <c r="AE15" s="111">
        <f t="shared" si="10"/>
        <v>0</v>
      </c>
      <c r="AF15" s="111">
        <f t="shared" si="10"/>
        <v>0</v>
      </c>
      <c r="AG15" s="111">
        <f t="shared" si="10"/>
        <v>2.908</v>
      </c>
      <c r="AH15" s="111">
        <f t="shared" si="10"/>
        <v>0</v>
      </c>
      <c r="AI15" s="110"/>
      <c r="AJ15" s="110">
        <v>20</v>
      </c>
      <c r="AK15" s="98">
        <f t="shared" si="4"/>
        <v>-17.092</v>
      </c>
      <c r="AL15" s="136"/>
      <c r="AM15" s="137"/>
      <c r="AN15" s="137"/>
      <c r="AO15" s="138"/>
    </row>
    <row r="16" customFormat="1" ht="19" customHeight="1" outlineLevel="2" spans="1:41">
      <c r="A16" s="139" t="s">
        <v>28</v>
      </c>
      <c r="B16" s="140" t="s">
        <v>29</v>
      </c>
      <c r="C16" s="115">
        <f t="shared" ref="C16:C22" si="11">H16+E16</f>
        <v>24</v>
      </c>
      <c r="D16" s="117">
        <f t="shared" si="0"/>
        <v>7</v>
      </c>
      <c r="E16" s="117">
        <v>24</v>
      </c>
      <c r="F16" s="117">
        <f t="shared" ref="F16:F22" si="12">ROUND(21686/71686*E16,0)</f>
        <v>7</v>
      </c>
      <c r="G16" s="102">
        <f t="shared" si="1"/>
        <v>17</v>
      </c>
      <c r="H16" s="115">
        <f t="shared" ref="H16:H22" si="13">M16</f>
        <v>0</v>
      </c>
      <c r="I16" s="115">
        <v>0</v>
      </c>
      <c r="J16" s="241">
        <v>0</v>
      </c>
      <c r="K16" s="115">
        <v>0</v>
      </c>
      <c r="L16" s="115">
        <v>0</v>
      </c>
      <c r="M16" s="115">
        <f t="shared" ref="M16:M22" si="14">ROUND(Q16+U16+T16+V16,0)</f>
        <v>0</v>
      </c>
      <c r="N16" s="742">
        <v>1.086</v>
      </c>
      <c r="O16" s="226">
        <f t="shared" ref="O16:O22" si="15">SUM(AC16:AH16)</f>
        <v>0</v>
      </c>
      <c r="P16" s="193">
        <f>ROUND(SUMIFS(基础数据表格农村公路建设!P:P,基础数据表格农村公路建设!E:E,$AC$6,基础数据表格农村公路建设!G:G,B16),0)</f>
        <v>0</v>
      </c>
      <c r="Q16" s="115">
        <f t="shared" ref="Q16:Q22" si="16">ROUND(IF(R16&lt;S16,R16,S16),0)</f>
        <v>0</v>
      </c>
      <c r="R16" s="119">
        <f t="shared" ref="R16:R22" si="17">AM16*(AE16+AF16+AG16)+AN16*(AC16+AD16)+AO16*AH16</f>
        <v>0</v>
      </c>
      <c r="S16" s="120">
        <f t="shared" ref="S16:S22" si="18">P16</f>
        <v>0</v>
      </c>
      <c r="T16" s="715">
        <v>0</v>
      </c>
      <c r="U16" s="74">
        <v>0</v>
      </c>
      <c r="V16" s="715">
        <v>0</v>
      </c>
      <c r="W16" s="486"/>
      <c r="X16" s="486">
        <v>0</v>
      </c>
      <c r="Y16" s="488">
        <v>0</v>
      </c>
      <c r="Z16" s="744"/>
      <c r="AA16" s="487"/>
      <c r="AB16" s="130"/>
      <c r="AC16" s="110">
        <f>SUMIFS(基础数据表格农村公路建设!M:M,基础数据表格农村公路建设!G:G,B16,基础数据表格农村公路建设!D:D,$AC$5,基础数据表格农村公路建设!E:E,$AC$6)</f>
        <v>0</v>
      </c>
      <c r="AD16" s="111">
        <f>SUMIFS(基础数据表格农村公路建设!M:M,基础数据表格农村公路建设!G:G,B16,基础数据表格农村公路建设!D:D,$AD$5,基础数据表格农村公路建设!E:E,$AD$6)</f>
        <v>0</v>
      </c>
      <c r="AE16" s="111">
        <f>SUMIFS(基础数据表格农村公路建设!M:M,基础数据表格农村公路建设!G:G,B16,基础数据表格农村公路建设!D:D,$AE$5,基础数据表格农村公路建设!E:E,$AE$6)</f>
        <v>0</v>
      </c>
      <c r="AF16" s="111">
        <f>SUMIFS(基础数据表格农村公路建设!M:M,基础数据表格农村公路建设!G:G,B16,基础数据表格农村公路建设!D:D,$AF$5,基础数据表格农村公路建设!E:E,$AF$6)</f>
        <v>0</v>
      </c>
      <c r="AG16" s="111">
        <f>SUMIFS(基础数据表格农村公路建设!M:M,基础数据表格农村公路建设!G:G,B16,基础数据表格农村公路建设!D:D,$AG$5,基础数据表格农村公路建设!E:E,$AG$6)</f>
        <v>0</v>
      </c>
      <c r="AH16" s="111">
        <f>SUMIFS(基础数据表格农村公路建设!M:M,基础数据表格农村公路建设!G:G,B16,基础数据表格农村公路建设!D:D,$AH$5,基础数据表格农村公路建设!E:E,$AH$6)</f>
        <v>0</v>
      </c>
      <c r="AI16" s="83"/>
      <c r="AJ16" s="83">
        <v>0</v>
      </c>
      <c r="AK16" s="98">
        <f t="shared" si="4"/>
        <v>0</v>
      </c>
      <c r="AL16" s="99" t="s">
        <v>195</v>
      </c>
      <c r="AM16" s="112">
        <v>65</v>
      </c>
      <c r="AN16" s="112">
        <v>145</v>
      </c>
      <c r="AO16" s="113">
        <v>40</v>
      </c>
    </row>
    <row r="17" customFormat="1" ht="19" customHeight="1" outlineLevel="2" spans="1:41">
      <c r="A17" s="142" t="s">
        <v>28</v>
      </c>
      <c r="B17" s="140" t="s">
        <v>30</v>
      </c>
      <c r="C17" s="115">
        <f t="shared" si="11"/>
        <v>45</v>
      </c>
      <c r="D17" s="117">
        <f t="shared" si="0"/>
        <v>14</v>
      </c>
      <c r="E17" s="117">
        <v>45</v>
      </c>
      <c r="F17" s="117">
        <f t="shared" si="12"/>
        <v>14</v>
      </c>
      <c r="G17" s="102">
        <f t="shared" si="1"/>
        <v>31</v>
      </c>
      <c r="H17" s="115">
        <f t="shared" si="13"/>
        <v>0</v>
      </c>
      <c r="I17" s="115">
        <v>0</v>
      </c>
      <c r="J17" s="241">
        <v>0</v>
      </c>
      <c r="K17" s="115">
        <v>0</v>
      </c>
      <c r="L17" s="115">
        <v>0</v>
      </c>
      <c r="M17" s="115">
        <f t="shared" si="14"/>
        <v>0</v>
      </c>
      <c r="N17" s="742">
        <v>0</v>
      </c>
      <c r="O17" s="226">
        <f t="shared" si="15"/>
        <v>0</v>
      </c>
      <c r="P17" s="193">
        <f>ROUND(SUMIFS(基础数据表格农村公路建设!P:P,基础数据表格农村公路建设!E:E,$AC$6,基础数据表格农村公路建设!G:G,B17),0)</f>
        <v>0</v>
      </c>
      <c r="Q17" s="115">
        <f t="shared" si="16"/>
        <v>0</v>
      </c>
      <c r="R17" s="119">
        <f t="shared" si="17"/>
        <v>0</v>
      </c>
      <c r="S17" s="120">
        <f t="shared" si="18"/>
        <v>0</v>
      </c>
      <c r="T17" s="715">
        <v>0</v>
      </c>
      <c r="U17" s="74">
        <v>0</v>
      </c>
      <c r="V17" s="715">
        <v>0</v>
      </c>
      <c r="W17" s="486"/>
      <c r="X17" s="486">
        <v>0</v>
      </c>
      <c r="Y17" s="488">
        <v>0</v>
      </c>
      <c r="Z17" s="744"/>
      <c r="AA17" s="487"/>
      <c r="AB17" s="130"/>
      <c r="AC17" s="110">
        <f>SUMIFS(基础数据表格农村公路建设!M:M,基础数据表格农村公路建设!G:G,B17,基础数据表格农村公路建设!D:D,$AC$5,基础数据表格农村公路建设!E:E,$AC$6)</f>
        <v>0</v>
      </c>
      <c r="AD17" s="111">
        <f>SUMIFS(基础数据表格农村公路建设!M:M,基础数据表格农村公路建设!G:G,B17,基础数据表格农村公路建设!D:D,$AD$5,基础数据表格农村公路建设!E:E,$AD$6)</f>
        <v>0</v>
      </c>
      <c r="AE17" s="111">
        <f>SUMIFS(基础数据表格农村公路建设!M:M,基础数据表格农村公路建设!G:G,B17,基础数据表格农村公路建设!D:D,$AE$5,基础数据表格农村公路建设!E:E,$AE$6)</f>
        <v>0</v>
      </c>
      <c r="AF17" s="111">
        <f>SUMIFS(基础数据表格农村公路建设!M:M,基础数据表格农村公路建设!G:G,B17,基础数据表格农村公路建设!D:D,$AF$5,基础数据表格农村公路建设!E:E,$AF$6)</f>
        <v>0</v>
      </c>
      <c r="AG17" s="111">
        <f>SUMIFS(基础数据表格农村公路建设!M:M,基础数据表格农村公路建设!G:G,B17,基础数据表格农村公路建设!D:D,$AG$5,基础数据表格农村公路建设!E:E,$AG$6)</f>
        <v>0</v>
      </c>
      <c r="AH17" s="111">
        <f>SUMIFS(基础数据表格农村公路建设!M:M,基础数据表格农村公路建设!G:G,B17,基础数据表格农村公路建设!D:D,$AH$5,基础数据表格农村公路建设!E:E,$AH$6)</f>
        <v>0</v>
      </c>
      <c r="AI17" s="83"/>
      <c r="AJ17" s="83">
        <v>0</v>
      </c>
      <c r="AK17" s="98">
        <f t="shared" si="4"/>
        <v>0</v>
      </c>
      <c r="AL17" s="99" t="s">
        <v>195</v>
      </c>
      <c r="AM17" s="112">
        <v>65</v>
      </c>
      <c r="AN17" s="112">
        <v>145</v>
      </c>
      <c r="AO17" s="113">
        <v>40</v>
      </c>
    </row>
    <row r="18" customFormat="1" ht="19" customHeight="1" outlineLevel="2" spans="1:41">
      <c r="A18" s="139" t="s">
        <v>28</v>
      </c>
      <c r="B18" s="140" t="s">
        <v>31</v>
      </c>
      <c r="C18" s="115">
        <f t="shared" si="11"/>
        <v>93</v>
      </c>
      <c r="D18" s="117">
        <f t="shared" si="0"/>
        <v>28</v>
      </c>
      <c r="E18" s="117">
        <v>93</v>
      </c>
      <c r="F18" s="117">
        <f t="shared" si="12"/>
        <v>28</v>
      </c>
      <c r="G18" s="102">
        <f t="shared" si="1"/>
        <v>65</v>
      </c>
      <c r="H18" s="115">
        <f t="shared" si="13"/>
        <v>0</v>
      </c>
      <c r="I18" s="115">
        <v>0</v>
      </c>
      <c r="J18" s="241">
        <v>0</v>
      </c>
      <c r="K18" s="115">
        <v>0</v>
      </c>
      <c r="L18" s="115">
        <v>0</v>
      </c>
      <c r="M18" s="115">
        <f t="shared" si="14"/>
        <v>0</v>
      </c>
      <c r="N18" s="742">
        <v>2.587</v>
      </c>
      <c r="O18" s="226">
        <f t="shared" si="15"/>
        <v>0</v>
      </c>
      <c r="P18" s="193">
        <f>ROUND(SUMIFS(基础数据表格农村公路建设!P:P,基础数据表格农村公路建设!E:E,$AC$6,基础数据表格农村公路建设!G:G,B18),0)</f>
        <v>0</v>
      </c>
      <c r="Q18" s="115">
        <f t="shared" si="16"/>
        <v>0</v>
      </c>
      <c r="R18" s="119">
        <f t="shared" si="17"/>
        <v>0</v>
      </c>
      <c r="S18" s="120">
        <f t="shared" si="18"/>
        <v>0</v>
      </c>
      <c r="T18" s="715">
        <v>0</v>
      </c>
      <c r="U18" s="74">
        <v>0</v>
      </c>
      <c r="V18" s="715">
        <v>0</v>
      </c>
      <c r="W18" s="486">
        <v>2</v>
      </c>
      <c r="X18" s="486">
        <v>0</v>
      </c>
      <c r="Y18" s="488">
        <v>0</v>
      </c>
      <c r="Z18" s="744"/>
      <c r="AA18" s="487"/>
      <c r="AB18" s="130"/>
      <c r="AC18" s="110">
        <f>SUMIFS(基础数据表格农村公路建设!M:M,基础数据表格农村公路建设!G:G,B18,基础数据表格农村公路建设!D:D,$AC$5,基础数据表格农村公路建设!E:E,$AC$6)</f>
        <v>0</v>
      </c>
      <c r="AD18" s="111">
        <f>SUMIFS(基础数据表格农村公路建设!M:M,基础数据表格农村公路建设!G:G,B18,基础数据表格农村公路建设!D:D,$AD$5,基础数据表格农村公路建设!E:E,$AD$6)</f>
        <v>0</v>
      </c>
      <c r="AE18" s="111">
        <f>SUMIFS(基础数据表格农村公路建设!M:M,基础数据表格农村公路建设!G:G,B18,基础数据表格农村公路建设!D:D,$AE$5,基础数据表格农村公路建设!E:E,$AE$6)</f>
        <v>0</v>
      </c>
      <c r="AF18" s="111">
        <f>SUMIFS(基础数据表格农村公路建设!M:M,基础数据表格农村公路建设!G:G,B18,基础数据表格农村公路建设!D:D,$AF$5,基础数据表格农村公路建设!E:E,$AF$6)</f>
        <v>0</v>
      </c>
      <c r="AG18" s="111">
        <f>SUMIFS(基础数据表格农村公路建设!M:M,基础数据表格农村公路建设!G:G,B18,基础数据表格农村公路建设!D:D,$AG$5,基础数据表格农村公路建设!E:E,$AG$6)</f>
        <v>0</v>
      </c>
      <c r="AH18" s="111">
        <f>SUMIFS(基础数据表格农村公路建设!M:M,基础数据表格农村公路建设!G:G,B18,基础数据表格农村公路建设!D:D,$AH$5,基础数据表格农村公路建设!E:E,$AH$6)</f>
        <v>0</v>
      </c>
      <c r="AI18" s="83"/>
      <c r="AJ18" s="83">
        <v>6</v>
      </c>
      <c r="AK18" s="98">
        <f t="shared" si="4"/>
        <v>-6</v>
      </c>
      <c r="AL18" s="99" t="s">
        <v>195</v>
      </c>
      <c r="AM18" s="112">
        <v>65</v>
      </c>
      <c r="AN18" s="112">
        <v>145</v>
      </c>
      <c r="AO18" s="113">
        <v>40</v>
      </c>
    </row>
    <row r="19" customFormat="1" ht="19" customHeight="1" outlineLevel="2" spans="1:41">
      <c r="A19" s="142" t="s">
        <v>28</v>
      </c>
      <c r="B19" s="140" t="s">
        <v>32</v>
      </c>
      <c r="C19" s="115">
        <f t="shared" si="11"/>
        <v>191</v>
      </c>
      <c r="D19" s="117">
        <f t="shared" si="0"/>
        <v>168</v>
      </c>
      <c r="E19" s="117">
        <v>33</v>
      </c>
      <c r="F19" s="117">
        <f t="shared" si="12"/>
        <v>10</v>
      </c>
      <c r="G19" s="102">
        <f t="shared" si="1"/>
        <v>23</v>
      </c>
      <c r="H19" s="115">
        <f t="shared" si="13"/>
        <v>158</v>
      </c>
      <c r="I19" s="115">
        <v>0</v>
      </c>
      <c r="J19" s="241">
        <v>0</v>
      </c>
      <c r="K19" s="115">
        <v>158</v>
      </c>
      <c r="L19" s="115">
        <v>0</v>
      </c>
      <c r="M19" s="115">
        <f t="shared" si="14"/>
        <v>158</v>
      </c>
      <c r="N19" s="742">
        <v>0</v>
      </c>
      <c r="O19" s="226">
        <f t="shared" si="15"/>
        <v>0</v>
      </c>
      <c r="P19" s="193">
        <f>ROUND(SUMIFS(基础数据表格农村公路建设!P:P,基础数据表格农村公路建设!E:E,$AC$6,基础数据表格农村公路建设!G:G,B19),0)</f>
        <v>0</v>
      </c>
      <c r="Q19" s="115">
        <f t="shared" si="16"/>
        <v>0</v>
      </c>
      <c r="R19" s="119">
        <f t="shared" si="17"/>
        <v>0</v>
      </c>
      <c r="S19" s="120">
        <f t="shared" si="18"/>
        <v>0</v>
      </c>
      <c r="T19" s="715">
        <v>158</v>
      </c>
      <c r="U19" s="74">
        <v>0</v>
      </c>
      <c r="V19" s="715">
        <v>0</v>
      </c>
      <c r="W19" s="486">
        <v>1</v>
      </c>
      <c r="X19" s="486">
        <v>1</v>
      </c>
      <c r="Y19" s="488">
        <v>0</v>
      </c>
      <c r="Z19" s="744"/>
      <c r="AA19" s="487"/>
      <c r="AB19" s="130"/>
      <c r="AC19" s="110">
        <f>SUMIFS(基础数据表格农村公路建设!M:M,基础数据表格农村公路建设!G:G,B19,基础数据表格农村公路建设!D:D,$AC$5,基础数据表格农村公路建设!E:E,$AC$6)</f>
        <v>0</v>
      </c>
      <c r="AD19" s="111">
        <f>SUMIFS(基础数据表格农村公路建设!M:M,基础数据表格农村公路建设!G:G,B19,基础数据表格农村公路建设!D:D,$AD$5,基础数据表格农村公路建设!E:E,$AD$6)</f>
        <v>0</v>
      </c>
      <c r="AE19" s="111">
        <f>SUMIFS(基础数据表格农村公路建设!M:M,基础数据表格农村公路建设!G:G,B19,基础数据表格农村公路建设!D:D,$AE$5,基础数据表格农村公路建设!E:E,$AE$6)</f>
        <v>0</v>
      </c>
      <c r="AF19" s="111">
        <f>SUMIFS(基础数据表格农村公路建设!M:M,基础数据表格农村公路建设!G:G,B19,基础数据表格农村公路建设!D:D,$AF$5,基础数据表格农村公路建设!E:E,$AF$6)</f>
        <v>0</v>
      </c>
      <c r="AG19" s="111">
        <f>SUMIFS(基础数据表格农村公路建设!M:M,基础数据表格农村公路建设!G:G,B19,基础数据表格农村公路建设!D:D,$AG$5,基础数据表格农村公路建设!E:E,$AG$6)</f>
        <v>0</v>
      </c>
      <c r="AH19" s="111">
        <f>SUMIFS(基础数据表格农村公路建设!M:M,基础数据表格农村公路建设!G:G,B19,基础数据表格农村公路建设!D:D,$AH$5,基础数据表格农村公路建设!E:E,$AH$6)</f>
        <v>0</v>
      </c>
      <c r="AI19" s="83"/>
      <c r="AJ19" s="83">
        <v>0</v>
      </c>
      <c r="AK19" s="98">
        <f t="shared" si="4"/>
        <v>0</v>
      </c>
      <c r="AL19" s="99" t="s">
        <v>195</v>
      </c>
      <c r="AM19" s="112">
        <v>65</v>
      </c>
      <c r="AN19" s="112">
        <v>145</v>
      </c>
      <c r="AO19" s="113">
        <v>40</v>
      </c>
    </row>
    <row r="20" customFormat="1" ht="19" customHeight="1" outlineLevel="2" spans="1:41">
      <c r="A20" s="139" t="s">
        <v>28</v>
      </c>
      <c r="B20" s="140" t="s">
        <v>33</v>
      </c>
      <c r="C20" s="115">
        <f t="shared" si="11"/>
        <v>560</v>
      </c>
      <c r="D20" s="117">
        <f t="shared" si="0"/>
        <v>444</v>
      </c>
      <c r="E20" s="117">
        <v>166</v>
      </c>
      <c r="F20" s="117">
        <f t="shared" si="12"/>
        <v>50</v>
      </c>
      <c r="G20" s="102">
        <f t="shared" si="1"/>
        <v>116</v>
      </c>
      <c r="H20" s="115">
        <f t="shared" si="13"/>
        <v>394</v>
      </c>
      <c r="I20" s="115">
        <v>0</v>
      </c>
      <c r="J20" s="241">
        <v>218</v>
      </c>
      <c r="K20" s="115">
        <v>176</v>
      </c>
      <c r="L20" s="115">
        <v>0</v>
      </c>
      <c r="M20" s="115">
        <f t="shared" si="14"/>
        <v>394</v>
      </c>
      <c r="N20" s="742">
        <v>10.149</v>
      </c>
      <c r="O20" s="226">
        <f t="shared" si="15"/>
        <v>2.908</v>
      </c>
      <c r="P20" s="193">
        <f>ROUND(SUMIFS(基础数据表格农村公路建设!P:P,基础数据表格农村公路建设!E:E,$AC$6,基础数据表格农村公路建设!G:G,B20),0)</f>
        <v>28182</v>
      </c>
      <c r="Q20" s="115">
        <f t="shared" si="16"/>
        <v>218</v>
      </c>
      <c r="R20" s="119">
        <f t="shared" si="17"/>
        <v>218.1</v>
      </c>
      <c r="S20" s="120">
        <f t="shared" si="18"/>
        <v>28182</v>
      </c>
      <c r="T20" s="715">
        <v>176</v>
      </c>
      <c r="U20" s="74">
        <v>0</v>
      </c>
      <c r="V20" s="715">
        <v>0</v>
      </c>
      <c r="W20" s="486">
        <v>2</v>
      </c>
      <c r="X20" s="486">
        <v>1</v>
      </c>
      <c r="Y20" s="488">
        <v>0</v>
      </c>
      <c r="Z20" s="744"/>
      <c r="AA20" s="487"/>
      <c r="AB20" s="130"/>
      <c r="AC20" s="110">
        <f>SUMIFS(基础数据表格农村公路建设!M:M,基础数据表格农村公路建设!G:G,B20,基础数据表格农村公路建设!D:D,$AC$5,基础数据表格农村公路建设!E:E,$AC$6)</f>
        <v>0</v>
      </c>
      <c r="AD20" s="111">
        <f>SUMIFS(基础数据表格农村公路建设!M:M,基础数据表格农村公路建设!G:G,B20,基础数据表格农村公路建设!D:D,$AD$5,基础数据表格农村公路建设!E:E,$AD$6)</f>
        <v>0</v>
      </c>
      <c r="AE20" s="111">
        <f>SUMIFS(基础数据表格农村公路建设!M:M,基础数据表格农村公路建设!G:G,B20,基础数据表格农村公路建设!D:D,$AE$5,基础数据表格农村公路建设!E:E,$AE$6)</f>
        <v>0</v>
      </c>
      <c r="AF20" s="111">
        <f>SUMIFS(基础数据表格农村公路建设!M:M,基础数据表格农村公路建设!G:G,B20,基础数据表格农村公路建设!D:D,$AF$5,基础数据表格农村公路建设!E:E,$AF$6)</f>
        <v>0</v>
      </c>
      <c r="AG20" s="111">
        <f>SUMIFS(基础数据表格农村公路建设!M:M,基础数据表格农村公路建设!G:G,B20,基础数据表格农村公路建设!D:D,$AG$5,基础数据表格农村公路建设!E:E,$AG$6)</f>
        <v>2.908</v>
      </c>
      <c r="AH20" s="111">
        <f>SUMIFS(基础数据表格农村公路建设!M:M,基础数据表格农村公路建设!G:G,B20,基础数据表格农村公路建设!D:D,$AH$5,基础数据表格农村公路建设!E:E,$AH$6)</f>
        <v>0</v>
      </c>
      <c r="AI20" s="83"/>
      <c r="AJ20" s="83">
        <v>8</v>
      </c>
      <c r="AK20" s="98">
        <f t="shared" si="4"/>
        <v>-5.092</v>
      </c>
      <c r="AL20" s="99" t="s">
        <v>196</v>
      </c>
      <c r="AM20" s="112">
        <v>75</v>
      </c>
      <c r="AN20" s="112">
        <v>150</v>
      </c>
      <c r="AO20" s="113">
        <v>50</v>
      </c>
    </row>
    <row r="21" customFormat="1" ht="19" customHeight="1" outlineLevel="2" spans="1:41">
      <c r="A21" s="139" t="s">
        <v>28</v>
      </c>
      <c r="B21" s="140" t="s">
        <v>34</v>
      </c>
      <c r="C21" s="115">
        <f t="shared" si="11"/>
        <v>524</v>
      </c>
      <c r="D21" s="117">
        <f t="shared" si="0"/>
        <v>408</v>
      </c>
      <c r="E21" s="117">
        <v>167</v>
      </c>
      <c r="F21" s="117">
        <f t="shared" si="12"/>
        <v>51</v>
      </c>
      <c r="G21" s="102">
        <f t="shared" si="1"/>
        <v>116</v>
      </c>
      <c r="H21" s="115">
        <f t="shared" si="13"/>
        <v>357</v>
      </c>
      <c r="I21" s="115">
        <v>0</v>
      </c>
      <c r="J21" s="241">
        <v>0</v>
      </c>
      <c r="K21" s="115">
        <v>357</v>
      </c>
      <c r="L21" s="115">
        <v>0</v>
      </c>
      <c r="M21" s="115">
        <f t="shared" si="14"/>
        <v>357</v>
      </c>
      <c r="N21" s="742">
        <v>4.661</v>
      </c>
      <c r="O21" s="226">
        <f t="shared" si="15"/>
        <v>0</v>
      </c>
      <c r="P21" s="193">
        <f>ROUND(SUMIFS(基础数据表格农村公路建设!P:P,基础数据表格农村公路建设!E:E,$AC$6,基础数据表格农村公路建设!G:G,B21),0)</f>
        <v>0</v>
      </c>
      <c r="Q21" s="115">
        <f t="shared" si="16"/>
        <v>0</v>
      </c>
      <c r="R21" s="119">
        <f t="shared" si="17"/>
        <v>0</v>
      </c>
      <c r="S21" s="120">
        <f t="shared" si="18"/>
        <v>0</v>
      </c>
      <c r="T21" s="715">
        <v>357</v>
      </c>
      <c r="U21" s="74">
        <v>0</v>
      </c>
      <c r="V21" s="715">
        <v>0</v>
      </c>
      <c r="W21" s="486">
        <v>1</v>
      </c>
      <c r="X21" s="486">
        <v>1</v>
      </c>
      <c r="Y21" s="488">
        <v>0</v>
      </c>
      <c r="Z21" s="744"/>
      <c r="AA21" s="487"/>
      <c r="AB21" s="130"/>
      <c r="AC21" s="110">
        <f>SUMIFS(基础数据表格农村公路建设!M:M,基础数据表格农村公路建设!G:G,B21,基础数据表格农村公路建设!D:D,$AC$5,基础数据表格农村公路建设!E:E,$AC$6)</f>
        <v>0</v>
      </c>
      <c r="AD21" s="111">
        <f>SUMIFS(基础数据表格农村公路建设!M:M,基础数据表格农村公路建设!G:G,B21,基础数据表格农村公路建设!D:D,$AD$5,基础数据表格农村公路建设!E:E,$AD$6)</f>
        <v>0</v>
      </c>
      <c r="AE21" s="111">
        <f>SUMIFS(基础数据表格农村公路建设!M:M,基础数据表格农村公路建设!G:G,B21,基础数据表格农村公路建设!D:D,$AE$5,基础数据表格农村公路建设!E:E,$AE$6)</f>
        <v>0</v>
      </c>
      <c r="AF21" s="111">
        <f>SUMIFS(基础数据表格农村公路建设!M:M,基础数据表格农村公路建设!G:G,B21,基础数据表格农村公路建设!D:D,$AF$5,基础数据表格农村公路建设!E:E,$AF$6)</f>
        <v>0</v>
      </c>
      <c r="AG21" s="111">
        <f>SUMIFS(基础数据表格农村公路建设!M:M,基础数据表格农村公路建设!G:G,B21,基础数据表格农村公路建设!D:D,$AG$5,基础数据表格农村公路建设!E:E,$AG$6)</f>
        <v>0</v>
      </c>
      <c r="AH21" s="111">
        <f>SUMIFS(基础数据表格农村公路建设!M:M,基础数据表格农村公路建设!G:G,B21,基础数据表格农村公路建设!D:D,$AH$5,基础数据表格农村公路建设!E:E,$AH$6)</f>
        <v>0</v>
      </c>
      <c r="AI21" s="83"/>
      <c r="AJ21" s="83">
        <v>6</v>
      </c>
      <c r="AK21" s="98">
        <f t="shared" si="4"/>
        <v>-6</v>
      </c>
      <c r="AL21" s="99" t="s">
        <v>196</v>
      </c>
      <c r="AM21" s="112">
        <v>75</v>
      </c>
      <c r="AN21" s="112">
        <v>150</v>
      </c>
      <c r="AO21" s="113">
        <v>50</v>
      </c>
    </row>
    <row r="22" customFormat="1" ht="19" customHeight="1" outlineLevel="2" spans="1:41">
      <c r="A22" s="139" t="s">
        <v>28</v>
      </c>
      <c r="B22" s="140" t="s">
        <v>35</v>
      </c>
      <c r="C22" s="115">
        <f t="shared" si="11"/>
        <v>20</v>
      </c>
      <c r="D22" s="117">
        <f t="shared" si="0"/>
        <v>6</v>
      </c>
      <c r="E22" s="117">
        <v>20</v>
      </c>
      <c r="F22" s="117">
        <f t="shared" si="12"/>
        <v>6</v>
      </c>
      <c r="G22" s="102">
        <f t="shared" si="1"/>
        <v>14</v>
      </c>
      <c r="H22" s="115">
        <f t="shared" si="13"/>
        <v>0</v>
      </c>
      <c r="I22" s="115">
        <v>0</v>
      </c>
      <c r="J22" s="241">
        <v>0</v>
      </c>
      <c r="K22" s="115">
        <v>0</v>
      </c>
      <c r="L22" s="115">
        <v>0</v>
      </c>
      <c r="M22" s="115">
        <f t="shared" si="14"/>
        <v>0</v>
      </c>
      <c r="N22" s="742">
        <v>2.032</v>
      </c>
      <c r="O22" s="226">
        <f t="shared" si="15"/>
        <v>0</v>
      </c>
      <c r="P22" s="193">
        <f>ROUND(SUMIFS(基础数据表格农村公路建设!P:P,基础数据表格农村公路建设!E:E,$AC$6,基础数据表格农村公路建设!G:G,B22),0)</f>
        <v>0</v>
      </c>
      <c r="Q22" s="115">
        <f t="shared" si="16"/>
        <v>0</v>
      </c>
      <c r="R22" s="119">
        <f t="shared" si="17"/>
        <v>0</v>
      </c>
      <c r="S22" s="120">
        <f t="shared" si="18"/>
        <v>0</v>
      </c>
      <c r="T22" s="715">
        <v>0</v>
      </c>
      <c r="U22" s="74">
        <v>0</v>
      </c>
      <c r="V22" s="715">
        <v>0</v>
      </c>
      <c r="W22" s="486"/>
      <c r="X22" s="486">
        <v>0</v>
      </c>
      <c r="Y22" s="488">
        <v>0</v>
      </c>
      <c r="Z22" s="744"/>
      <c r="AA22" s="487"/>
      <c r="AB22" s="130"/>
      <c r="AC22" s="110">
        <f>SUMIFS(基础数据表格农村公路建设!M:M,基础数据表格农村公路建设!G:G,B22,基础数据表格农村公路建设!D:D,$AC$5,基础数据表格农村公路建设!E:E,$AC$6)</f>
        <v>0</v>
      </c>
      <c r="AD22" s="111">
        <f>SUMIFS(基础数据表格农村公路建设!M:M,基础数据表格农村公路建设!G:G,B22,基础数据表格农村公路建设!D:D,$AD$5,基础数据表格农村公路建设!E:E,$AD$6)</f>
        <v>0</v>
      </c>
      <c r="AE22" s="111">
        <f>SUMIFS(基础数据表格农村公路建设!M:M,基础数据表格农村公路建设!G:G,B22,基础数据表格农村公路建设!D:D,$AE$5,基础数据表格农村公路建设!E:E,$AE$6)</f>
        <v>0</v>
      </c>
      <c r="AF22" s="111">
        <f>SUMIFS(基础数据表格农村公路建设!M:M,基础数据表格农村公路建设!G:G,B22,基础数据表格农村公路建设!D:D,$AF$5,基础数据表格农村公路建设!E:E,$AF$6)</f>
        <v>0</v>
      </c>
      <c r="AG22" s="111">
        <f>SUMIFS(基础数据表格农村公路建设!M:M,基础数据表格农村公路建设!G:G,B22,基础数据表格农村公路建设!D:D,$AG$5,基础数据表格农村公路建设!E:E,$AG$6)</f>
        <v>0</v>
      </c>
      <c r="AH22" s="111">
        <f>SUMIFS(基础数据表格农村公路建设!M:M,基础数据表格农村公路建设!G:G,B22,基础数据表格农村公路建设!D:D,$AH$5,基础数据表格农村公路建设!E:E,$AH$6)</f>
        <v>0</v>
      </c>
      <c r="AI22" s="83"/>
      <c r="AJ22" s="83">
        <v>0</v>
      </c>
      <c r="AK22" s="98">
        <f t="shared" si="4"/>
        <v>0</v>
      </c>
      <c r="AL22" s="99" t="s">
        <v>195</v>
      </c>
      <c r="AM22" s="112">
        <v>65</v>
      </c>
      <c r="AN22" s="112">
        <v>145</v>
      </c>
      <c r="AO22" s="113">
        <v>40</v>
      </c>
    </row>
    <row r="23" customFormat="1" ht="19" customHeight="1" outlineLevel="1" spans="1:41">
      <c r="A23" s="135" t="s">
        <v>36</v>
      </c>
      <c r="B23" s="132"/>
      <c r="C23" s="115">
        <f>SUBTOTAL(9,C24:C27)</f>
        <v>49</v>
      </c>
      <c r="D23" s="117">
        <f t="shared" si="0"/>
        <v>49</v>
      </c>
      <c r="E23" s="115">
        <f>SUBTOTAL(9,E24:E27)</f>
        <v>0</v>
      </c>
      <c r="F23" s="115">
        <f>SUBTOTAL(9,F24:F27)</f>
        <v>0</v>
      </c>
      <c r="G23" s="102">
        <f t="shared" si="1"/>
        <v>0</v>
      </c>
      <c r="H23" s="115">
        <f t="shared" ref="H23:V23" si="19">SUBTOTAL(9,H24:H27)</f>
        <v>49</v>
      </c>
      <c r="I23" s="115">
        <f t="shared" si="19"/>
        <v>0</v>
      </c>
      <c r="J23" s="115">
        <f t="shared" si="19"/>
        <v>49</v>
      </c>
      <c r="K23" s="115">
        <f t="shared" si="19"/>
        <v>0</v>
      </c>
      <c r="L23" s="115">
        <f t="shared" si="19"/>
        <v>0</v>
      </c>
      <c r="M23" s="115">
        <f t="shared" si="19"/>
        <v>49</v>
      </c>
      <c r="N23" s="743">
        <f t="shared" si="19"/>
        <v>22.072</v>
      </c>
      <c r="O23" s="385">
        <f t="shared" si="19"/>
        <v>3.26</v>
      </c>
      <c r="P23" s="238">
        <f t="shared" si="19"/>
        <v>521</v>
      </c>
      <c r="Q23" s="115">
        <f t="shared" si="19"/>
        <v>49</v>
      </c>
      <c r="R23" s="115">
        <f t="shared" si="19"/>
        <v>48.9</v>
      </c>
      <c r="S23" s="115">
        <f t="shared" si="19"/>
        <v>521</v>
      </c>
      <c r="T23" s="115">
        <f t="shared" si="19"/>
        <v>0</v>
      </c>
      <c r="U23" s="115">
        <f t="shared" si="19"/>
        <v>0</v>
      </c>
      <c r="V23" s="115">
        <f t="shared" si="19"/>
        <v>0</v>
      </c>
      <c r="W23" s="489">
        <v>0</v>
      </c>
      <c r="X23" s="489">
        <v>0</v>
      </c>
      <c r="Y23" s="489">
        <v>0</v>
      </c>
      <c r="Z23" s="490">
        <v>0</v>
      </c>
      <c r="AA23" s="490">
        <f t="shared" ref="AA23:AH23" si="20">SUM(AA24:AA27)</f>
        <v>0</v>
      </c>
      <c r="AB23" s="111">
        <f t="shared" si="20"/>
        <v>0</v>
      </c>
      <c r="AC23" s="111">
        <f t="shared" si="20"/>
        <v>0</v>
      </c>
      <c r="AD23" s="111">
        <f t="shared" si="20"/>
        <v>0</v>
      </c>
      <c r="AE23" s="111">
        <f t="shared" si="20"/>
        <v>0</v>
      </c>
      <c r="AF23" s="111">
        <f t="shared" si="20"/>
        <v>0</v>
      </c>
      <c r="AG23" s="111">
        <f t="shared" si="20"/>
        <v>0</v>
      </c>
      <c r="AH23" s="111">
        <f t="shared" si="20"/>
        <v>3.26</v>
      </c>
      <c r="AI23" s="110"/>
      <c r="AJ23" s="110">
        <v>13.743</v>
      </c>
      <c r="AK23" s="98">
        <f t="shared" si="4"/>
        <v>-10.483</v>
      </c>
      <c r="AL23" s="99"/>
      <c r="AM23" s="112"/>
      <c r="AN23" s="112"/>
      <c r="AO23" s="113"/>
    </row>
    <row r="24" customFormat="1" ht="19" customHeight="1" outlineLevel="2" spans="1:41">
      <c r="A24" s="139" t="s">
        <v>37</v>
      </c>
      <c r="B24" s="102" t="s">
        <v>38</v>
      </c>
      <c r="C24" s="115">
        <f>H24+E24</f>
        <v>0</v>
      </c>
      <c r="D24" s="117">
        <f t="shared" si="0"/>
        <v>0</v>
      </c>
      <c r="E24" s="117">
        <v>0</v>
      </c>
      <c r="F24" s="117">
        <f>ROUND(21686/71686*E24,0)</f>
        <v>0</v>
      </c>
      <c r="G24" s="102">
        <f t="shared" si="1"/>
        <v>0</v>
      </c>
      <c r="H24" s="115">
        <f>M24</f>
        <v>0</v>
      </c>
      <c r="I24" s="115">
        <v>0</v>
      </c>
      <c r="J24" s="241">
        <v>0</v>
      </c>
      <c r="K24" s="115">
        <v>0</v>
      </c>
      <c r="L24" s="115">
        <v>0</v>
      </c>
      <c r="M24" s="115">
        <f>ROUND(Q24+U24+T24+V24,0)</f>
        <v>0</v>
      </c>
      <c r="N24" s="742">
        <v>5.151</v>
      </c>
      <c r="O24" s="226">
        <f>SUM(AC24:AH24)</f>
        <v>0</v>
      </c>
      <c r="P24" s="193">
        <f>ROUND(SUMIFS(基础数据表格农村公路建设!P:P,基础数据表格农村公路建设!E:E,$AC$6,基础数据表格农村公路建设!G:G,B24),0)</f>
        <v>0</v>
      </c>
      <c r="Q24" s="115">
        <f>ROUND(IF(R24&lt;S24,R24,S24),0)</f>
        <v>0</v>
      </c>
      <c r="R24" s="119">
        <f>AM24*(AE24+AF24+AG24)+AN24*(AC24+AD24)+AO24*AH24</f>
        <v>0</v>
      </c>
      <c r="S24" s="120">
        <f>P24</f>
        <v>0</v>
      </c>
      <c r="T24" s="715">
        <v>0</v>
      </c>
      <c r="U24" s="74">
        <v>0</v>
      </c>
      <c r="V24" s="715">
        <v>0</v>
      </c>
      <c r="W24" s="486"/>
      <c r="X24" s="486">
        <v>0</v>
      </c>
      <c r="Y24" s="488">
        <v>0</v>
      </c>
      <c r="Z24" s="487"/>
      <c r="AA24" s="487"/>
      <c r="AB24" s="130"/>
      <c r="AC24" s="110">
        <f>SUMIFS(基础数据表格农村公路建设!M:M,基础数据表格农村公路建设!G:G,B24,基础数据表格农村公路建设!D:D,$AC$5,基础数据表格农村公路建设!E:E,$AC$6)</f>
        <v>0</v>
      </c>
      <c r="AD24" s="111">
        <f>SUMIFS(基础数据表格农村公路建设!M:M,基础数据表格农村公路建设!G:G,B24,基础数据表格农村公路建设!D:D,$AD$5,基础数据表格农村公路建设!E:E,$AD$6)</f>
        <v>0</v>
      </c>
      <c r="AE24" s="111">
        <f>SUMIFS(基础数据表格农村公路建设!M:M,基础数据表格农村公路建设!G:G,B24,基础数据表格农村公路建设!D:D,$AE$5,基础数据表格农村公路建设!E:E,$AE$6)</f>
        <v>0</v>
      </c>
      <c r="AF24" s="111">
        <f>SUMIFS(基础数据表格农村公路建设!M:M,基础数据表格农村公路建设!G:G,B24,基础数据表格农村公路建设!D:D,$AF$5,基础数据表格农村公路建设!E:E,$AF$6)</f>
        <v>0</v>
      </c>
      <c r="AG24" s="111">
        <f>SUMIFS(基础数据表格农村公路建设!M:M,基础数据表格农村公路建设!G:G,B24,基础数据表格农村公路建设!D:D,$AG$5,基础数据表格农村公路建设!E:E,$AG$6)</f>
        <v>0</v>
      </c>
      <c r="AH24" s="111">
        <f>SUMIFS(基础数据表格农村公路建设!M:M,基础数据表格农村公路建设!G:G,B24,基础数据表格农村公路建设!D:D,$AH$5,基础数据表格农村公路建设!E:E,$AH$6)</f>
        <v>0</v>
      </c>
      <c r="AI24" s="83"/>
      <c r="AJ24" s="83">
        <v>0</v>
      </c>
      <c r="AK24" s="98">
        <f t="shared" si="4"/>
        <v>0</v>
      </c>
      <c r="AL24" s="99" t="s">
        <v>194</v>
      </c>
      <c r="AM24" s="112">
        <v>30</v>
      </c>
      <c r="AN24" s="112">
        <v>70</v>
      </c>
      <c r="AO24" s="113">
        <v>15</v>
      </c>
    </row>
    <row r="25" customFormat="1" ht="19" customHeight="1" outlineLevel="2" spans="1:41">
      <c r="A25" s="139" t="s">
        <v>37</v>
      </c>
      <c r="B25" s="102" t="s">
        <v>39</v>
      </c>
      <c r="C25" s="115">
        <f>H25+E25</f>
        <v>0</v>
      </c>
      <c r="D25" s="117">
        <f t="shared" si="0"/>
        <v>0</v>
      </c>
      <c r="E25" s="117">
        <v>0</v>
      </c>
      <c r="F25" s="117">
        <f>ROUND(21686/71686*E25,0)</f>
        <v>0</v>
      </c>
      <c r="G25" s="102">
        <f t="shared" si="1"/>
        <v>0</v>
      </c>
      <c r="H25" s="115">
        <f>M25</f>
        <v>0</v>
      </c>
      <c r="I25" s="115">
        <v>0</v>
      </c>
      <c r="J25" s="241">
        <v>0</v>
      </c>
      <c r="K25" s="115">
        <v>0</v>
      </c>
      <c r="L25" s="115">
        <v>0</v>
      </c>
      <c r="M25" s="115">
        <f>ROUND(Q25+U25+T25+V25,0)</f>
        <v>0</v>
      </c>
      <c r="N25" s="742">
        <v>1.103</v>
      </c>
      <c r="O25" s="226">
        <f>SUM(AC25:AH25)</f>
        <v>0</v>
      </c>
      <c r="P25" s="193">
        <f>ROUND(SUMIFS(基础数据表格农村公路建设!P:P,基础数据表格农村公路建设!E:E,$AC$6,基础数据表格农村公路建设!G:G,B25),0)</f>
        <v>0</v>
      </c>
      <c r="Q25" s="115">
        <f>ROUND(IF(R25&lt;S25,R25,S25),0)</f>
        <v>0</v>
      </c>
      <c r="R25" s="119">
        <f>AM25*(AE25+AF25+AG25)+AN25*(AC25+AD25)+AO25*AH25</f>
        <v>0</v>
      </c>
      <c r="S25" s="120">
        <f>P25</f>
        <v>0</v>
      </c>
      <c r="T25" s="715">
        <v>0</v>
      </c>
      <c r="U25" s="74">
        <v>0</v>
      </c>
      <c r="V25" s="715">
        <v>0</v>
      </c>
      <c r="W25" s="486"/>
      <c r="X25" s="486">
        <v>0</v>
      </c>
      <c r="Y25" s="488">
        <v>0</v>
      </c>
      <c r="Z25" s="487"/>
      <c r="AA25" s="487"/>
      <c r="AB25" s="130"/>
      <c r="AC25" s="110">
        <f>SUMIFS(基础数据表格农村公路建设!M:M,基础数据表格农村公路建设!G:G,B25,基础数据表格农村公路建设!D:D,$AC$5,基础数据表格农村公路建设!E:E,$AC$6)</f>
        <v>0</v>
      </c>
      <c r="AD25" s="111">
        <f>SUMIFS(基础数据表格农村公路建设!M:M,基础数据表格农村公路建设!G:G,B25,基础数据表格农村公路建设!D:D,$AD$5,基础数据表格农村公路建设!E:E,$AD$6)</f>
        <v>0</v>
      </c>
      <c r="AE25" s="111">
        <f>SUMIFS(基础数据表格农村公路建设!M:M,基础数据表格农村公路建设!G:G,B25,基础数据表格农村公路建设!D:D,$AE$5,基础数据表格农村公路建设!E:E,$AE$6)</f>
        <v>0</v>
      </c>
      <c r="AF25" s="111">
        <f>SUMIFS(基础数据表格农村公路建设!M:M,基础数据表格农村公路建设!G:G,B25,基础数据表格农村公路建设!D:D,$AF$5,基础数据表格农村公路建设!E:E,$AF$6)</f>
        <v>0</v>
      </c>
      <c r="AG25" s="111">
        <f>SUMIFS(基础数据表格农村公路建设!M:M,基础数据表格农村公路建设!G:G,B25,基础数据表格农村公路建设!D:D,$AG$5,基础数据表格农村公路建设!E:E,$AG$6)</f>
        <v>0</v>
      </c>
      <c r="AH25" s="111">
        <f>SUMIFS(基础数据表格农村公路建设!M:M,基础数据表格农村公路建设!G:G,B25,基础数据表格农村公路建设!D:D,$AH$5,基础数据表格农村公路建设!E:E,$AH$6)</f>
        <v>0</v>
      </c>
      <c r="AI25" s="83"/>
      <c r="AJ25" s="83">
        <v>0</v>
      </c>
      <c r="AK25" s="98">
        <f t="shared" si="4"/>
        <v>0</v>
      </c>
      <c r="AL25" s="99" t="s">
        <v>194</v>
      </c>
      <c r="AM25" s="112">
        <v>30</v>
      </c>
      <c r="AN25" s="112">
        <v>70</v>
      </c>
      <c r="AO25" s="113">
        <v>15</v>
      </c>
    </row>
    <row r="26" customFormat="1" ht="19" customHeight="1" outlineLevel="2" spans="1:41">
      <c r="A26" s="139" t="s">
        <v>37</v>
      </c>
      <c r="B26" s="102" t="s">
        <v>40</v>
      </c>
      <c r="C26" s="115">
        <f>H26+E26</f>
        <v>0</v>
      </c>
      <c r="D26" s="117">
        <f t="shared" si="0"/>
        <v>0</v>
      </c>
      <c r="E26" s="117">
        <v>0</v>
      </c>
      <c r="F26" s="117">
        <f>ROUND(21686/71686*E26,0)</f>
        <v>0</v>
      </c>
      <c r="G26" s="102">
        <f t="shared" si="1"/>
        <v>0</v>
      </c>
      <c r="H26" s="115">
        <f>M26</f>
        <v>0</v>
      </c>
      <c r="I26" s="115">
        <v>0</v>
      </c>
      <c r="J26" s="241">
        <v>0</v>
      </c>
      <c r="K26" s="115">
        <v>0</v>
      </c>
      <c r="L26" s="115">
        <v>0</v>
      </c>
      <c r="M26" s="115">
        <f>ROUND(Q26+U26+T26+V26,0)</f>
        <v>0</v>
      </c>
      <c r="N26" s="742">
        <v>7.1</v>
      </c>
      <c r="O26" s="226">
        <f>SUM(AC26:AH26)</f>
        <v>0</v>
      </c>
      <c r="P26" s="193">
        <f>ROUND(SUMIFS(基础数据表格农村公路建设!P:P,基础数据表格农村公路建设!E:E,$AC$6,基础数据表格农村公路建设!G:G,B26),0)</f>
        <v>0</v>
      </c>
      <c r="Q26" s="115">
        <f>ROUND(IF(R26&lt;S26,R26,S26),0)</f>
        <v>0</v>
      </c>
      <c r="R26" s="119">
        <f>AM26*(AE26+AF26+AG26)+AN26*(AC26+AD26)+AO26*AH26</f>
        <v>0</v>
      </c>
      <c r="S26" s="120">
        <f>P26</f>
        <v>0</v>
      </c>
      <c r="T26" s="715">
        <v>0</v>
      </c>
      <c r="U26" s="74">
        <v>0</v>
      </c>
      <c r="V26" s="715">
        <v>0</v>
      </c>
      <c r="W26" s="486"/>
      <c r="X26" s="486">
        <v>0</v>
      </c>
      <c r="Y26" s="488">
        <v>0</v>
      </c>
      <c r="Z26" s="487"/>
      <c r="AA26" s="487"/>
      <c r="AB26" s="130"/>
      <c r="AC26" s="110">
        <f>SUMIFS(基础数据表格农村公路建设!M:M,基础数据表格农村公路建设!G:G,B26,基础数据表格农村公路建设!D:D,$AC$5,基础数据表格农村公路建设!E:E,$AC$6)</f>
        <v>0</v>
      </c>
      <c r="AD26" s="111">
        <f>SUMIFS(基础数据表格农村公路建设!M:M,基础数据表格农村公路建设!G:G,B26,基础数据表格农村公路建设!D:D,$AD$5,基础数据表格农村公路建设!E:E,$AD$6)</f>
        <v>0</v>
      </c>
      <c r="AE26" s="111">
        <f>SUMIFS(基础数据表格农村公路建设!M:M,基础数据表格农村公路建设!G:G,B26,基础数据表格农村公路建设!D:D,$AE$5,基础数据表格农村公路建设!E:E,$AE$6)</f>
        <v>0</v>
      </c>
      <c r="AF26" s="111">
        <f>SUMIFS(基础数据表格农村公路建设!M:M,基础数据表格农村公路建设!G:G,B26,基础数据表格农村公路建设!D:D,$AF$5,基础数据表格农村公路建设!E:E,$AF$6)</f>
        <v>0</v>
      </c>
      <c r="AG26" s="111">
        <f>SUMIFS(基础数据表格农村公路建设!M:M,基础数据表格农村公路建设!G:G,B26,基础数据表格农村公路建设!D:D,$AG$5,基础数据表格农村公路建设!E:E,$AG$6)</f>
        <v>0</v>
      </c>
      <c r="AH26" s="111">
        <f>SUMIFS(基础数据表格农村公路建设!M:M,基础数据表格农村公路建设!G:G,B26,基础数据表格农村公路建设!D:D,$AH$5,基础数据表格农村公路建设!E:E,$AH$6)</f>
        <v>0</v>
      </c>
      <c r="AI26" s="83"/>
      <c r="AJ26" s="83">
        <v>8</v>
      </c>
      <c r="AK26" s="98">
        <f t="shared" si="4"/>
        <v>-8</v>
      </c>
      <c r="AL26" s="99" t="s">
        <v>194</v>
      </c>
      <c r="AM26" s="112">
        <v>30</v>
      </c>
      <c r="AN26" s="112">
        <v>70</v>
      </c>
      <c r="AO26" s="113">
        <v>15</v>
      </c>
    </row>
    <row r="27" customFormat="1" ht="19" customHeight="1" outlineLevel="2" spans="1:41">
      <c r="A27" s="139" t="s">
        <v>37</v>
      </c>
      <c r="B27" s="102" t="s">
        <v>41</v>
      </c>
      <c r="C27" s="115">
        <f>H27+E27</f>
        <v>49</v>
      </c>
      <c r="D27" s="117">
        <f t="shared" si="0"/>
        <v>49</v>
      </c>
      <c r="E27" s="117">
        <v>0</v>
      </c>
      <c r="F27" s="117">
        <f>ROUND(21686/71686*E27,0)</f>
        <v>0</v>
      </c>
      <c r="G27" s="102">
        <f t="shared" si="1"/>
        <v>0</v>
      </c>
      <c r="H27" s="115">
        <f>M27</f>
        <v>49</v>
      </c>
      <c r="I27" s="115">
        <v>0</v>
      </c>
      <c r="J27" s="241">
        <v>49</v>
      </c>
      <c r="K27" s="115">
        <v>0</v>
      </c>
      <c r="L27" s="115">
        <v>0</v>
      </c>
      <c r="M27" s="115">
        <f>ROUND(Q27+U27+T27+V27,0)</f>
        <v>49</v>
      </c>
      <c r="N27" s="742">
        <v>8.718</v>
      </c>
      <c r="O27" s="226">
        <f>SUM(AC27:AH27)</f>
        <v>3.26</v>
      </c>
      <c r="P27" s="193">
        <f>ROUND(SUMIFS(基础数据表格农村公路建设!P:P,基础数据表格农村公路建设!E:E,$AC$6,基础数据表格农村公路建设!G:G,B27),0)</f>
        <v>521</v>
      </c>
      <c r="Q27" s="115">
        <f>ROUND(IF(R27&lt;S27,R27,S27),0)</f>
        <v>49</v>
      </c>
      <c r="R27" s="119">
        <f>AM27*(AE27+AF27+AG27)+AN27*(AC27+AD27)+AO27*AH27</f>
        <v>48.9</v>
      </c>
      <c r="S27" s="120">
        <f>P27</f>
        <v>521</v>
      </c>
      <c r="T27" s="715">
        <v>0</v>
      </c>
      <c r="U27" s="74">
        <v>0</v>
      </c>
      <c r="V27" s="715">
        <v>0</v>
      </c>
      <c r="W27" s="486"/>
      <c r="X27" s="486">
        <v>0</v>
      </c>
      <c r="Y27" s="488">
        <v>0</v>
      </c>
      <c r="Z27" s="487"/>
      <c r="AA27" s="487"/>
      <c r="AB27" s="130"/>
      <c r="AC27" s="110">
        <f>SUMIFS(基础数据表格农村公路建设!M:M,基础数据表格农村公路建设!G:G,B27,基础数据表格农村公路建设!D:D,$AC$5,基础数据表格农村公路建设!E:E,$AC$6)</f>
        <v>0</v>
      </c>
      <c r="AD27" s="111">
        <f>SUMIFS(基础数据表格农村公路建设!M:M,基础数据表格农村公路建设!G:G,B27,基础数据表格农村公路建设!D:D,$AD$5,基础数据表格农村公路建设!E:E,$AD$6)</f>
        <v>0</v>
      </c>
      <c r="AE27" s="111">
        <f>SUMIFS(基础数据表格农村公路建设!M:M,基础数据表格农村公路建设!G:G,B27,基础数据表格农村公路建设!D:D,$AE$5,基础数据表格农村公路建设!E:E,$AE$6)</f>
        <v>0</v>
      </c>
      <c r="AF27" s="111">
        <f>SUMIFS(基础数据表格农村公路建设!M:M,基础数据表格农村公路建设!G:G,B27,基础数据表格农村公路建设!D:D,$AF$5,基础数据表格农村公路建设!E:E,$AF$6)</f>
        <v>0</v>
      </c>
      <c r="AG27" s="111">
        <f>SUMIFS(基础数据表格农村公路建设!M:M,基础数据表格农村公路建设!G:G,B27,基础数据表格农村公路建设!D:D,$AG$5,基础数据表格农村公路建设!E:E,$AG$6)</f>
        <v>0</v>
      </c>
      <c r="AH27" s="111">
        <f>SUMIFS(基础数据表格农村公路建设!M:M,基础数据表格农村公路建设!G:G,B27,基础数据表格农村公路建设!D:D,$AH$5,基础数据表格农村公路建设!E:E,$AH$6)</f>
        <v>3.26</v>
      </c>
      <c r="AI27" s="83"/>
      <c r="AJ27" s="83">
        <v>5.743</v>
      </c>
      <c r="AK27" s="98">
        <f t="shared" si="4"/>
        <v>-2.483</v>
      </c>
      <c r="AL27" s="99" t="s">
        <v>194</v>
      </c>
      <c r="AM27" s="112">
        <v>30</v>
      </c>
      <c r="AN27" s="112">
        <v>70</v>
      </c>
      <c r="AO27" s="113">
        <v>15</v>
      </c>
    </row>
    <row r="28" customFormat="1" ht="19" customHeight="1" outlineLevel="1" spans="1:41">
      <c r="A28" s="135" t="s">
        <v>42</v>
      </c>
      <c r="B28" s="132"/>
      <c r="C28" s="115">
        <f>SUBTOTAL(9,C29:C38)</f>
        <v>36544</v>
      </c>
      <c r="D28" s="117">
        <f t="shared" si="0"/>
        <v>31621</v>
      </c>
      <c r="E28" s="115">
        <f>SUBTOTAL(9,E29:E38)</f>
        <v>7056</v>
      </c>
      <c r="F28" s="115">
        <f>SUBTOTAL(9,F29:F38)</f>
        <v>2133</v>
      </c>
      <c r="G28" s="102">
        <f t="shared" si="1"/>
        <v>4923</v>
      </c>
      <c r="H28" s="115">
        <f t="shared" ref="H28:V28" si="21">SUBTOTAL(9,H29:H38)</f>
        <v>29488</v>
      </c>
      <c r="I28" s="115">
        <f t="shared" si="21"/>
        <v>511</v>
      </c>
      <c r="J28" s="115">
        <f t="shared" si="21"/>
        <v>26503</v>
      </c>
      <c r="K28" s="115">
        <f t="shared" si="21"/>
        <v>2146</v>
      </c>
      <c r="L28" s="115">
        <f t="shared" si="21"/>
        <v>328</v>
      </c>
      <c r="M28" s="115">
        <f t="shared" si="21"/>
        <v>29488</v>
      </c>
      <c r="N28" s="743">
        <f t="shared" si="21"/>
        <v>268.834</v>
      </c>
      <c r="O28" s="385">
        <f t="shared" si="21"/>
        <v>268.083</v>
      </c>
      <c r="P28" s="238">
        <f t="shared" si="21"/>
        <v>34545</v>
      </c>
      <c r="Q28" s="115">
        <f t="shared" si="21"/>
        <v>27014</v>
      </c>
      <c r="R28" s="115">
        <f t="shared" si="21"/>
        <v>28135.145</v>
      </c>
      <c r="S28" s="115">
        <f t="shared" si="21"/>
        <v>34545</v>
      </c>
      <c r="T28" s="115">
        <f t="shared" si="21"/>
        <v>1162</v>
      </c>
      <c r="U28" s="115">
        <f t="shared" si="21"/>
        <v>984</v>
      </c>
      <c r="V28" s="115">
        <f t="shared" si="21"/>
        <v>328</v>
      </c>
      <c r="W28" s="489">
        <v>22</v>
      </c>
      <c r="X28" s="489">
        <v>22</v>
      </c>
      <c r="Y28" s="489">
        <v>15</v>
      </c>
      <c r="Z28" s="490">
        <v>48.992</v>
      </c>
      <c r="AA28" s="490">
        <f t="shared" ref="AA28:AH28" si="22">SUM(AA29:AA38)</f>
        <v>48.41</v>
      </c>
      <c r="AB28" s="111">
        <f t="shared" si="22"/>
        <v>384.704</v>
      </c>
      <c r="AC28" s="111">
        <f t="shared" si="22"/>
        <v>113.741</v>
      </c>
      <c r="AD28" s="111">
        <f t="shared" si="22"/>
        <v>3.739</v>
      </c>
      <c r="AE28" s="111">
        <f t="shared" si="22"/>
        <v>4.829</v>
      </c>
      <c r="AF28" s="111">
        <f t="shared" si="22"/>
        <v>52.203</v>
      </c>
      <c r="AG28" s="111">
        <f t="shared" si="22"/>
        <v>83.651</v>
      </c>
      <c r="AH28" s="111">
        <f t="shared" si="22"/>
        <v>9.92</v>
      </c>
      <c r="AI28" s="110"/>
      <c r="AJ28" s="110">
        <v>275.661</v>
      </c>
      <c r="AK28" s="98">
        <f t="shared" si="4"/>
        <v>-7.57800000000003</v>
      </c>
      <c r="AL28" s="99"/>
      <c r="AM28" s="112"/>
      <c r="AN28" s="112"/>
      <c r="AO28" s="113"/>
    </row>
    <row r="29" customFormat="1" ht="19" customHeight="1" outlineLevel="2" spans="1:41">
      <c r="A29" s="139" t="s">
        <v>43</v>
      </c>
      <c r="B29" s="140" t="s">
        <v>44</v>
      </c>
      <c r="C29" s="115">
        <f t="shared" ref="C29:C38" si="23">H29+E29</f>
        <v>1426</v>
      </c>
      <c r="D29" s="117">
        <f t="shared" si="0"/>
        <v>1218</v>
      </c>
      <c r="E29" s="117">
        <v>298</v>
      </c>
      <c r="F29" s="117">
        <f t="shared" ref="F29:F38" si="24">ROUND(21686/71686*E29,0)</f>
        <v>90</v>
      </c>
      <c r="G29" s="102">
        <f t="shared" si="1"/>
        <v>208</v>
      </c>
      <c r="H29" s="115">
        <f t="shared" ref="H29:H38" si="25">M29</f>
        <v>1128</v>
      </c>
      <c r="I29" s="115">
        <v>23</v>
      </c>
      <c r="J29" s="241">
        <v>1105</v>
      </c>
      <c r="K29" s="115">
        <v>0</v>
      </c>
      <c r="L29" s="115">
        <v>0</v>
      </c>
      <c r="M29" s="115">
        <f t="shared" ref="M29:M38" si="26">ROUND(Q29+U29+T29+V29,0)</f>
        <v>1128</v>
      </c>
      <c r="N29" s="742">
        <v>9.23</v>
      </c>
      <c r="O29" s="226">
        <f t="shared" ref="O29:O38" si="27">SUM(AC29:AH29)</f>
        <v>9.23</v>
      </c>
      <c r="P29" s="193">
        <f>ROUND(SUMIFS(基础数据表格农村公路建设!P:P,基础数据表格农村公路建设!E:E,$AC$6,基础数据表格农村公路建设!G:G,B29),0)</f>
        <v>1356</v>
      </c>
      <c r="Q29" s="115">
        <f t="shared" ref="Q29:Q38" si="28">ROUND(IF(R29&lt;S29,R29,S29),0)</f>
        <v>1128</v>
      </c>
      <c r="R29" s="119">
        <f t="shared" ref="R29:R38" si="29">AM29*(AE29+AF29+AG29)+AN29*(AC29+AD29)+AO29*AH29</f>
        <v>1127.95</v>
      </c>
      <c r="S29" s="120">
        <f t="shared" ref="S29:S38" si="30">P29</f>
        <v>1356</v>
      </c>
      <c r="T29" s="715">
        <v>0</v>
      </c>
      <c r="U29" s="74">
        <v>0</v>
      </c>
      <c r="V29" s="715">
        <v>0</v>
      </c>
      <c r="W29" s="486"/>
      <c r="X29" s="486">
        <v>0</v>
      </c>
      <c r="Y29" s="488">
        <v>0</v>
      </c>
      <c r="Z29" s="744"/>
      <c r="AA29" s="487"/>
      <c r="AB29" s="130"/>
      <c r="AC29" s="110">
        <f>SUMIFS(基础数据表格农村公路建设!M:M,基础数据表格农村公路建设!G:G,B29,基础数据表格农村公路建设!D:D,$AC$5,基础数据表格农村公路建设!E:E,$AC$6)</f>
        <v>6.6</v>
      </c>
      <c r="AD29" s="111">
        <f>SUMIFS(基础数据表格农村公路建设!M:M,基础数据表格农村公路建设!G:G,B29,基础数据表格农村公路建设!D:D,$AD$5,基础数据表格农村公路建设!E:E,$AD$6)</f>
        <v>0</v>
      </c>
      <c r="AE29" s="111">
        <f>SUMIFS(基础数据表格农村公路建设!M:M,基础数据表格农村公路建设!G:G,B29,基础数据表格农村公路建设!D:D,$AE$5,基础数据表格农村公路建设!E:E,$AE$6)</f>
        <v>0</v>
      </c>
      <c r="AF29" s="111">
        <f>SUMIFS(基础数据表格农村公路建设!M:M,基础数据表格农村公路建设!G:G,B29,基础数据表格农村公路建设!D:D,$AF$5,基础数据表格农村公路建设!E:E,$AF$6)</f>
        <v>0</v>
      </c>
      <c r="AG29" s="111">
        <f>SUMIFS(基础数据表格农村公路建设!M:M,基础数据表格农村公路建设!G:G,B29,基础数据表格农村公路建设!D:D,$AG$5,基础数据表格农村公路建设!E:E,$AG$6)</f>
        <v>2.63</v>
      </c>
      <c r="AH29" s="111">
        <f>SUMIFS(基础数据表格农村公路建设!M:M,基础数据表格农村公路建设!G:G,B29,基础数据表格农村公路建设!D:D,$AH$5,基础数据表格农村公路建设!E:E,$AH$6)</f>
        <v>0</v>
      </c>
      <c r="AI29" s="83"/>
      <c r="AJ29" s="83">
        <v>9.231</v>
      </c>
      <c r="AK29" s="98">
        <f t="shared" si="4"/>
        <v>-0.000999999999999446</v>
      </c>
      <c r="AL29" s="99" t="s">
        <v>195</v>
      </c>
      <c r="AM29" s="112">
        <v>65</v>
      </c>
      <c r="AN29" s="112">
        <v>145</v>
      </c>
      <c r="AO29" s="113">
        <v>40</v>
      </c>
    </row>
    <row r="30" customFormat="1" ht="19" customHeight="1" outlineLevel="2" spans="1:41">
      <c r="A30" s="142" t="s">
        <v>43</v>
      </c>
      <c r="B30" s="140" t="s">
        <v>45</v>
      </c>
      <c r="C30" s="115">
        <f t="shared" si="23"/>
        <v>352</v>
      </c>
      <c r="D30" s="117">
        <f t="shared" si="0"/>
        <v>221</v>
      </c>
      <c r="E30" s="117">
        <v>188</v>
      </c>
      <c r="F30" s="117">
        <f t="shared" si="24"/>
        <v>57</v>
      </c>
      <c r="G30" s="102">
        <f t="shared" si="1"/>
        <v>131</v>
      </c>
      <c r="H30" s="115">
        <f t="shared" si="25"/>
        <v>164</v>
      </c>
      <c r="I30" s="115">
        <v>0</v>
      </c>
      <c r="J30" s="241">
        <v>0</v>
      </c>
      <c r="K30" s="115">
        <v>164</v>
      </c>
      <c r="L30" s="115">
        <v>0</v>
      </c>
      <c r="M30" s="115">
        <f t="shared" si="26"/>
        <v>164</v>
      </c>
      <c r="N30" s="742">
        <v>0</v>
      </c>
      <c r="O30" s="226">
        <f t="shared" si="27"/>
        <v>0</v>
      </c>
      <c r="P30" s="193">
        <f>ROUND(SUMIFS(基础数据表格农村公路建设!P:P,基础数据表格农村公路建设!E:E,$AC$6,基础数据表格农村公路建设!G:G,B30),0)</f>
        <v>0</v>
      </c>
      <c r="Q30" s="115">
        <f t="shared" si="28"/>
        <v>0</v>
      </c>
      <c r="R30" s="119">
        <f t="shared" si="29"/>
        <v>0</v>
      </c>
      <c r="S30" s="120">
        <f t="shared" si="30"/>
        <v>0</v>
      </c>
      <c r="T30" s="715">
        <v>0</v>
      </c>
      <c r="U30" s="74">
        <v>164</v>
      </c>
      <c r="V30" s="715">
        <v>0</v>
      </c>
      <c r="W30" s="486"/>
      <c r="X30" s="486">
        <v>0</v>
      </c>
      <c r="Y30" s="488">
        <v>1</v>
      </c>
      <c r="Z30" s="744"/>
      <c r="AA30" s="487"/>
      <c r="AB30" s="130"/>
      <c r="AC30" s="110">
        <f>SUMIFS(基础数据表格农村公路建设!M:M,基础数据表格农村公路建设!G:G,B30,基础数据表格农村公路建设!D:D,$AC$5,基础数据表格农村公路建设!E:E,$AC$6)</f>
        <v>0</v>
      </c>
      <c r="AD30" s="111">
        <f>SUMIFS(基础数据表格农村公路建设!M:M,基础数据表格农村公路建设!G:G,B30,基础数据表格农村公路建设!D:D,$AD$5,基础数据表格农村公路建设!E:E,$AD$6)</f>
        <v>0</v>
      </c>
      <c r="AE30" s="111">
        <f>SUMIFS(基础数据表格农村公路建设!M:M,基础数据表格农村公路建设!G:G,B30,基础数据表格农村公路建设!D:D,$AE$5,基础数据表格农村公路建设!E:E,$AE$6)</f>
        <v>0</v>
      </c>
      <c r="AF30" s="111">
        <f>SUMIFS(基础数据表格农村公路建设!M:M,基础数据表格农村公路建设!G:G,B30,基础数据表格农村公路建设!D:D,$AF$5,基础数据表格农村公路建设!E:E,$AF$6)</f>
        <v>0</v>
      </c>
      <c r="AG30" s="111">
        <f>SUMIFS(基础数据表格农村公路建设!M:M,基础数据表格农村公路建设!G:G,B30,基础数据表格农村公路建设!D:D,$AG$5,基础数据表格农村公路建设!E:E,$AG$6)</f>
        <v>0</v>
      </c>
      <c r="AH30" s="111">
        <f>SUMIFS(基础数据表格农村公路建设!M:M,基础数据表格农村公路建设!G:G,B30,基础数据表格农村公路建设!D:D,$AH$5,基础数据表格农村公路建设!E:E,$AH$6)</f>
        <v>0</v>
      </c>
      <c r="AI30" s="83"/>
      <c r="AJ30" s="83">
        <v>0</v>
      </c>
      <c r="AK30" s="98">
        <f t="shared" si="4"/>
        <v>0</v>
      </c>
      <c r="AL30" s="99" t="s">
        <v>195</v>
      </c>
      <c r="AM30" s="112">
        <v>65</v>
      </c>
      <c r="AN30" s="112">
        <v>145</v>
      </c>
      <c r="AO30" s="113">
        <v>40</v>
      </c>
    </row>
    <row r="31" customFormat="1" ht="19" customHeight="1" outlineLevel="2" spans="1:41">
      <c r="A31" s="139" t="s">
        <v>43</v>
      </c>
      <c r="B31" s="140" t="s">
        <v>46</v>
      </c>
      <c r="C31" s="115">
        <f t="shared" si="23"/>
        <v>2603</v>
      </c>
      <c r="D31" s="117">
        <f t="shared" si="0"/>
        <v>2165</v>
      </c>
      <c r="E31" s="117">
        <v>628</v>
      </c>
      <c r="F31" s="117">
        <f t="shared" si="24"/>
        <v>190</v>
      </c>
      <c r="G31" s="102">
        <f t="shared" si="1"/>
        <v>438</v>
      </c>
      <c r="H31" s="115">
        <f t="shared" si="25"/>
        <v>1975</v>
      </c>
      <c r="I31" s="115">
        <v>31</v>
      </c>
      <c r="J31" s="241">
        <v>1530</v>
      </c>
      <c r="K31" s="115">
        <v>414</v>
      </c>
      <c r="L31" s="115">
        <v>0</v>
      </c>
      <c r="M31" s="115">
        <f t="shared" si="26"/>
        <v>1975</v>
      </c>
      <c r="N31" s="742">
        <v>11.516</v>
      </c>
      <c r="O31" s="226">
        <f t="shared" si="27"/>
        <v>10.765</v>
      </c>
      <c r="P31" s="193">
        <f>ROUND(SUMIFS(基础数据表格农村公路建设!P:P,基础数据表格农村公路建设!E:E,$AC$6,基础数据表格农村公路建设!G:G,B31),0)</f>
        <v>1569</v>
      </c>
      <c r="Q31" s="115">
        <f t="shared" si="28"/>
        <v>1561</v>
      </c>
      <c r="R31" s="119">
        <f t="shared" si="29"/>
        <v>1560.925</v>
      </c>
      <c r="S31" s="120">
        <f t="shared" si="30"/>
        <v>1569</v>
      </c>
      <c r="T31" s="715">
        <v>147</v>
      </c>
      <c r="U31" s="74">
        <v>267</v>
      </c>
      <c r="V31" s="715">
        <v>0</v>
      </c>
      <c r="W31" s="486">
        <v>5</v>
      </c>
      <c r="X31" s="486">
        <v>5</v>
      </c>
      <c r="Y31" s="488">
        <v>4</v>
      </c>
      <c r="Z31" s="744"/>
      <c r="AA31" s="487"/>
      <c r="AB31" s="130"/>
      <c r="AC31" s="110">
        <f>SUMIFS(基础数据表格农村公路建设!M:M,基础数据表格农村公路建设!G:G,B31,基础数据表格农村公路建设!D:D,$AC$5,基础数据表格农村公路建设!E:E,$AC$6)</f>
        <v>10.765</v>
      </c>
      <c r="AD31" s="111">
        <f>SUMIFS(基础数据表格农村公路建设!M:M,基础数据表格农村公路建设!G:G,B31,基础数据表格农村公路建设!D:D,$AD$5,基础数据表格农村公路建设!E:E,$AD$6)</f>
        <v>0</v>
      </c>
      <c r="AE31" s="111">
        <f>SUMIFS(基础数据表格农村公路建设!M:M,基础数据表格农村公路建设!G:G,B31,基础数据表格农村公路建设!D:D,$AE$5,基础数据表格农村公路建设!E:E,$AE$6)</f>
        <v>0</v>
      </c>
      <c r="AF31" s="111">
        <f>SUMIFS(基础数据表格农村公路建设!M:M,基础数据表格农村公路建设!G:G,B31,基础数据表格农村公路建设!D:D,$AF$5,基础数据表格农村公路建设!E:E,$AF$6)</f>
        <v>0</v>
      </c>
      <c r="AG31" s="111">
        <f>SUMIFS(基础数据表格农村公路建设!M:M,基础数据表格农村公路建设!G:G,B31,基础数据表格农村公路建设!D:D,$AG$5,基础数据表格农村公路建设!E:E,$AG$6)</f>
        <v>0</v>
      </c>
      <c r="AH31" s="111">
        <f>SUMIFS(基础数据表格农村公路建设!M:M,基础数据表格农村公路建设!G:G,B31,基础数据表格农村公路建设!D:D,$AH$5,基础数据表格农村公路建设!E:E,$AH$6)</f>
        <v>0</v>
      </c>
      <c r="AI31" s="83"/>
      <c r="AJ31" s="83">
        <v>10.722</v>
      </c>
      <c r="AK31" s="98">
        <f t="shared" si="4"/>
        <v>0.043000000000001</v>
      </c>
      <c r="AL31" s="99" t="s">
        <v>195</v>
      </c>
      <c r="AM31" s="112">
        <v>65</v>
      </c>
      <c r="AN31" s="112">
        <v>145</v>
      </c>
      <c r="AO31" s="113">
        <v>40</v>
      </c>
    </row>
    <row r="32" customFormat="1" ht="19" customHeight="1" outlineLevel="2" spans="1:41">
      <c r="A32" s="139" t="s">
        <v>43</v>
      </c>
      <c r="B32" s="140" t="s">
        <v>47</v>
      </c>
      <c r="C32" s="115">
        <f t="shared" si="23"/>
        <v>4225</v>
      </c>
      <c r="D32" s="117">
        <f t="shared" si="0"/>
        <v>3402</v>
      </c>
      <c r="E32" s="117">
        <v>1180</v>
      </c>
      <c r="F32" s="117">
        <f t="shared" si="24"/>
        <v>357</v>
      </c>
      <c r="G32" s="102">
        <f t="shared" si="1"/>
        <v>823</v>
      </c>
      <c r="H32" s="115">
        <f t="shared" si="25"/>
        <v>3045</v>
      </c>
      <c r="I32" s="115">
        <v>0</v>
      </c>
      <c r="J32" s="241">
        <v>3045</v>
      </c>
      <c r="K32" s="115">
        <v>0</v>
      </c>
      <c r="L32" s="115">
        <v>0</v>
      </c>
      <c r="M32" s="115">
        <f t="shared" si="26"/>
        <v>3045</v>
      </c>
      <c r="N32" s="742">
        <v>21</v>
      </c>
      <c r="O32" s="226">
        <f t="shared" si="27"/>
        <v>21</v>
      </c>
      <c r="P32" s="193">
        <f>ROUND(SUMIFS(基础数据表格农村公路建设!P:P,基础数据表格农村公路建设!E:E,$AC$6,基础数据表格农村公路建设!G:G,B32),0)</f>
        <v>7581</v>
      </c>
      <c r="Q32" s="115">
        <f t="shared" si="28"/>
        <v>3045</v>
      </c>
      <c r="R32" s="119">
        <f t="shared" si="29"/>
        <v>3045</v>
      </c>
      <c r="S32" s="120">
        <f t="shared" si="30"/>
        <v>7581</v>
      </c>
      <c r="T32" s="715">
        <v>0</v>
      </c>
      <c r="U32" s="74">
        <v>0</v>
      </c>
      <c r="V32" s="715">
        <v>0</v>
      </c>
      <c r="W32" s="486"/>
      <c r="X32" s="486">
        <v>0</v>
      </c>
      <c r="Y32" s="488">
        <v>0</v>
      </c>
      <c r="Z32" s="744"/>
      <c r="AA32" s="487"/>
      <c r="AB32" s="130"/>
      <c r="AC32" s="110">
        <f>SUMIFS(基础数据表格农村公路建设!M:M,基础数据表格农村公路建设!G:G,B32,基础数据表格农村公路建设!D:D,$AC$5,基础数据表格农村公路建设!E:E,$AC$6)</f>
        <v>21</v>
      </c>
      <c r="AD32" s="111">
        <f>SUMIFS(基础数据表格农村公路建设!M:M,基础数据表格农村公路建设!G:G,B32,基础数据表格农村公路建设!D:D,$AD$5,基础数据表格农村公路建设!E:E,$AD$6)</f>
        <v>0</v>
      </c>
      <c r="AE32" s="111">
        <f>SUMIFS(基础数据表格农村公路建设!M:M,基础数据表格农村公路建设!G:G,B32,基础数据表格农村公路建设!D:D,$AE$5,基础数据表格农村公路建设!E:E,$AE$6)</f>
        <v>0</v>
      </c>
      <c r="AF32" s="111">
        <f>SUMIFS(基础数据表格农村公路建设!M:M,基础数据表格农村公路建设!G:G,B32,基础数据表格农村公路建设!D:D,$AF$5,基础数据表格农村公路建设!E:E,$AF$6)</f>
        <v>0</v>
      </c>
      <c r="AG32" s="111">
        <f>SUMIFS(基础数据表格农村公路建设!M:M,基础数据表格农村公路建设!G:G,B32,基础数据表格农村公路建设!D:D,$AG$5,基础数据表格农村公路建设!E:E,$AG$6)</f>
        <v>0</v>
      </c>
      <c r="AH32" s="111">
        <f>SUMIFS(基础数据表格农村公路建设!M:M,基础数据表格农村公路建设!G:G,B32,基础数据表格农村公路建设!D:D,$AH$5,基础数据表格农村公路建设!E:E,$AH$6)</f>
        <v>0</v>
      </c>
      <c r="AI32" s="83"/>
      <c r="AJ32" s="83">
        <v>30</v>
      </c>
      <c r="AK32" s="98">
        <f t="shared" si="4"/>
        <v>-9</v>
      </c>
      <c r="AL32" s="99" t="s">
        <v>195</v>
      </c>
      <c r="AM32" s="112">
        <v>65</v>
      </c>
      <c r="AN32" s="112">
        <v>145</v>
      </c>
      <c r="AO32" s="113">
        <v>40</v>
      </c>
    </row>
    <row r="33" customFormat="1" ht="19" customHeight="1" outlineLevel="2" spans="1:41">
      <c r="A33" s="139" t="s">
        <v>43</v>
      </c>
      <c r="B33" s="140" t="s">
        <v>48</v>
      </c>
      <c r="C33" s="115">
        <f t="shared" si="23"/>
        <v>8840</v>
      </c>
      <c r="D33" s="117">
        <f t="shared" si="0"/>
        <v>8048</v>
      </c>
      <c r="E33" s="117">
        <v>1135</v>
      </c>
      <c r="F33" s="117">
        <f t="shared" si="24"/>
        <v>343</v>
      </c>
      <c r="G33" s="102">
        <f t="shared" si="1"/>
        <v>792</v>
      </c>
      <c r="H33" s="115">
        <f t="shared" si="25"/>
        <v>7705</v>
      </c>
      <c r="I33" s="115">
        <v>151</v>
      </c>
      <c r="J33" s="241">
        <v>6817</v>
      </c>
      <c r="K33" s="115">
        <v>601</v>
      </c>
      <c r="L33" s="115">
        <v>136</v>
      </c>
      <c r="M33" s="115">
        <f t="shared" si="26"/>
        <v>7705</v>
      </c>
      <c r="N33" s="742">
        <v>84.027</v>
      </c>
      <c r="O33" s="226">
        <f t="shared" si="27"/>
        <v>84.027</v>
      </c>
      <c r="P33" s="193">
        <f>ROUND(SUMIFS(基础数据表格农村公路建设!P:P,基础数据表格农村公路建设!E:E,$AC$6,基础数据表格农村公路建设!G:G,B33),0)</f>
        <v>7344</v>
      </c>
      <c r="Q33" s="115">
        <f t="shared" si="28"/>
        <v>6968</v>
      </c>
      <c r="R33" s="119">
        <f t="shared" si="29"/>
        <v>6967.895</v>
      </c>
      <c r="S33" s="120">
        <f t="shared" si="30"/>
        <v>7344</v>
      </c>
      <c r="T33" s="715">
        <v>220</v>
      </c>
      <c r="U33" s="74">
        <v>381</v>
      </c>
      <c r="V33" s="715">
        <v>136</v>
      </c>
      <c r="W33" s="486">
        <v>5</v>
      </c>
      <c r="X33" s="486">
        <v>5</v>
      </c>
      <c r="Y33" s="488">
        <v>7</v>
      </c>
      <c r="Z33" s="744">
        <v>18.36</v>
      </c>
      <c r="AA33" s="487">
        <v>17.76</v>
      </c>
      <c r="AB33" s="130">
        <v>142.08</v>
      </c>
      <c r="AC33" s="110">
        <f>SUMIFS(基础数据表格农村公路建设!M:M,基础数据表格农村公路建设!G:G,B33,基础数据表格农村公路建设!D:D,$AC$5,基础数据表格农村公路建设!E:E,$AC$6)</f>
        <v>0</v>
      </c>
      <c r="AD33" s="111">
        <f>SUMIFS(基础数据表格农村公路建设!M:M,基础数据表格农村公路建设!G:G,B33,基础数据表格农村公路建设!D:D,$AD$5,基础数据表格农村公路建设!E:E,$AD$6)</f>
        <v>3.739</v>
      </c>
      <c r="AE33" s="111">
        <f>SUMIFS(基础数据表格农村公路建设!M:M,基础数据表格农村公路建设!G:G,B33,基础数据表格农村公路建设!D:D,$AE$5,基础数据表格农村公路建设!E:E,$AE$6)</f>
        <v>0</v>
      </c>
      <c r="AF33" s="111">
        <f>SUMIFS(基础数据表格农村公路建设!M:M,基础数据表格农村公路建设!G:G,B33,基础数据表格农村公路建设!D:D,$AF$5,基础数据表格农村公路建设!E:E,$AF$6)</f>
        <v>40.535</v>
      </c>
      <c r="AG33" s="111">
        <f>SUMIFS(基础数据表格农村公路建设!M:M,基础数据表格农村公路建设!G:G,B33,基础数据表格农村公路建设!D:D,$AG$5,基础数据表格农村公路建设!E:E,$AG$6)</f>
        <v>29.833</v>
      </c>
      <c r="AH33" s="111">
        <f>SUMIFS(基础数据表格农村公路建设!M:M,基础数据表格农村公路建设!G:G,B33,基础数据表格农村公路建设!D:D,$AH$5,基础数据表格农村公路建设!E:E,$AH$6)</f>
        <v>9.92</v>
      </c>
      <c r="AI33" s="83"/>
      <c r="AJ33" s="83">
        <v>83.486</v>
      </c>
      <c r="AK33" s="98">
        <f t="shared" si="4"/>
        <v>0.540999999999997</v>
      </c>
      <c r="AL33" s="99" t="s">
        <v>197</v>
      </c>
      <c r="AM33" s="112">
        <v>82.5</v>
      </c>
      <c r="AN33" s="112">
        <v>165</v>
      </c>
      <c r="AO33" s="113">
        <v>55</v>
      </c>
    </row>
    <row r="34" customFormat="1" ht="19" customHeight="1" outlineLevel="2" spans="1:41">
      <c r="A34" s="139" t="s">
        <v>43</v>
      </c>
      <c r="B34" s="140" t="s">
        <v>49</v>
      </c>
      <c r="C34" s="115">
        <f t="shared" si="23"/>
        <v>2515</v>
      </c>
      <c r="D34" s="117">
        <f t="shared" si="0"/>
        <v>2129</v>
      </c>
      <c r="E34" s="117">
        <v>553</v>
      </c>
      <c r="F34" s="117">
        <f t="shared" si="24"/>
        <v>167</v>
      </c>
      <c r="G34" s="102">
        <f t="shared" si="1"/>
        <v>386</v>
      </c>
      <c r="H34" s="115">
        <f t="shared" si="25"/>
        <v>1962</v>
      </c>
      <c r="I34" s="115">
        <v>39</v>
      </c>
      <c r="J34" s="241">
        <v>1382</v>
      </c>
      <c r="K34" s="115">
        <v>412</v>
      </c>
      <c r="L34" s="115">
        <v>129</v>
      </c>
      <c r="M34" s="115">
        <f t="shared" si="26"/>
        <v>1962</v>
      </c>
      <c r="N34" s="742">
        <v>19.639</v>
      </c>
      <c r="O34" s="226">
        <f t="shared" si="27"/>
        <v>19.639</v>
      </c>
      <c r="P34" s="193">
        <f>ROUND(SUMIFS(基础数据表格农村公路建设!P:P,基础数据表格农村公路建设!E:E,$AC$6,基础数据表格农村公路建设!G:G,B34),0)</f>
        <v>1421</v>
      </c>
      <c r="Q34" s="115">
        <f t="shared" si="28"/>
        <v>1421</v>
      </c>
      <c r="R34" s="119">
        <f t="shared" si="29"/>
        <v>1906.935</v>
      </c>
      <c r="S34" s="120">
        <f t="shared" si="30"/>
        <v>1421</v>
      </c>
      <c r="T34" s="715">
        <v>412</v>
      </c>
      <c r="U34" s="74">
        <v>0</v>
      </c>
      <c r="V34" s="715">
        <v>129</v>
      </c>
      <c r="W34" s="486">
        <v>8</v>
      </c>
      <c r="X34" s="486">
        <v>8</v>
      </c>
      <c r="Y34" s="488">
        <v>0</v>
      </c>
      <c r="Z34" s="744">
        <v>21.586</v>
      </c>
      <c r="AA34" s="487">
        <v>21.586</v>
      </c>
      <c r="AB34" s="130">
        <v>134.069</v>
      </c>
      <c r="AC34" s="110">
        <f>SUMIFS(基础数据表格农村公路建设!M:M,基础数据表格农村公路建设!G:G,B34,基础数据表格农村公路建设!D:D,$AC$5,基础数据表格农村公路建设!E:E,$AC$6)</f>
        <v>7.88</v>
      </c>
      <c r="AD34" s="111">
        <f>SUMIFS(基础数据表格农村公路建设!M:M,基础数据表格农村公路建设!G:G,B34,基础数据表格农村公路建设!D:D,$AD$5,基础数据表格农村公路建设!E:E,$AD$6)</f>
        <v>0</v>
      </c>
      <c r="AE34" s="111">
        <f>SUMIFS(基础数据表格农村公路建设!M:M,基础数据表格农村公路建设!G:G,B34,基础数据表格农村公路建设!D:D,$AE$5,基础数据表格农村公路建设!E:E,$AE$6)</f>
        <v>2.918</v>
      </c>
      <c r="AF34" s="111">
        <f>SUMIFS(基础数据表格农村公路建设!M:M,基础数据表格农村公路建设!G:G,B34,基础数据表格农村公路建设!D:D,$AF$5,基础数据表格农村公路建设!E:E,$AF$6)</f>
        <v>0</v>
      </c>
      <c r="AG34" s="111">
        <f>SUMIFS(基础数据表格农村公路建设!M:M,基础数据表格农村公路建设!G:G,B34,基础数据表格农村公路建设!D:D,$AG$5,基础数据表格农村公路建设!E:E,$AG$6)</f>
        <v>8.841</v>
      </c>
      <c r="AH34" s="111">
        <f>SUMIFS(基础数据表格农村公路建设!M:M,基础数据表格农村公路建设!G:G,B34,基础数据表格农村公路建设!D:D,$AH$5,基础数据表格农村公路建设!E:E,$AH$6)</f>
        <v>0</v>
      </c>
      <c r="AI34" s="83"/>
      <c r="AJ34" s="83">
        <v>17.288</v>
      </c>
      <c r="AK34" s="98">
        <f t="shared" si="4"/>
        <v>2.351</v>
      </c>
      <c r="AL34" s="99" t="s">
        <v>195</v>
      </c>
      <c r="AM34" s="112">
        <v>65</v>
      </c>
      <c r="AN34" s="112">
        <v>145</v>
      </c>
      <c r="AO34" s="113">
        <v>40</v>
      </c>
    </row>
    <row r="35" customFormat="1" ht="19" customHeight="1" outlineLevel="2" spans="1:41">
      <c r="A35" s="139" t="s">
        <v>43</v>
      </c>
      <c r="B35" s="140" t="s">
        <v>50</v>
      </c>
      <c r="C35" s="115">
        <f t="shared" si="23"/>
        <v>2304</v>
      </c>
      <c r="D35" s="117">
        <f t="shared" si="0"/>
        <v>1825</v>
      </c>
      <c r="E35" s="117">
        <v>687</v>
      </c>
      <c r="F35" s="117">
        <f t="shared" si="24"/>
        <v>208</v>
      </c>
      <c r="G35" s="102">
        <f t="shared" si="1"/>
        <v>479</v>
      </c>
      <c r="H35" s="115">
        <f t="shared" si="25"/>
        <v>1617</v>
      </c>
      <c r="I35" s="115">
        <v>32</v>
      </c>
      <c r="J35" s="241">
        <v>1475</v>
      </c>
      <c r="K35" s="115">
        <v>110</v>
      </c>
      <c r="L35" s="115">
        <v>0</v>
      </c>
      <c r="M35" s="115">
        <f t="shared" si="26"/>
        <v>1617</v>
      </c>
      <c r="N35" s="742">
        <v>19.357</v>
      </c>
      <c r="O35" s="226">
        <f t="shared" si="27"/>
        <v>19.357</v>
      </c>
      <c r="P35" s="193">
        <f>ROUND(SUMIFS(基础数据表格农村公路建设!P:P,基础数据表格农村公路建设!E:E,$AC$6,基础数据表格农村公路建设!G:G,B35),0)</f>
        <v>3890</v>
      </c>
      <c r="Q35" s="115">
        <f t="shared" si="28"/>
        <v>1507</v>
      </c>
      <c r="R35" s="119">
        <f t="shared" si="29"/>
        <v>1506.925</v>
      </c>
      <c r="S35" s="120">
        <f t="shared" si="30"/>
        <v>3890</v>
      </c>
      <c r="T35" s="715">
        <v>110</v>
      </c>
      <c r="U35" s="74">
        <v>0</v>
      </c>
      <c r="V35" s="715">
        <v>0</v>
      </c>
      <c r="W35" s="486">
        <v>1</v>
      </c>
      <c r="X35" s="486">
        <v>1</v>
      </c>
      <c r="Y35" s="488">
        <v>0</v>
      </c>
      <c r="Z35" s="744"/>
      <c r="AA35" s="487"/>
      <c r="AB35" s="130"/>
      <c r="AC35" s="110">
        <f>SUMIFS(基础数据表格农村公路建设!M:M,基础数据表格农村公路建设!G:G,B35,基础数据表格农村公路建设!D:D,$AC$5,基础数据表格农村公路建设!E:E,$AC$6)</f>
        <v>3.109</v>
      </c>
      <c r="AD35" s="111">
        <f>SUMIFS(基础数据表格农村公路建设!M:M,基础数据表格农村公路建设!G:G,B35,基础数据表格农村公路建设!D:D,$AD$5,基础数据表格农村公路建设!E:E,$AD$6)</f>
        <v>0</v>
      </c>
      <c r="AE35" s="111">
        <f>SUMIFS(基础数据表格农村公路建设!M:M,基础数据表格农村公路建设!G:G,B35,基础数据表格农村公路建设!D:D,$AE$5,基础数据表格农村公路建设!E:E,$AE$6)</f>
        <v>0</v>
      </c>
      <c r="AF35" s="111">
        <f>SUMIFS(基础数据表格农村公路建设!M:M,基础数据表格农村公路建设!G:G,B35,基础数据表格农村公路建设!D:D,$AF$5,基础数据表格农村公路建设!E:E,$AF$6)</f>
        <v>11.668</v>
      </c>
      <c r="AG35" s="111">
        <f>SUMIFS(基础数据表格农村公路建设!M:M,基础数据表格农村公路建设!G:G,B35,基础数据表格农村公路建设!D:D,$AG$5,基础数据表格农村公路建设!E:E,$AG$6)</f>
        <v>4.58</v>
      </c>
      <c r="AH35" s="111">
        <f>SUMIFS(基础数据表格农村公路建设!M:M,基础数据表格农村公路建设!G:G,B35,基础数据表格农村公路建设!D:D,$AH$5,基础数据表格农村公路建设!E:E,$AH$6)</f>
        <v>0</v>
      </c>
      <c r="AI35" s="83"/>
      <c r="AJ35" s="83">
        <v>16.414</v>
      </c>
      <c r="AK35" s="98">
        <f t="shared" si="4"/>
        <v>2.943</v>
      </c>
      <c r="AL35" s="99" t="s">
        <v>195</v>
      </c>
      <c r="AM35" s="112">
        <v>65</v>
      </c>
      <c r="AN35" s="112">
        <v>145</v>
      </c>
      <c r="AO35" s="113">
        <v>40</v>
      </c>
    </row>
    <row r="36" customFormat="1" ht="19" customHeight="1" outlineLevel="2" spans="1:41">
      <c r="A36" s="139" t="s">
        <v>43</v>
      </c>
      <c r="B36" s="140" t="s">
        <v>51</v>
      </c>
      <c r="C36" s="115">
        <f t="shared" si="23"/>
        <v>1905</v>
      </c>
      <c r="D36" s="117">
        <f t="shared" si="0"/>
        <v>1309</v>
      </c>
      <c r="E36" s="117">
        <v>854</v>
      </c>
      <c r="F36" s="117">
        <f t="shared" si="24"/>
        <v>258</v>
      </c>
      <c r="G36" s="102">
        <f t="shared" si="1"/>
        <v>596</v>
      </c>
      <c r="H36" s="115">
        <f t="shared" si="25"/>
        <v>1051</v>
      </c>
      <c r="I36" s="115">
        <v>21</v>
      </c>
      <c r="J36" s="241">
        <v>871</v>
      </c>
      <c r="K36" s="115">
        <v>159</v>
      </c>
      <c r="L36" s="115">
        <v>0</v>
      </c>
      <c r="M36" s="115">
        <f t="shared" si="26"/>
        <v>1051</v>
      </c>
      <c r="N36" s="742">
        <v>14.935</v>
      </c>
      <c r="O36" s="226">
        <f t="shared" si="27"/>
        <v>14.935</v>
      </c>
      <c r="P36" s="193">
        <f>ROUND(SUMIFS(基础数据表格农村公路建设!P:P,基础数据表格农村公路建设!E:E,$AC$6,基础数据表格农村公路建设!G:G,B36),0)</f>
        <v>892</v>
      </c>
      <c r="Q36" s="115">
        <f t="shared" si="28"/>
        <v>892</v>
      </c>
      <c r="R36" s="119">
        <f t="shared" si="29"/>
        <v>970.775</v>
      </c>
      <c r="S36" s="120">
        <f t="shared" si="30"/>
        <v>892</v>
      </c>
      <c r="T36" s="715">
        <v>159</v>
      </c>
      <c r="U36" s="74">
        <v>0</v>
      </c>
      <c r="V36" s="715">
        <v>0</v>
      </c>
      <c r="W36" s="486">
        <v>1</v>
      </c>
      <c r="X36" s="486">
        <v>1</v>
      </c>
      <c r="Y36" s="488">
        <v>0</v>
      </c>
      <c r="Z36" s="744"/>
      <c r="AA36" s="487"/>
      <c r="AB36" s="130"/>
      <c r="AC36" s="110">
        <f>SUMIFS(基础数据表格农村公路建设!M:M,基础数据表格农村公路建设!G:G,B36,基础数据表格农村公路建设!D:D,$AC$5,基础数据表格农村公路建设!E:E,$AC$6)</f>
        <v>0</v>
      </c>
      <c r="AD36" s="111">
        <f>SUMIFS(基础数据表格农村公路建设!M:M,基础数据表格农村公路建设!G:G,B36,基础数据表格农村公路建设!D:D,$AD$5,基础数据表格农村公路建设!E:E,$AD$6)</f>
        <v>0</v>
      </c>
      <c r="AE36" s="111">
        <f>SUMIFS(基础数据表格农村公路建设!M:M,基础数据表格农村公路建设!G:G,B36,基础数据表格农村公路建设!D:D,$AE$5,基础数据表格农村公路建设!E:E,$AE$6)</f>
        <v>1.911</v>
      </c>
      <c r="AF36" s="111">
        <f>SUMIFS(基础数据表格农村公路建设!M:M,基础数据表格农村公路建设!G:G,B36,基础数据表格农村公路建设!D:D,$AF$5,基础数据表格农村公路建设!E:E,$AF$6)</f>
        <v>0</v>
      </c>
      <c r="AG36" s="111">
        <f>SUMIFS(基础数据表格农村公路建设!M:M,基础数据表格农村公路建设!G:G,B36,基础数据表格农村公路建设!D:D,$AG$5,基础数据表格农村公路建设!E:E,$AG$6)</f>
        <v>13.024</v>
      </c>
      <c r="AH36" s="111">
        <f>SUMIFS(基础数据表格农村公路建设!M:M,基础数据表格农村公路建设!G:G,B36,基础数据表格农村公路建设!D:D,$AH$5,基础数据表格农村公路建设!E:E,$AH$6)</f>
        <v>0</v>
      </c>
      <c r="AI36" s="83"/>
      <c r="AJ36" s="83">
        <v>14.539</v>
      </c>
      <c r="AK36" s="98">
        <f t="shared" si="4"/>
        <v>0.396000000000001</v>
      </c>
      <c r="AL36" s="99" t="s">
        <v>195</v>
      </c>
      <c r="AM36" s="112">
        <v>65</v>
      </c>
      <c r="AN36" s="112">
        <v>145</v>
      </c>
      <c r="AO36" s="113">
        <v>40</v>
      </c>
    </row>
    <row r="37" customFormat="1" ht="19" customHeight="1" outlineLevel="2" spans="1:41">
      <c r="A37" s="139" t="s">
        <v>43</v>
      </c>
      <c r="B37" s="140" t="s">
        <v>52</v>
      </c>
      <c r="C37" s="115">
        <f t="shared" si="23"/>
        <v>8313</v>
      </c>
      <c r="D37" s="117">
        <f t="shared" si="0"/>
        <v>7802</v>
      </c>
      <c r="E37" s="117">
        <v>732</v>
      </c>
      <c r="F37" s="117">
        <f t="shared" si="24"/>
        <v>221</v>
      </c>
      <c r="G37" s="102">
        <f t="shared" si="1"/>
        <v>511</v>
      </c>
      <c r="H37" s="115">
        <f t="shared" si="25"/>
        <v>7581</v>
      </c>
      <c r="I37" s="115">
        <v>152</v>
      </c>
      <c r="J37" s="241">
        <v>7237</v>
      </c>
      <c r="K37" s="115">
        <v>192</v>
      </c>
      <c r="L37" s="115">
        <v>0</v>
      </c>
      <c r="M37" s="115">
        <f t="shared" si="26"/>
        <v>7581</v>
      </c>
      <c r="N37" s="742">
        <v>68.264</v>
      </c>
      <c r="O37" s="226">
        <f t="shared" si="27"/>
        <v>68.264</v>
      </c>
      <c r="P37" s="193">
        <f>ROUND(SUMIFS(基础数据表格农村公路建设!P:P,基础数据表格农村公路建设!E:E,$AC$6,基础数据表格农村公路建设!G:G,B37),0)</f>
        <v>7389</v>
      </c>
      <c r="Q37" s="115">
        <f t="shared" si="28"/>
        <v>7389</v>
      </c>
      <c r="R37" s="119">
        <f t="shared" si="29"/>
        <v>7918.84</v>
      </c>
      <c r="S37" s="120">
        <f t="shared" si="30"/>
        <v>7389</v>
      </c>
      <c r="T37" s="715">
        <v>20</v>
      </c>
      <c r="U37" s="74">
        <v>172</v>
      </c>
      <c r="V37" s="715">
        <v>0</v>
      </c>
      <c r="W37" s="486">
        <v>1</v>
      </c>
      <c r="X37" s="486">
        <v>1</v>
      </c>
      <c r="Y37" s="488">
        <v>3</v>
      </c>
      <c r="Z37" s="744"/>
      <c r="AA37" s="487"/>
      <c r="AB37" s="130"/>
      <c r="AC37" s="110">
        <f>SUMIFS(基础数据表格农村公路建设!M:M,基础数据表格农村公路建设!G:G,B37,基础数据表格农村公路建设!D:D,$AC$5,基础数据表格农村公路建设!E:E,$AC$6)</f>
        <v>43.521</v>
      </c>
      <c r="AD37" s="111">
        <f>SUMIFS(基础数据表格农村公路建设!M:M,基础数据表格农村公路建设!G:G,B37,基础数据表格农村公路建设!D:D,$AD$5,基础数据表格农村公路建设!E:E,$AD$6)</f>
        <v>0</v>
      </c>
      <c r="AE37" s="111">
        <f>SUMIFS(基础数据表格农村公路建设!M:M,基础数据表格农村公路建设!G:G,B37,基础数据表格农村公路建设!D:D,$AE$5,基础数据表格农村公路建设!E:E,$AE$6)</f>
        <v>0</v>
      </c>
      <c r="AF37" s="111">
        <f>SUMIFS(基础数据表格农村公路建设!M:M,基础数据表格农村公路建设!G:G,B37,基础数据表格农村公路建设!D:D,$AF$5,基础数据表格农村公路建设!E:E,$AF$6)</f>
        <v>0</v>
      </c>
      <c r="AG37" s="111">
        <f>SUMIFS(基础数据表格农村公路建设!M:M,基础数据表格农村公路建设!G:G,B37,基础数据表格农村公路建设!D:D,$AG$5,基础数据表格农村公路建设!E:E,$AG$6)</f>
        <v>24.743</v>
      </c>
      <c r="AH37" s="111">
        <f>SUMIFS(基础数据表格农村公路建设!M:M,基础数据表格农村公路建设!G:G,B37,基础数据表格农村公路建设!D:D,$AH$5,基础数据表格农村公路建设!E:E,$AH$6)</f>
        <v>0</v>
      </c>
      <c r="AI37" s="83"/>
      <c r="AJ37" s="83">
        <v>66.81</v>
      </c>
      <c r="AK37" s="98">
        <f t="shared" si="4"/>
        <v>1.45399999999999</v>
      </c>
      <c r="AL37" s="99" t="s">
        <v>195</v>
      </c>
      <c r="AM37" s="112">
        <v>65</v>
      </c>
      <c r="AN37" s="112">
        <v>145</v>
      </c>
      <c r="AO37" s="113">
        <v>40</v>
      </c>
    </row>
    <row r="38" customFormat="1" ht="19" customHeight="1" outlineLevel="2" spans="1:41">
      <c r="A38" s="139" t="s">
        <v>43</v>
      </c>
      <c r="B38" s="140" t="s">
        <v>53</v>
      </c>
      <c r="C38" s="115">
        <f t="shared" si="23"/>
        <v>4061</v>
      </c>
      <c r="D38" s="117">
        <f t="shared" si="0"/>
        <v>3502</v>
      </c>
      <c r="E38" s="117">
        <v>801</v>
      </c>
      <c r="F38" s="117">
        <f t="shared" si="24"/>
        <v>242</v>
      </c>
      <c r="G38" s="102">
        <f t="shared" si="1"/>
        <v>559</v>
      </c>
      <c r="H38" s="115">
        <f t="shared" si="25"/>
        <v>3260</v>
      </c>
      <c r="I38" s="115">
        <v>62</v>
      </c>
      <c r="J38" s="241">
        <v>3041</v>
      </c>
      <c r="K38" s="115">
        <v>94</v>
      </c>
      <c r="L38" s="115">
        <v>63</v>
      </c>
      <c r="M38" s="115">
        <f t="shared" si="26"/>
        <v>3260</v>
      </c>
      <c r="N38" s="742">
        <v>20.866</v>
      </c>
      <c r="O38" s="226">
        <f t="shared" si="27"/>
        <v>20.866</v>
      </c>
      <c r="P38" s="193">
        <f>ROUND(SUMIFS(基础数据表格农村公路建设!P:P,基础数据表格农村公路建设!E:E,$AC$6,基础数据表格农村公路建设!G:G,B38),0)</f>
        <v>3103</v>
      </c>
      <c r="Q38" s="115">
        <f t="shared" si="28"/>
        <v>3103</v>
      </c>
      <c r="R38" s="119">
        <f t="shared" si="29"/>
        <v>3129.9</v>
      </c>
      <c r="S38" s="120">
        <f t="shared" si="30"/>
        <v>3103</v>
      </c>
      <c r="T38" s="715">
        <v>94</v>
      </c>
      <c r="U38" s="74">
        <v>0</v>
      </c>
      <c r="V38" s="715">
        <v>63</v>
      </c>
      <c r="W38" s="486">
        <v>1</v>
      </c>
      <c r="X38" s="486">
        <v>1</v>
      </c>
      <c r="Y38" s="488">
        <v>0</v>
      </c>
      <c r="Z38" s="744">
        <v>9.046</v>
      </c>
      <c r="AA38" s="487">
        <v>9.064</v>
      </c>
      <c r="AB38" s="130">
        <v>108.555</v>
      </c>
      <c r="AC38" s="110">
        <f>SUMIFS(基础数据表格农村公路建设!M:M,基础数据表格农村公路建设!G:G,B38,基础数据表格农村公路建设!D:D,$AC$5,基础数据表格农村公路建设!E:E,$AC$6)</f>
        <v>20.866</v>
      </c>
      <c r="AD38" s="111">
        <f>SUMIFS(基础数据表格农村公路建设!M:M,基础数据表格农村公路建设!G:G,B38,基础数据表格农村公路建设!D:D,$AD$5,基础数据表格农村公路建设!E:E,$AD$6)</f>
        <v>0</v>
      </c>
      <c r="AE38" s="111">
        <f>SUMIFS(基础数据表格农村公路建设!M:M,基础数据表格农村公路建设!G:G,B38,基础数据表格农村公路建设!D:D,$AE$5,基础数据表格农村公路建设!E:E,$AE$6)</f>
        <v>0</v>
      </c>
      <c r="AF38" s="111">
        <f>SUMIFS(基础数据表格农村公路建设!M:M,基础数据表格农村公路建设!G:G,B38,基础数据表格农村公路建设!D:D,$AF$5,基础数据表格农村公路建设!E:E,$AF$6)</f>
        <v>0</v>
      </c>
      <c r="AG38" s="111">
        <f>SUMIFS(基础数据表格农村公路建设!M:M,基础数据表格农村公路建设!G:G,B38,基础数据表格农村公路建设!D:D,$AG$5,基础数据表格农村公路建设!E:E,$AG$6)</f>
        <v>0</v>
      </c>
      <c r="AH38" s="111">
        <f>SUMIFS(基础数据表格农村公路建设!M:M,基础数据表格农村公路建设!G:G,B38,基础数据表格农村公路建设!D:D,$AH$5,基础数据表格农村公路建设!E:E,$AH$6)</f>
        <v>0</v>
      </c>
      <c r="AI38" s="83"/>
      <c r="AJ38" s="83">
        <v>27.171</v>
      </c>
      <c r="AK38" s="98">
        <f t="shared" si="4"/>
        <v>-6.305</v>
      </c>
      <c r="AL38" s="99" t="s">
        <v>196</v>
      </c>
      <c r="AM38" s="112">
        <v>75</v>
      </c>
      <c r="AN38" s="112">
        <v>150</v>
      </c>
      <c r="AO38" s="113">
        <v>50</v>
      </c>
    </row>
    <row r="39" customFormat="1" ht="19" customHeight="1" outlineLevel="1" spans="1:41">
      <c r="A39" s="135" t="s">
        <v>54</v>
      </c>
      <c r="B39" s="132"/>
      <c r="C39" s="115">
        <f>SUBTOTAL(9,C40:C45)</f>
        <v>32943</v>
      </c>
      <c r="D39" s="117">
        <f t="shared" si="0"/>
        <v>28421</v>
      </c>
      <c r="E39" s="115">
        <f>SUBTOTAL(9,E40:E45)</f>
        <v>6484</v>
      </c>
      <c r="F39" s="115">
        <f>SUBTOTAL(9,F40:F45)</f>
        <v>1962</v>
      </c>
      <c r="G39" s="102">
        <f t="shared" si="1"/>
        <v>4522</v>
      </c>
      <c r="H39" s="115">
        <f t="shared" ref="H39:V39" si="31">SUBTOTAL(9,H40:H45)</f>
        <v>26459</v>
      </c>
      <c r="I39" s="115">
        <f t="shared" si="31"/>
        <v>499</v>
      </c>
      <c r="J39" s="115">
        <f t="shared" si="31"/>
        <v>23721</v>
      </c>
      <c r="K39" s="115">
        <f t="shared" si="31"/>
        <v>1824</v>
      </c>
      <c r="L39" s="115">
        <f t="shared" si="31"/>
        <v>415</v>
      </c>
      <c r="M39" s="115">
        <f t="shared" si="31"/>
        <v>26459</v>
      </c>
      <c r="N39" s="743">
        <f t="shared" si="31"/>
        <v>245.106</v>
      </c>
      <c r="O39" s="385">
        <f t="shared" si="31"/>
        <v>233.886</v>
      </c>
      <c r="P39" s="238">
        <f t="shared" si="31"/>
        <v>32613</v>
      </c>
      <c r="Q39" s="115">
        <f t="shared" si="31"/>
        <v>24220</v>
      </c>
      <c r="R39" s="115">
        <f t="shared" si="31"/>
        <v>27803.4475</v>
      </c>
      <c r="S39" s="115">
        <f t="shared" si="31"/>
        <v>32613</v>
      </c>
      <c r="T39" s="115">
        <f t="shared" si="31"/>
        <v>1044</v>
      </c>
      <c r="U39" s="115">
        <f t="shared" si="31"/>
        <v>780</v>
      </c>
      <c r="V39" s="115">
        <f t="shared" si="31"/>
        <v>415</v>
      </c>
      <c r="W39" s="489">
        <v>21</v>
      </c>
      <c r="X39" s="489">
        <v>19</v>
      </c>
      <c r="Y39" s="489">
        <v>21</v>
      </c>
      <c r="Z39" s="490">
        <v>181.936</v>
      </c>
      <c r="AA39" s="490">
        <f t="shared" ref="AA39:AH39" si="32">SUM(AA40:AA45)</f>
        <v>60.855</v>
      </c>
      <c r="AB39" s="111">
        <f t="shared" si="32"/>
        <v>554.832</v>
      </c>
      <c r="AC39" s="111">
        <f t="shared" si="32"/>
        <v>129.207</v>
      </c>
      <c r="AD39" s="111">
        <f t="shared" si="32"/>
        <v>0</v>
      </c>
      <c r="AE39" s="111">
        <f t="shared" si="32"/>
        <v>8.973</v>
      </c>
      <c r="AF39" s="111">
        <f t="shared" si="32"/>
        <v>0</v>
      </c>
      <c r="AG39" s="111">
        <f t="shared" si="32"/>
        <v>81.075</v>
      </c>
      <c r="AH39" s="111">
        <f t="shared" si="32"/>
        <v>14.631</v>
      </c>
      <c r="AI39" s="110"/>
      <c r="AJ39" s="110">
        <v>239.852</v>
      </c>
      <c r="AK39" s="98">
        <f t="shared" si="4"/>
        <v>-5.96599999999998</v>
      </c>
      <c r="AL39" s="99"/>
      <c r="AM39" s="112"/>
      <c r="AN39" s="112"/>
      <c r="AO39" s="113"/>
    </row>
    <row r="40" customFormat="1" ht="19" customHeight="1" outlineLevel="2" spans="1:41">
      <c r="A40" s="139" t="s">
        <v>55</v>
      </c>
      <c r="B40" s="140" t="s">
        <v>56</v>
      </c>
      <c r="C40" s="115">
        <f t="shared" ref="C40:C45" si="33">H40+E40</f>
        <v>284</v>
      </c>
      <c r="D40" s="117">
        <f t="shared" si="0"/>
        <v>86</v>
      </c>
      <c r="E40" s="117">
        <v>284</v>
      </c>
      <c r="F40" s="117">
        <f t="shared" ref="F40:F45" si="34">ROUND(21686/71686*E40,0)</f>
        <v>86</v>
      </c>
      <c r="G40" s="102">
        <f t="shared" si="1"/>
        <v>198</v>
      </c>
      <c r="H40" s="115">
        <f t="shared" ref="H40:H45" si="35">M40</f>
        <v>0</v>
      </c>
      <c r="I40" s="115">
        <v>0</v>
      </c>
      <c r="J40" s="241">
        <v>0</v>
      </c>
      <c r="K40" s="115">
        <v>0</v>
      </c>
      <c r="L40" s="115">
        <v>0</v>
      </c>
      <c r="M40" s="115">
        <f t="shared" ref="M40:M45" si="36">ROUND(Q40+U40+T40+V40,0)</f>
        <v>0</v>
      </c>
      <c r="N40" s="742">
        <v>6</v>
      </c>
      <c r="O40" s="226">
        <f t="shared" ref="O40:O45" si="37">SUM(AC40:AH40)</f>
        <v>0</v>
      </c>
      <c r="P40" s="193">
        <f>ROUND(SUMIFS(基础数据表格农村公路建设!P:P,基础数据表格农村公路建设!E:E,$AC$6,基础数据表格农村公路建设!G:G,B40),0)</f>
        <v>0</v>
      </c>
      <c r="Q40" s="115">
        <f t="shared" ref="Q40:Q45" si="38">ROUND(IF(R40&lt;S40,R40,S40),0)</f>
        <v>0</v>
      </c>
      <c r="R40" s="119">
        <f t="shared" ref="R40:R45" si="39">AM40*(AE40+AF40+AG40)+AN40*(AC40+AD40)+AO40*AH40</f>
        <v>0</v>
      </c>
      <c r="S40" s="120">
        <f t="shared" ref="S40:S45" si="40">P40</f>
        <v>0</v>
      </c>
      <c r="T40" s="715">
        <v>0</v>
      </c>
      <c r="U40" s="74">
        <v>0</v>
      </c>
      <c r="V40" s="715">
        <v>0</v>
      </c>
      <c r="W40" s="486">
        <v>1</v>
      </c>
      <c r="X40" s="486">
        <v>0</v>
      </c>
      <c r="Y40" s="488">
        <v>0</v>
      </c>
      <c r="Z40" s="744"/>
      <c r="AA40" s="487"/>
      <c r="AB40" s="130"/>
      <c r="AC40" s="110">
        <f>SUMIFS(基础数据表格农村公路建设!M:M,基础数据表格农村公路建设!G:G,B40,基础数据表格农村公路建设!D:D,$AC$5,基础数据表格农村公路建设!E:E,$AC$6)</f>
        <v>0</v>
      </c>
      <c r="AD40" s="111">
        <f>SUMIFS(基础数据表格农村公路建设!M:M,基础数据表格农村公路建设!G:G,B40,基础数据表格农村公路建设!D:D,$AD$5,基础数据表格农村公路建设!E:E,$AD$6)</f>
        <v>0</v>
      </c>
      <c r="AE40" s="111">
        <f>SUMIFS(基础数据表格农村公路建设!M:M,基础数据表格农村公路建设!G:G,B40,基础数据表格农村公路建设!D:D,$AE$5,基础数据表格农村公路建设!E:E,$AE$6)</f>
        <v>0</v>
      </c>
      <c r="AF40" s="111">
        <f>SUMIFS(基础数据表格农村公路建设!M:M,基础数据表格农村公路建设!G:G,B40,基础数据表格农村公路建设!D:D,$AF$5,基础数据表格农村公路建设!E:E,$AF$6)</f>
        <v>0</v>
      </c>
      <c r="AG40" s="111">
        <f>SUMIFS(基础数据表格农村公路建设!M:M,基础数据表格农村公路建设!G:G,B40,基础数据表格农村公路建设!D:D,$AG$5,基础数据表格农村公路建设!E:E,$AG$6)</f>
        <v>0</v>
      </c>
      <c r="AH40" s="111">
        <f>SUMIFS(基础数据表格农村公路建设!M:M,基础数据表格农村公路建设!G:G,B40,基础数据表格农村公路建设!D:D,$AH$5,基础数据表格农村公路建设!E:E,$AH$6)</f>
        <v>0</v>
      </c>
      <c r="AI40" s="83"/>
      <c r="AJ40" s="83">
        <v>6</v>
      </c>
      <c r="AK40" s="98">
        <f t="shared" si="4"/>
        <v>-6</v>
      </c>
      <c r="AL40" s="99" t="s">
        <v>195</v>
      </c>
      <c r="AM40" s="112">
        <v>65</v>
      </c>
      <c r="AN40" s="112">
        <v>145</v>
      </c>
      <c r="AO40" s="113">
        <v>40</v>
      </c>
    </row>
    <row r="41" customFormat="1" ht="19" customHeight="1" outlineLevel="2" spans="1:41">
      <c r="A41" s="139" t="s">
        <v>55</v>
      </c>
      <c r="B41" s="140" t="s">
        <v>57</v>
      </c>
      <c r="C41" s="115">
        <f t="shared" si="33"/>
        <v>9238</v>
      </c>
      <c r="D41" s="117">
        <f t="shared" si="0"/>
        <v>8256</v>
      </c>
      <c r="E41" s="117">
        <v>1408</v>
      </c>
      <c r="F41" s="117">
        <f t="shared" si="34"/>
        <v>426</v>
      </c>
      <c r="G41" s="102">
        <f t="shared" si="1"/>
        <v>982</v>
      </c>
      <c r="H41" s="115">
        <f t="shared" si="35"/>
        <v>7830</v>
      </c>
      <c r="I41" s="115">
        <v>147</v>
      </c>
      <c r="J41" s="241">
        <v>6856</v>
      </c>
      <c r="K41" s="115">
        <v>827</v>
      </c>
      <c r="L41" s="115">
        <v>0</v>
      </c>
      <c r="M41" s="115">
        <f t="shared" si="36"/>
        <v>7830</v>
      </c>
      <c r="N41" s="742">
        <v>56.145</v>
      </c>
      <c r="O41" s="226">
        <f t="shared" si="37"/>
        <v>50.925</v>
      </c>
      <c r="P41" s="193">
        <f>ROUND(SUMIFS(基础数据表格农村公路建设!P:P,基础数据表格农村公路建设!E:E,$AC$6,基础数据表格农村公路建设!G:G,B41),0)</f>
        <v>15145</v>
      </c>
      <c r="Q41" s="115">
        <f t="shared" si="38"/>
        <v>7003</v>
      </c>
      <c r="R41" s="119">
        <f t="shared" si="39"/>
        <v>7003.165</v>
      </c>
      <c r="S41" s="120">
        <f t="shared" si="40"/>
        <v>15145</v>
      </c>
      <c r="T41" s="715">
        <v>568</v>
      </c>
      <c r="U41" s="74">
        <v>259</v>
      </c>
      <c r="V41" s="715">
        <v>0</v>
      </c>
      <c r="W41" s="486">
        <v>9</v>
      </c>
      <c r="X41" s="486">
        <v>9</v>
      </c>
      <c r="Y41" s="488">
        <v>10</v>
      </c>
      <c r="Z41" s="744"/>
      <c r="AA41" s="487"/>
      <c r="AB41" s="130"/>
      <c r="AC41" s="110">
        <f>SUMIFS(基础数据表格农村公路建设!M:M,基础数据表格农村公路建设!G:G,B41,基础数据表格农村公路建设!D:D,$AC$5,基础数据表格农村公路建设!E:E,$AC$6)</f>
        <v>46.163</v>
      </c>
      <c r="AD41" s="111">
        <f>SUMIFS(基础数据表格农村公路建设!M:M,基础数据表格农村公路建设!G:G,B41,基础数据表格农村公路建设!D:D,$AD$5,基础数据表格农村公路建设!E:E,$AD$6)</f>
        <v>0</v>
      </c>
      <c r="AE41" s="111">
        <f>SUMIFS(基础数据表格农村公路建设!M:M,基础数据表格农村公路建设!G:G,B41,基础数据表格农村公路建设!D:D,$AE$5,基础数据表格农村公路建设!E:E,$AE$6)</f>
        <v>3.512</v>
      </c>
      <c r="AF41" s="111">
        <f>SUMIFS(基础数据表格农村公路建设!M:M,基础数据表格农村公路建设!G:G,B41,基础数据表格农村公路建设!D:D,$AF$5,基础数据表格农村公路建设!E:E,$AF$6)</f>
        <v>0</v>
      </c>
      <c r="AG41" s="111">
        <f>SUMIFS(基础数据表格农村公路建设!M:M,基础数据表格农村公路建设!G:G,B41,基础数据表格农村公路建设!D:D,$AG$5,基础数据表格农村公路建设!E:E,$AG$6)</f>
        <v>1.25</v>
      </c>
      <c r="AH41" s="111">
        <f>SUMIFS(基础数据表格农村公路建设!M:M,基础数据表格农村公路建设!G:G,B41,基础数据表格农村公路建设!D:D,$AH$5,基础数据表格农村公路建设!E:E,$AH$6)</f>
        <v>0</v>
      </c>
      <c r="AI41" s="83"/>
      <c r="AJ41" s="83">
        <v>55.89</v>
      </c>
      <c r="AK41" s="98">
        <f t="shared" si="4"/>
        <v>-4.965</v>
      </c>
      <c r="AL41" s="99" t="s">
        <v>195</v>
      </c>
      <c r="AM41" s="112">
        <v>65</v>
      </c>
      <c r="AN41" s="112">
        <v>145</v>
      </c>
      <c r="AO41" s="113">
        <v>40</v>
      </c>
    </row>
    <row r="42" customFormat="1" ht="19" customHeight="1" outlineLevel="2" spans="1:41">
      <c r="A42" s="139" t="s">
        <v>55</v>
      </c>
      <c r="B42" s="140" t="s">
        <v>58</v>
      </c>
      <c r="C42" s="115">
        <f t="shared" si="33"/>
        <v>5185</v>
      </c>
      <c r="D42" s="117">
        <f t="shared" si="0"/>
        <v>4474</v>
      </c>
      <c r="E42" s="117">
        <v>1019</v>
      </c>
      <c r="F42" s="117">
        <f t="shared" si="34"/>
        <v>308</v>
      </c>
      <c r="G42" s="102">
        <f t="shared" si="1"/>
        <v>711</v>
      </c>
      <c r="H42" s="115">
        <f t="shared" si="35"/>
        <v>4166</v>
      </c>
      <c r="I42" s="115">
        <v>81</v>
      </c>
      <c r="J42" s="241">
        <v>4023</v>
      </c>
      <c r="K42" s="115">
        <v>62</v>
      </c>
      <c r="L42" s="115">
        <v>0</v>
      </c>
      <c r="M42" s="115">
        <f t="shared" si="36"/>
        <v>4166</v>
      </c>
      <c r="N42" s="742">
        <v>39.893</v>
      </c>
      <c r="O42" s="226">
        <f t="shared" si="37"/>
        <v>39.893</v>
      </c>
      <c r="P42" s="193">
        <f>ROUND(SUMIFS(基础数据表格农村公路建设!P:P,基础数据表格农村公路建设!E:E,$AC$6,基础数据表格农村公路建设!G:G,B42),0)</f>
        <v>4104</v>
      </c>
      <c r="Q42" s="115">
        <f t="shared" si="38"/>
        <v>4104</v>
      </c>
      <c r="R42" s="119">
        <f t="shared" si="39"/>
        <v>5412.2475</v>
      </c>
      <c r="S42" s="120">
        <f t="shared" si="40"/>
        <v>4104</v>
      </c>
      <c r="T42" s="715">
        <v>62</v>
      </c>
      <c r="U42" s="74">
        <v>0</v>
      </c>
      <c r="V42" s="715">
        <v>0</v>
      </c>
      <c r="W42" s="486">
        <v>3</v>
      </c>
      <c r="X42" s="486">
        <v>3</v>
      </c>
      <c r="Y42" s="488">
        <v>0</v>
      </c>
      <c r="Z42" s="744">
        <v>47.779</v>
      </c>
      <c r="AA42" s="487"/>
      <c r="AB42" s="130"/>
      <c r="AC42" s="110">
        <f>SUMIFS(基础数据表格农村公路建设!M:M,基础数据表格农村公路建设!G:G,B42,基础数据表格农村公路建设!D:D,$AC$5,基础数据表格农村公路建设!E:E,$AC$6)</f>
        <v>25.71</v>
      </c>
      <c r="AD42" s="111">
        <f>SUMIFS(基础数据表格农村公路建设!M:M,基础数据表格农村公路建设!G:G,B42,基础数据表格农村公路建设!D:D,$AD$5,基础数据表格农村公路建设!E:E,$AD$6)</f>
        <v>0</v>
      </c>
      <c r="AE42" s="111">
        <f>SUMIFS(基础数据表格农村公路建设!M:M,基础数据表格农村公路建设!G:G,B42,基础数据表格农村公路建设!D:D,$AE$5,基础数据表格农村公路建设!E:E,$AE$6)</f>
        <v>0</v>
      </c>
      <c r="AF42" s="111">
        <f>SUMIFS(基础数据表格农村公路建设!M:M,基础数据表格农村公路建设!G:G,B42,基础数据表格农村公路建设!D:D,$AF$5,基础数据表格农村公路建设!E:E,$AF$6)</f>
        <v>0</v>
      </c>
      <c r="AG42" s="111">
        <f>SUMIFS(基础数据表格农村公路建设!M:M,基础数据表格农村公路建设!G:G,B42,基础数据表格农村公路建设!D:D,$AG$5,基础数据表格农村公路建设!E:E,$AG$6)</f>
        <v>14.183</v>
      </c>
      <c r="AH42" s="111">
        <f>SUMIFS(基础数据表格农村公路建设!M:M,基础数据表格农村公路建设!G:G,B42,基础数据表格农村公路建设!D:D,$AH$5,基础数据表格农村公路建设!E:E,$AH$6)</f>
        <v>0</v>
      </c>
      <c r="AI42" s="83"/>
      <c r="AJ42" s="83">
        <v>39.726</v>
      </c>
      <c r="AK42" s="98">
        <f t="shared" si="4"/>
        <v>0.167000000000002</v>
      </c>
      <c r="AL42" s="99" t="s">
        <v>197</v>
      </c>
      <c r="AM42" s="112">
        <v>82.5</v>
      </c>
      <c r="AN42" s="112">
        <v>165</v>
      </c>
      <c r="AO42" s="113">
        <v>55</v>
      </c>
    </row>
    <row r="43" customFormat="1" ht="19" customHeight="1" outlineLevel="2" spans="1:41">
      <c r="A43" s="139" t="s">
        <v>55</v>
      </c>
      <c r="B43" s="140" t="s">
        <v>59</v>
      </c>
      <c r="C43" s="115">
        <f t="shared" si="33"/>
        <v>5305</v>
      </c>
      <c r="D43" s="117">
        <f t="shared" si="0"/>
        <v>4337</v>
      </c>
      <c r="E43" s="117">
        <v>1388</v>
      </c>
      <c r="F43" s="117">
        <f t="shared" si="34"/>
        <v>420</v>
      </c>
      <c r="G43" s="102">
        <f t="shared" si="1"/>
        <v>968</v>
      </c>
      <c r="H43" s="115">
        <f t="shared" si="35"/>
        <v>3917</v>
      </c>
      <c r="I43" s="115">
        <v>76</v>
      </c>
      <c r="J43" s="241">
        <v>3614</v>
      </c>
      <c r="K43" s="115">
        <v>67</v>
      </c>
      <c r="L43" s="115">
        <v>160</v>
      </c>
      <c r="M43" s="115">
        <f t="shared" si="36"/>
        <v>3917</v>
      </c>
      <c r="N43" s="742">
        <v>40.774</v>
      </c>
      <c r="O43" s="226">
        <f t="shared" si="37"/>
        <v>40.774</v>
      </c>
      <c r="P43" s="193">
        <f>ROUND(SUMIFS(基础数据表格农村公路建设!P:P,基础数据表格农村公路建设!E:E,$AC$6,基础数据表格农村公路建设!G:G,B43),0)</f>
        <v>3690</v>
      </c>
      <c r="Q43" s="115">
        <f t="shared" si="38"/>
        <v>3690</v>
      </c>
      <c r="R43" s="119">
        <f t="shared" si="39"/>
        <v>4485.6075</v>
      </c>
      <c r="S43" s="120">
        <f t="shared" si="40"/>
        <v>3690</v>
      </c>
      <c r="T43" s="715">
        <v>55</v>
      </c>
      <c r="U43" s="74">
        <v>12</v>
      </c>
      <c r="V43" s="715">
        <v>160</v>
      </c>
      <c r="W43" s="486">
        <v>2</v>
      </c>
      <c r="X43" s="486">
        <v>2</v>
      </c>
      <c r="Y43" s="488">
        <v>1</v>
      </c>
      <c r="Z43" s="744">
        <v>57.235</v>
      </c>
      <c r="AA43" s="487">
        <v>27.658</v>
      </c>
      <c r="AB43" s="130">
        <v>160.757</v>
      </c>
      <c r="AC43" s="110">
        <f>SUMIFS(基础数据表格农村公路建设!M:M,基础数据表格农村公路建设!G:G,B43,基础数据表格农村公路建设!D:D,$AC$5,基础数据表格农村公路建设!E:E,$AC$6)</f>
        <v>13.597</v>
      </c>
      <c r="AD43" s="111">
        <f>SUMIFS(基础数据表格农村公路建设!M:M,基础数据表格农村公路建设!G:G,B43,基础数据表格农村公路建设!D:D,$AD$5,基础数据表格农村公路建设!E:E,$AD$6)</f>
        <v>0</v>
      </c>
      <c r="AE43" s="111">
        <f>SUMIFS(基础数据表格农村公路建设!M:M,基础数据表格农村公路建设!G:G,B43,基础数据表格农村公路建设!D:D,$AE$5,基础数据表格农村公路建设!E:E,$AE$6)</f>
        <v>2.961</v>
      </c>
      <c r="AF43" s="111">
        <f>SUMIFS(基础数据表格农村公路建设!M:M,基础数据表格农村公路建设!G:G,B43,基础数据表格农村公路建设!D:D,$AF$5,基础数据表格农村公路建设!E:E,$AF$6)</f>
        <v>0</v>
      </c>
      <c r="AG43" s="111">
        <f>SUMIFS(基础数据表格农村公路建设!M:M,基础数据表格农村公路建设!G:G,B43,基础数据表格农村公路建设!D:D,$AG$5,基础数据表格农村公路建设!E:E,$AG$6)</f>
        <v>24.216</v>
      </c>
      <c r="AH43" s="111">
        <f>SUMIFS(基础数据表格农村公路建设!M:M,基础数据表格农村公路建设!G:G,B43,基础数据表格农村公路建设!D:D,$AH$5,基础数据表格农村公路建设!E:E,$AH$6)</f>
        <v>0</v>
      </c>
      <c r="AI43" s="83"/>
      <c r="AJ43" s="83">
        <v>40.475</v>
      </c>
      <c r="AK43" s="98">
        <f t="shared" si="4"/>
        <v>0.298999999999999</v>
      </c>
      <c r="AL43" s="99" t="s">
        <v>197</v>
      </c>
      <c r="AM43" s="112">
        <v>82.5</v>
      </c>
      <c r="AN43" s="112">
        <v>165</v>
      </c>
      <c r="AO43" s="113">
        <v>55</v>
      </c>
    </row>
    <row r="44" customFormat="1" ht="19" customHeight="1" outlineLevel="2" spans="1:41">
      <c r="A44" s="139" t="s">
        <v>55</v>
      </c>
      <c r="B44" s="140" t="s">
        <v>60</v>
      </c>
      <c r="C44" s="115">
        <f t="shared" si="33"/>
        <v>7750</v>
      </c>
      <c r="D44" s="117">
        <f t="shared" si="0"/>
        <v>6716</v>
      </c>
      <c r="E44" s="117">
        <v>1483</v>
      </c>
      <c r="F44" s="117">
        <f t="shared" si="34"/>
        <v>449</v>
      </c>
      <c r="G44" s="102">
        <f t="shared" si="1"/>
        <v>1034</v>
      </c>
      <c r="H44" s="115">
        <f t="shared" si="35"/>
        <v>6267</v>
      </c>
      <c r="I44" s="115">
        <v>125</v>
      </c>
      <c r="J44" s="241">
        <v>5823</v>
      </c>
      <c r="K44" s="115">
        <v>319</v>
      </c>
      <c r="L44" s="115">
        <v>0</v>
      </c>
      <c r="M44" s="115">
        <f t="shared" si="36"/>
        <v>6267</v>
      </c>
      <c r="N44" s="742">
        <v>62.108</v>
      </c>
      <c r="O44" s="226">
        <f t="shared" si="37"/>
        <v>62.108</v>
      </c>
      <c r="P44" s="193">
        <f>ROUND(SUMIFS(基础数据表格农村公路建设!P:P,基础数据表格农村公路建设!E:E,$AC$6,基础数据表格农村公路建设!G:G,B44),0)</f>
        <v>5948</v>
      </c>
      <c r="Q44" s="115">
        <f t="shared" si="38"/>
        <v>5948</v>
      </c>
      <c r="R44" s="119">
        <f t="shared" si="39"/>
        <v>7427.775</v>
      </c>
      <c r="S44" s="120">
        <f t="shared" si="40"/>
        <v>5948</v>
      </c>
      <c r="T44" s="715">
        <v>61</v>
      </c>
      <c r="U44" s="74">
        <v>258</v>
      </c>
      <c r="V44" s="715">
        <v>0</v>
      </c>
      <c r="W44" s="486">
        <v>3</v>
      </c>
      <c r="X44" s="486">
        <v>2</v>
      </c>
      <c r="Y44" s="488">
        <v>3</v>
      </c>
      <c r="Z44" s="744">
        <v>31.12</v>
      </c>
      <c r="AA44" s="487"/>
      <c r="AB44" s="130"/>
      <c r="AC44" s="110">
        <f>SUMIFS(基础数据表格农村公路建设!M:M,基础数据表格农村公路建设!G:G,B44,基础数据表格农村公路建设!D:D,$AC$5,基础数据表格农村公路建设!E:E,$AC$6)</f>
        <v>36.929</v>
      </c>
      <c r="AD44" s="111">
        <f>SUMIFS(基础数据表格农村公路建设!M:M,基础数据表格农村公路建设!G:G,B44,基础数据表格农村公路建设!D:D,$AD$5,基础数据表格农村公路建设!E:E,$AD$6)</f>
        <v>0</v>
      </c>
      <c r="AE44" s="111">
        <f>SUMIFS(基础数据表格农村公路建设!M:M,基础数据表格农村公路建设!G:G,B44,基础数据表格农村公路建设!D:D,$AE$5,基础数据表格农村公路建设!E:E,$AE$6)</f>
        <v>2.5</v>
      </c>
      <c r="AF44" s="111">
        <f>SUMIFS(基础数据表格农村公路建设!M:M,基础数据表格农村公路建设!G:G,B44,基础数据表格农村公路建设!D:D,$AF$5,基础数据表格农村公路建设!E:E,$AF$6)</f>
        <v>0</v>
      </c>
      <c r="AG44" s="111">
        <f>SUMIFS(基础数据表格农村公路建设!M:M,基础数据表格农村公路建设!G:G,B44,基础数据表格农村公路建设!D:D,$AG$5,基础数据表格农村公路建设!E:E,$AG$6)</f>
        <v>22.679</v>
      </c>
      <c r="AH44" s="111">
        <f>SUMIFS(基础数据表格农村公路建设!M:M,基础数据表格农村公路建设!G:G,B44,基础数据表格农村公路建设!D:D,$AH$5,基础数据表格农村公路建设!E:E,$AH$6)</f>
        <v>0</v>
      </c>
      <c r="AI44" s="83"/>
      <c r="AJ44" s="83">
        <v>62.727</v>
      </c>
      <c r="AK44" s="98">
        <f t="shared" si="4"/>
        <v>-0.618999999999993</v>
      </c>
      <c r="AL44" s="99" t="s">
        <v>196</v>
      </c>
      <c r="AM44" s="112">
        <v>75</v>
      </c>
      <c r="AN44" s="112">
        <v>150</v>
      </c>
      <c r="AO44" s="113">
        <v>50</v>
      </c>
    </row>
    <row r="45" customFormat="1" ht="19" customHeight="1" outlineLevel="2" spans="1:41">
      <c r="A45" s="139" t="s">
        <v>55</v>
      </c>
      <c r="B45" s="140" t="s">
        <v>61</v>
      </c>
      <c r="C45" s="115">
        <f t="shared" si="33"/>
        <v>5181</v>
      </c>
      <c r="D45" s="117">
        <f t="shared" si="0"/>
        <v>4552</v>
      </c>
      <c r="E45" s="117">
        <v>902</v>
      </c>
      <c r="F45" s="117">
        <f t="shared" si="34"/>
        <v>273</v>
      </c>
      <c r="G45" s="102">
        <f t="shared" si="1"/>
        <v>629</v>
      </c>
      <c r="H45" s="115">
        <f t="shared" si="35"/>
        <v>4279</v>
      </c>
      <c r="I45" s="115">
        <v>70</v>
      </c>
      <c r="J45" s="241">
        <v>3405</v>
      </c>
      <c r="K45" s="115">
        <v>549</v>
      </c>
      <c r="L45" s="115">
        <v>255</v>
      </c>
      <c r="M45" s="115">
        <f t="shared" si="36"/>
        <v>4279</v>
      </c>
      <c r="N45" s="742">
        <v>40.186</v>
      </c>
      <c r="O45" s="226">
        <f t="shared" si="37"/>
        <v>40.186</v>
      </c>
      <c r="P45" s="193">
        <f>ROUND(SUMIFS(基础数据表格农村公路建设!P:P,基础数据表格农村公路建设!E:E,$AC$6,基础数据表格农村公路建设!G:G,B45),0)</f>
        <v>3726</v>
      </c>
      <c r="Q45" s="115">
        <f t="shared" si="38"/>
        <v>3475</v>
      </c>
      <c r="R45" s="119">
        <f t="shared" si="39"/>
        <v>3474.6525</v>
      </c>
      <c r="S45" s="120">
        <f t="shared" si="40"/>
        <v>3726</v>
      </c>
      <c r="T45" s="715">
        <v>298</v>
      </c>
      <c r="U45" s="74">
        <v>251</v>
      </c>
      <c r="V45" s="715">
        <v>255</v>
      </c>
      <c r="W45" s="486">
        <v>3</v>
      </c>
      <c r="X45" s="486">
        <v>3</v>
      </c>
      <c r="Y45" s="488">
        <v>7</v>
      </c>
      <c r="Z45" s="744">
        <v>45.802</v>
      </c>
      <c r="AA45" s="487">
        <v>33.197</v>
      </c>
      <c r="AB45" s="130">
        <v>394.075</v>
      </c>
      <c r="AC45" s="110">
        <f>SUMIFS(基础数据表格农村公路建设!M:M,基础数据表格农村公路建设!G:G,B45,基础数据表格农村公路建设!D:D,$AC$5,基础数据表格农村公路建设!E:E,$AC$6)</f>
        <v>6.808</v>
      </c>
      <c r="AD45" s="111">
        <f>SUMIFS(基础数据表格农村公路建设!M:M,基础数据表格农村公路建设!G:G,B45,基础数据表格农村公路建设!D:D,$AD$5,基础数据表格农村公路建设!E:E,$AD$6)</f>
        <v>0</v>
      </c>
      <c r="AE45" s="111">
        <f>SUMIFS(基础数据表格农村公路建设!M:M,基础数据表格农村公路建设!G:G,B45,基础数据表格农村公路建设!D:D,$AE$5,基础数据表格农村公路建设!E:E,$AE$6)</f>
        <v>0</v>
      </c>
      <c r="AF45" s="111">
        <f>SUMIFS(基础数据表格农村公路建设!M:M,基础数据表格农村公路建设!G:G,B45,基础数据表格农村公路建设!D:D,$AF$5,基础数据表格农村公路建设!E:E,$AF$6)</f>
        <v>0</v>
      </c>
      <c r="AG45" s="111">
        <f>SUMIFS(基础数据表格农村公路建设!M:M,基础数据表格农村公路建设!G:G,B45,基础数据表格农村公路建设!D:D,$AG$5,基础数据表格农村公路建设!E:E,$AG$6)</f>
        <v>18.747</v>
      </c>
      <c r="AH45" s="111">
        <f>SUMIFS(基础数据表格农村公路建设!M:M,基础数据表格农村公路建设!G:G,B45,基础数据表格农村公路建设!D:D,$AH$5,基础数据表格农村公路建设!E:E,$AH$6)</f>
        <v>14.631</v>
      </c>
      <c r="AI45" s="83"/>
      <c r="AJ45" s="83">
        <v>35.034</v>
      </c>
      <c r="AK45" s="98">
        <f t="shared" si="4"/>
        <v>5.152</v>
      </c>
      <c r="AL45" s="99" t="s">
        <v>197</v>
      </c>
      <c r="AM45" s="112">
        <v>82.5</v>
      </c>
      <c r="AN45" s="112">
        <v>165</v>
      </c>
      <c r="AO45" s="113">
        <v>55</v>
      </c>
    </row>
    <row r="46" customFormat="1" ht="19" customHeight="1" outlineLevel="1" spans="1:41">
      <c r="A46" s="135" t="s">
        <v>62</v>
      </c>
      <c r="B46" s="132"/>
      <c r="C46" s="115">
        <f>SUBTOTAL(9,C47:C54)</f>
        <v>34633</v>
      </c>
      <c r="D46" s="117">
        <f t="shared" si="0"/>
        <v>28216</v>
      </c>
      <c r="E46" s="115">
        <f>SUBTOTAL(9,E47:E54)</f>
        <v>9199</v>
      </c>
      <c r="F46" s="115">
        <f>SUBTOTAL(9,F47:F54)</f>
        <v>2782</v>
      </c>
      <c r="G46" s="102">
        <f t="shared" si="1"/>
        <v>6417</v>
      </c>
      <c r="H46" s="115">
        <f t="shared" ref="H46:V46" si="41">SUBTOTAL(9,H47:H54)</f>
        <v>25434</v>
      </c>
      <c r="I46" s="115">
        <f t="shared" si="41"/>
        <v>486</v>
      </c>
      <c r="J46" s="115">
        <f t="shared" si="41"/>
        <v>21986</v>
      </c>
      <c r="K46" s="115">
        <f t="shared" si="41"/>
        <v>1800</v>
      </c>
      <c r="L46" s="115">
        <f t="shared" si="41"/>
        <v>1162</v>
      </c>
      <c r="M46" s="115">
        <f t="shared" si="41"/>
        <v>25434</v>
      </c>
      <c r="N46" s="743">
        <f t="shared" si="41"/>
        <v>236.153</v>
      </c>
      <c r="O46" s="385">
        <f t="shared" si="41"/>
        <v>236.153</v>
      </c>
      <c r="P46" s="238">
        <f t="shared" si="41"/>
        <v>24775</v>
      </c>
      <c r="Q46" s="115">
        <f t="shared" si="41"/>
        <v>22472</v>
      </c>
      <c r="R46" s="115">
        <f t="shared" si="41"/>
        <v>26668.2075</v>
      </c>
      <c r="S46" s="115">
        <f t="shared" si="41"/>
        <v>24775</v>
      </c>
      <c r="T46" s="115">
        <f t="shared" si="41"/>
        <v>1749</v>
      </c>
      <c r="U46" s="115">
        <f t="shared" si="41"/>
        <v>51</v>
      </c>
      <c r="V46" s="115">
        <f t="shared" si="41"/>
        <v>1162</v>
      </c>
      <c r="W46" s="489">
        <v>35</v>
      </c>
      <c r="X46" s="489">
        <v>33</v>
      </c>
      <c r="Y46" s="489">
        <v>1</v>
      </c>
      <c r="Z46" s="490">
        <v>408.681</v>
      </c>
      <c r="AA46" s="490">
        <f t="shared" ref="AA46:AH46" si="42">SUM(AA47:AA54)</f>
        <v>151.308</v>
      </c>
      <c r="AB46" s="111">
        <f t="shared" si="42"/>
        <v>1578.464</v>
      </c>
      <c r="AC46" s="111">
        <f t="shared" si="42"/>
        <v>80.769</v>
      </c>
      <c r="AD46" s="111">
        <f t="shared" si="42"/>
        <v>6.329</v>
      </c>
      <c r="AE46" s="111">
        <f t="shared" si="42"/>
        <v>51.202</v>
      </c>
      <c r="AF46" s="111">
        <f t="shared" si="42"/>
        <v>0</v>
      </c>
      <c r="AG46" s="111">
        <f t="shared" si="42"/>
        <v>97.853</v>
      </c>
      <c r="AH46" s="111">
        <f t="shared" si="42"/>
        <v>0</v>
      </c>
      <c r="AI46" s="110"/>
      <c r="AJ46" s="110">
        <v>242.361</v>
      </c>
      <c r="AK46" s="98">
        <f t="shared" si="4"/>
        <v>-6.20800000000003</v>
      </c>
      <c r="AL46" s="99"/>
      <c r="AM46" s="112"/>
      <c r="AN46" s="112"/>
      <c r="AO46" s="113"/>
    </row>
    <row r="47" customFormat="1" ht="19" customHeight="1" outlineLevel="2" spans="1:41">
      <c r="A47" s="139" t="s">
        <v>63</v>
      </c>
      <c r="B47" s="140" t="s">
        <v>64</v>
      </c>
      <c r="C47" s="115">
        <f t="shared" ref="C47:C54" si="43">H47+E47</f>
        <v>3618</v>
      </c>
      <c r="D47" s="117">
        <f t="shared" si="0"/>
        <v>3255</v>
      </c>
      <c r="E47" s="117">
        <v>520</v>
      </c>
      <c r="F47" s="117">
        <f t="shared" ref="F47:F54" si="44">ROUND(21686/71686*E47,0)</f>
        <v>157</v>
      </c>
      <c r="G47" s="102">
        <f t="shared" si="1"/>
        <v>363</v>
      </c>
      <c r="H47" s="115">
        <f t="shared" ref="H47:H54" si="45">M47</f>
        <v>3098</v>
      </c>
      <c r="I47" s="115">
        <v>62</v>
      </c>
      <c r="J47" s="241">
        <v>3036</v>
      </c>
      <c r="K47" s="115">
        <v>0</v>
      </c>
      <c r="L47" s="115">
        <v>0</v>
      </c>
      <c r="M47" s="115">
        <f t="shared" ref="M47:M54" si="46">ROUND(Q47+U47+T47+V47,0)</f>
        <v>3098</v>
      </c>
      <c r="N47" s="742">
        <v>23.085</v>
      </c>
      <c r="O47" s="226">
        <f t="shared" ref="O47:O54" si="47">SUM(AC47:AH47)</f>
        <v>23.085</v>
      </c>
      <c r="P47" s="193">
        <f>ROUND(SUMIFS(基础数据表格农村公路建设!P:P,基础数据表格农村公路建设!E:E,$AC$6,基础数据表格农村公路建设!G:G,B47),0)</f>
        <v>3098</v>
      </c>
      <c r="Q47" s="115">
        <f t="shared" ref="Q47:Q54" si="48">ROUND(IF(R47&lt;S47,R47,S47),0)</f>
        <v>3098</v>
      </c>
      <c r="R47" s="119">
        <f t="shared" ref="R47:R54" si="49">AM47*(AE47+AF47+AG47)+AN47*(AC47+AD47)+AO47*AH47</f>
        <v>3104.97</v>
      </c>
      <c r="S47" s="120">
        <f t="shared" ref="S47:S54" si="50">P47</f>
        <v>3098</v>
      </c>
      <c r="T47" s="715">
        <v>0</v>
      </c>
      <c r="U47" s="74">
        <v>0</v>
      </c>
      <c r="V47" s="715">
        <v>0</v>
      </c>
      <c r="W47" s="486"/>
      <c r="X47" s="486">
        <v>0</v>
      </c>
      <c r="Y47" s="488">
        <v>0</v>
      </c>
      <c r="Z47" s="744">
        <v>42.4</v>
      </c>
      <c r="AA47" s="487"/>
      <c r="AB47" s="130"/>
      <c r="AC47" s="110">
        <f>SUMIFS(基础数据表格农村公路建设!M:M,基础数据表格农村公路建设!G:G,B47,基础数据表格农村公路建设!D:D,$AC$5,基础数据表格农村公路建设!E:E,$AC$6)</f>
        <v>8.222</v>
      </c>
      <c r="AD47" s="111">
        <f>SUMIFS(基础数据表格农村公路建设!M:M,基础数据表格农村公路建设!G:G,B47,基础数据表格农村公路建设!D:D,$AD$5,基础数据表格农村公路建设!E:E,$AD$6)</f>
        <v>6.329</v>
      </c>
      <c r="AE47" s="111">
        <f>SUMIFS(基础数据表格农村公路建设!M:M,基础数据表格农村公路建设!G:G,B47,基础数据表格农村公路建设!D:D,$AE$5,基础数据表格农村公路建设!E:E,$AE$6)</f>
        <v>0</v>
      </c>
      <c r="AF47" s="111">
        <f>SUMIFS(基础数据表格农村公路建设!M:M,基础数据表格农村公路建设!G:G,B47,基础数据表格农村公路建设!D:D,$AF$5,基础数据表格农村公路建设!E:E,$AF$6)</f>
        <v>0</v>
      </c>
      <c r="AG47" s="111">
        <f>SUMIFS(基础数据表格农村公路建设!M:M,基础数据表格农村公路建设!G:G,B47,基础数据表格农村公路建设!D:D,$AG$5,基础数据表格农村公路建设!E:E,$AG$6)</f>
        <v>8.534</v>
      </c>
      <c r="AH47" s="111">
        <f>SUMIFS(基础数据表格农村公路建设!M:M,基础数据表格农村公路建设!G:G,B47,基础数据表格农村公路建设!D:D,$AH$5,基础数据表格农村公路建设!E:E,$AH$6)</f>
        <v>0</v>
      </c>
      <c r="AI47" s="83"/>
      <c r="AJ47" s="83">
        <v>23.085</v>
      </c>
      <c r="AK47" s="98">
        <f t="shared" si="4"/>
        <v>0</v>
      </c>
      <c r="AL47" s="99" t="s">
        <v>197</v>
      </c>
      <c r="AM47" s="112">
        <v>82.5</v>
      </c>
      <c r="AN47" s="112">
        <v>165</v>
      </c>
      <c r="AO47" s="113">
        <v>55</v>
      </c>
    </row>
    <row r="48" customFormat="1" ht="19" customHeight="1" outlineLevel="2" spans="1:41">
      <c r="A48" s="139" t="s">
        <v>63</v>
      </c>
      <c r="B48" s="140" t="s">
        <v>65</v>
      </c>
      <c r="C48" s="115">
        <f t="shared" si="43"/>
        <v>4085</v>
      </c>
      <c r="D48" s="117">
        <f t="shared" si="0"/>
        <v>3218</v>
      </c>
      <c r="E48" s="117">
        <v>1243</v>
      </c>
      <c r="F48" s="117">
        <f t="shared" si="44"/>
        <v>376</v>
      </c>
      <c r="G48" s="102">
        <f t="shared" si="1"/>
        <v>867</v>
      </c>
      <c r="H48" s="115">
        <f t="shared" si="45"/>
        <v>2842</v>
      </c>
      <c r="I48" s="115">
        <v>57</v>
      </c>
      <c r="J48" s="241">
        <v>2627</v>
      </c>
      <c r="K48" s="115">
        <v>135</v>
      </c>
      <c r="L48" s="115">
        <v>23</v>
      </c>
      <c r="M48" s="115">
        <f t="shared" si="46"/>
        <v>2842</v>
      </c>
      <c r="N48" s="742">
        <v>30.851</v>
      </c>
      <c r="O48" s="226">
        <f t="shared" si="47"/>
        <v>30.851</v>
      </c>
      <c r="P48" s="193">
        <f>ROUND(SUMIFS(基础数据表格农村公路建设!P:P,基础数据表格农村公路建设!E:E,$AC$6,基础数据表格农村公路建设!G:G,B48),0)</f>
        <v>2684</v>
      </c>
      <c r="Q48" s="115">
        <f t="shared" si="48"/>
        <v>2684</v>
      </c>
      <c r="R48" s="119">
        <f t="shared" si="49"/>
        <v>4164.105</v>
      </c>
      <c r="S48" s="120">
        <f t="shared" si="50"/>
        <v>2684</v>
      </c>
      <c r="T48" s="715">
        <v>135</v>
      </c>
      <c r="U48" s="74">
        <v>0</v>
      </c>
      <c r="V48" s="715">
        <v>23</v>
      </c>
      <c r="W48" s="486">
        <v>2</v>
      </c>
      <c r="X48" s="486">
        <v>2</v>
      </c>
      <c r="Y48" s="488">
        <v>0</v>
      </c>
      <c r="Z48" s="744">
        <v>12.116</v>
      </c>
      <c r="AA48" s="487">
        <v>3.105</v>
      </c>
      <c r="AB48" s="130">
        <v>26.22</v>
      </c>
      <c r="AC48" s="110">
        <f>SUMIFS(基础数据表格农村公路建设!M:M,基础数据表格农村公路建设!G:G,B48,基础数据表格农村公路建设!D:D,$AC$5,基础数据表格农村公路建设!E:E,$AC$6)</f>
        <v>19.623</v>
      </c>
      <c r="AD48" s="111">
        <f>SUMIFS(基础数据表格农村公路建设!M:M,基础数据表格农村公路建设!G:G,B48,基础数据表格农村公路建设!D:D,$AD$5,基础数据表格农村公路建设!E:E,$AD$6)</f>
        <v>0</v>
      </c>
      <c r="AE48" s="111">
        <f>SUMIFS(基础数据表格农村公路建设!M:M,基础数据表格农村公路建设!G:G,B48,基础数据表格农村公路建设!D:D,$AE$5,基础数据表格农村公路建设!E:E,$AE$6)</f>
        <v>11.228</v>
      </c>
      <c r="AF48" s="111">
        <f>SUMIFS(基础数据表格农村公路建设!M:M,基础数据表格农村公路建设!G:G,B48,基础数据表格农村公路建设!D:D,$AF$5,基础数据表格农村公路建设!E:E,$AF$6)</f>
        <v>0</v>
      </c>
      <c r="AG48" s="111">
        <f>SUMIFS(基础数据表格农村公路建设!M:M,基础数据表格农村公路建设!G:G,B48,基础数据表格农村公路建设!D:D,$AG$5,基础数据表格农村公路建设!E:E,$AG$6)</f>
        <v>0</v>
      </c>
      <c r="AH48" s="111">
        <f>SUMIFS(基础数据表格农村公路建设!M:M,基础数据表格农村公路建设!G:G,B48,基础数据表格农村公路建设!D:D,$AH$5,基础数据表格农村公路建设!E:E,$AH$6)</f>
        <v>0</v>
      </c>
      <c r="AI48" s="83"/>
      <c r="AJ48" s="83">
        <v>38.217</v>
      </c>
      <c r="AK48" s="98">
        <f t="shared" si="4"/>
        <v>-7.366</v>
      </c>
      <c r="AL48" s="99" t="s">
        <v>197</v>
      </c>
      <c r="AM48" s="112">
        <v>82.5</v>
      </c>
      <c r="AN48" s="112">
        <v>165</v>
      </c>
      <c r="AO48" s="113">
        <v>55</v>
      </c>
    </row>
    <row r="49" customFormat="1" ht="19" customHeight="1" outlineLevel="2" spans="1:41">
      <c r="A49" s="139" t="s">
        <v>63</v>
      </c>
      <c r="B49" s="140" t="s">
        <v>66</v>
      </c>
      <c r="C49" s="115">
        <f t="shared" si="43"/>
        <v>5541</v>
      </c>
      <c r="D49" s="117">
        <f t="shared" si="0"/>
        <v>4538</v>
      </c>
      <c r="E49" s="117">
        <v>1438</v>
      </c>
      <c r="F49" s="117">
        <f t="shared" si="44"/>
        <v>435</v>
      </c>
      <c r="G49" s="102">
        <f t="shared" si="1"/>
        <v>1003</v>
      </c>
      <c r="H49" s="115">
        <f t="shared" si="45"/>
        <v>4103</v>
      </c>
      <c r="I49" s="115">
        <v>82</v>
      </c>
      <c r="J49" s="241">
        <v>2994</v>
      </c>
      <c r="K49" s="115">
        <v>35</v>
      </c>
      <c r="L49" s="115">
        <v>992</v>
      </c>
      <c r="M49" s="115">
        <f t="shared" si="46"/>
        <v>4103</v>
      </c>
      <c r="N49" s="742">
        <v>43.163</v>
      </c>
      <c r="O49" s="226">
        <f t="shared" si="47"/>
        <v>43.163</v>
      </c>
      <c r="P49" s="193">
        <f>ROUND(SUMIFS(基础数据表格农村公路建设!P:P,基础数据表格农村公路建设!E:E,$AC$6,基础数据表格农村公路建设!G:G,B49),0)</f>
        <v>3076</v>
      </c>
      <c r="Q49" s="115">
        <f t="shared" si="48"/>
        <v>3076</v>
      </c>
      <c r="R49" s="119">
        <f t="shared" si="49"/>
        <v>4604.49</v>
      </c>
      <c r="S49" s="120">
        <f t="shared" si="50"/>
        <v>3076</v>
      </c>
      <c r="T49" s="715">
        <v>35</v>
      </c>
      <c r="U49" s="74">
        <v>0</v>
      </c>
      <c r="V49" s="715">
        <v>992</v>
      </c>
      <c r="W49" s="486">
        <v>1</v>
      </c>
      <c r="X49" s="486">
        <v>1</v>
      </c>
      <c r="Y49" s="488">
        <v>0</v>
      </c>
      <c r="Z49" s="744">
        <v>129.989</v>
      </c>
      <c r="AA49" s="487">
        <v>128.917</v>
      </c>
      <c r="AB49" s="130">
        <v>1305.374</v>
      </c>
      <c r="AC49" s="110">
        <f>SUMIFS(基础数据表格农村公路建设!M:M,基础数据表格农村公路建设!G:G,B49,基础数据表格农村公路建设!D:D,$AC$5,基础数据表格农村公路建设!E:E,$AC$6)</f>
        <v>12.649</v>
      </c>
      <c r="AD49" s="111">
        <f>SUMIFS(基础数据表格农村公路建设!M:M,基础数据表格农村公路建设!G:G,B49,基础数据表格农村公路建设!D:D,$AD$5,基础数据表格农村公路建设!E:E,$AD$6)</f>
        <v>0</v>
      </c>
      <c r="AE49" s="111">
        <f>SUMIFS(基础数据表格农村公路建设!M:M,基础数据表格农村公路建设!G:G,B49,基础数据表格农村公路建设!D:D,$AE$5,基础数据表格农村公路建设!E:E,$AE$6)</f>
        <v>30.514</v>
      </c>
      <c r="AF49" s="111">
        <f>SUMIFS(基础数据表格农村公路建设!M:M,基础数据表格农村公路建设!G:G,B49,基础数据表格农村公路建设!D:D,$AF$5,基础数据表格农村公路建设!E:E,$AF$6)</f>
        <v>0</v>
      </c>
      <c r="AG49" s="111">
        <f>SUMIFS(基础数据表格农村公路建设!M:M,基础数据表格农村公路建设!G:G,B49,基础数据表格农村公路建设!D:D,$AG$5,基础数据表格农村公路建设!E:E,$AG$6)</f>
        <v>0</v>
      </c>
      <c r="AH49" s="111">
        <f>SUMIFS(基础数据表格农村公路建设!M:M,基础数据表格农村公路建设!G:G,B49,基础数据表格农村公路建设!D:D,$AH$5,基础数据表格农村公路建设!E:E,$AH$6)</f>
        <v>0</v>
      </c>
      <c r="AI49" s="83"/>
      <c r="AJ49" s="83">
        <v>42.432</v>
      </c>
      <c r="AK49" s="98">
        <f t="shared" si="4"/>
        <v>0.730999999999995</v>
      </c>
      <c r="AL49" s="99" t="s">
        <v>197</v>
      </c>
      <c r="AM49" s="112">
        <v>82.5</v>
      </c>
      <c r="AN49" s="112">
        <v>165</v>
      </c>
      <c r="AO49" s="113">
        <v>55</v>
      </c>
    </row>
    <row r="50" customFormat="1" ht="19" customHeight="1" outlineLevel="2" spans="1:41">
      <c r="A50" s="139" t="s">
        <v>63</v>
      </c>
      <c r="B50" s="140" t="s">
        <v>67</v>
      </c>
      <c r="C50" s="115">
        <f t="shared" si="43"/>
        <v>2526</v>
      </c>
      <c r="D50" s="117">
        <f t="shared" si="0"/>
        <v>1951</v>
      </c>
      <c r="E50" s="117">
        <v>824</v>
      </c>
      <c r="F50" s="117">
        <f t="shared" si="44"/>
        <v>249</v>
      </c>
      <c r="G50" s="102">
        <f t="shared" si="1"/>
        <v>575</v>
      </c>
      <c r="H50" s="115">
        <f t="shared" si="45"/>
        <v>1702</v>
      </c>
      <c r="I50" s="115">
        <v>34</v>
      </c>
      <c r="J50" s="241">
        <v>1296</v>
      </c>
      <c r="K50" s="115">
        <v>318</v>
      </c>
      <c r="L50" s="115">
        <v>54</v>
      </c>
      <c r="M50" s="115">
        <f t="shared" si="46"/>
        <v>1702</v>
      </c>
      <c r="N50" s="742">
        <v>16.117</v>
      </c>
      <c r="O50" s="226">
        <f t="shared" si="47"/>
        <v>16.117</v>
      </c>
      <c r="P50" s="193">
        <f>ROUND(SUMIFS(基础数据表格农村公路建设!P:P,基础数据表格农村公路建设!E:E,$AC$6,基础数据表格农村公路建设!G:G,B50),0)</f>
        <v>1507</v>
      </c>
      <c r="Q50" s="115">
        <f t="shared" si="48"/>
        <v>1330</v>
      </c>
      <c r="R50" s="119">
        <f t="shared" si="49"/>
        <v>1329.6525</v>
      </c>
      <c r="S50" s="120">
        <f t="shared" si="50"/>
        <v>1507</v>
      </c>
      <c r="T50" s="715">
        <v>318</v>
      </c>
      <c r="U50" s="74">
        <v>0</v>
      </c>
      <c r="V50" s="715">
        <v>54</v>
      </c>
      <c r="W50" s="486">
        <v>5</v>
      </c>
      <c r="X50" s="486">
        <v>5</v>
      </c>
      <c r="Y50" s="488">
        <v>0</v>
      </c>
      <c r="Z50" s="744">
        <v>31.464</v>
      </c>
      <c r="AA50" s="487">
        <v>7.111</v>
      </c>
      <c r="AB50" s="130">
        <v>115</v>
      </c>
      <c r="AC50" s="110">
        <f>SUMIFS(基础数据表格农村公路建设!M:M,基础数据表格农村公路建设!G:G,B50,基础数据表格农村公路建设!D:D,$AC$5,基础数据表格农村公路建设!E:E,$AC$6)</f>
        <v>0</v>
      </c>
      <c r="AD50" s="111">
        <f>SUMIFS(基础数据表格农村公路建设!M:M,基础数据表格农村公路建设!G:G,B50,基础数据表格农村公路建设!D:D,$AD$5,基础数据表格农村公路建设!E:E,$AD$6)</f>
        <v>0</v>
      </c>
      <c r="AE50" s="111">
        <f>SUMIFS(基础数据表格农村公路建设!M:M,基础数据表格农村公路建设!G:G,B50,基础数据表格农村公路建设!D:D,$AE$5,基础数据表格农村公路建设!E:E,$AE$6)</f>
        <v>0</v>
      </c>
      <c r="AF50" s="111">
        <f>SUMIFS(基础数据表格农村公路建设!M:M,基础数据表格农村公路建设!G:G,B50,基础数据表格农村公路建设!D:D,$AF$5,基础数据表格农村公路建设!E:E,$AF$6)</f>
        <v>0</v>
      </c>
      <c r="AG50" s="111">
        <f>SUMIFS(基础数据表格农村公路建设!M:M,基础数据表格农村公路建设!G:G,B50,基础数据表格农村公路建设!D:D,$AG$5,基础数据表格农村公路建设!E:E,$AG$6)</f>
        <v>16.117</v>
      </c>
      <c r="AH50" s="111">
        <f>SUMIFS(基础数据表格农村公路建设!M:M,基础数据表格农村公路建设!G:G,B50,基础数据表格农村公路建设!D:D,$AH$5,基础数据表格农村公路建设!E:E,$AH$6)</f>
        <v>0</v>
      </c>
      <c r="AI50" s="83"/>
      <c r="AJ50" s="83">
        <v>15.578</v>
      </c>
      <c r="AK50" s="98">
        <f t="shared" si="4"/>
        <v>0.538999999999998</v>
      </c>
      <c r="AL50" s="99" t="s">
        <v>197</v>
      </c>
      <c r="AM50" s="112">
        <v>82.5</v>
      </c>
      <c r="AN50" s="112">
        <v>165</v>
      </c>
      <c r="AO50" s="113">
        <v>55</v>
      </c>
    </row>
    <row r="51" customFormat="1" ht="19" customHeight="1" outlineLevel="2" spans="1:41">
      <c r="A51" s="139" t="s">
        <v>63</v>
      </c>
      <c r="B51" s="140" t="s">
        <v>68</v>
      </c>
      <c r="C51" s="115">
        <f t="shared" si="43"/>
        <v>3801</v>
      </c>
      <c r="D51" s="117">
        <f t="shared" si="0"/>
        <v>3342</v>
      </c>
      <c r="E51" s="117">
        <v>658</v>
      </c>
      <c r="F51" s="117">
        <f t="shared" si="44"/>
        <v>199</v>
      </c>
      <c r="G51" s="102">
        <f t="shared" si="1"/>
        <v>459</v>
      </c>
      <c r="H51" s="115">
        <f t="shared" si="45"/>
        <v>3143</v>
      </c>
      <c r="I51" s="115">
        <v>40</v>
      </c>
      <c r="J51" s="241">
        <v>2262</v>
      </c>
      <c r="K51" s="115">
        <v>841</v>
      </c>
      <c r="L51" s="115">
        <v>0</v>
      </c>
      <c r="M51" s="115">
        <f t="shared" si="46"/>
        <v>3143</v>
      </c>
      <c r="N51" s="742">
        <v>21.57</v>
      </c>
      <c r="O51" s="226">
        <f t="shared" si="47"/>
        <v>21.57</v>
      </c>
      <c r="P51" s="193">
        <f>ROUND(SUMIFS(基础数据表格农村公路建设!P:P,基础数据表格农村公路建设!E:E,$AC$6,基础数据表格农村公路建设!G:G,B51),0)</f>
        <v>2302</v>
      </c>
      <c r="Q51" s="115">
        <f t="shared" si="48"/>
        <v>2302</v>
      </c>
      <c r="R51" s="119">
        <f t="shared" si="49"/>
        <v>3229.71</v>
      </c>
      <c r="S51" s="120">
        <f t="shared" si="50"/>
        <v>2302</v>
      </c>
      <c r="T51" s="715">
        <v>790</v>
      </c>
      <c r="U51" s="74">
        <v>51</v>
      </c>
      <c r="V51" s="715">
        <v>0</v>
      </c>
      <c r="W51" s="486">
        <v>19</v>
      </c>
      <c r="X51" s="486">
        <v>19</v>
      </c>
      <c r="Y51" s="488">
        <v>1</v>
      </c>
      <c r="Z51" s="744"/>
      <c r="AA51" s="487"/>
      <c r="AB51" s="130"/>
      <c r="AC51" s="110">
        <f>SUMIFS(基础数据表格农村公路建设!M:M,基础数据表格农村公路建设!G:G,B51,基础数据表格农村公路建设!D:D,$AC$5,基础数据表格农村公路建设!E:E,$AC$6)</f>
        <v>17.578</v>
      </c>
      <c r="AD51" s="111">
        <f>SUMIFS(基础数据表格农村公路建设!M:M,基础数据表格农村公路建设!G:G,B51,基础数据表格农村公路建设!D:D,$AD$5,基础数据表格农村公路建设!E:E,$AD$6)</f>
        <v>0</v>
      </c>
      <c r="AE51" s="111">
        <f>SUMIFS(基础数据表格农村公路建设!M:M,基础数据表格农村公路建设!G:G,B51,基础数据表格农村公路建设!D:D,$AE$5,基础数据表格农村公路建设!E:E,$AE$6)</f>
        <v>0</v>
      </c>
      <c r="AF51" s="111">
        <f>SUMIFS(基础数据表格农村公路建设!M:M,基础数据表格农村公路建设!G:G,B51,基础数据表格农村公路建设!D:D,$AF$5,基础数据表格农村公路建设!E:E,$AF$6)</f>
        <v>0</v>
      </c>
      <c r="AG51" s="111">
        <f>SUMIFS(基础数据表格农村公路建设!M:M,基础数据表格农村公路建设!G:G,B51,基础数据表格农村公路建设!D:D,$AG$5,基础数据表格农村公路建设!E:E,$AG$6)</f>
        <v>3.992</v>
      </c>
      <c r="AH51" s="111">
        <f>SUMIFS(基础数据表格农村公路建设!M:M,基础数据表格农村公路建设!G:G,B51,基础数据表格农村公路建设!D:D,$AH$5,基础数据表格农村公路建设!E:E,$AH$6)</f>
        <v>0</v>
      </c>
      <c r="AI51" s="83"/>
      <c r="AJ51" s="83">
        <v>21.57</v>
      </c>
      <c r="AK51" s="98">
        <f t="shared" si="4"/>
        <v>0</v>
      </c>
      <c r="AL51" s="99" t="s">
        <v>197</v>
      </c>
      <c r="AM51" s="112">
        <v>82.5</v>
      </c>
      <c r="AN51" s="112">
        <v>165</v>
      </c>
      <c r="AO51" s="113">
        <v>55</v>
      </c>
    </row>
    <row r="52" customFormat="1" ht="19" customHeight="1" outlineLevel="2" spans="1:41">
      <c r="A52" s="139" t="s">
        <v>63</v>
      </c>
      <c r="B52" s="140" t="s">
        <v>69</v>
      </c>
      <c r="C52" s="115">
        <f t="shared" si="43"/>
        <v>6550</v>
      </c>
      <c r="D52" s="117">
        <f t="shared" si="0"/>
        <v>5463</v>
      </c>
      <c r="E52" s="117">
        <v>1558</v>
      </c>
      <c r="F52" s="117">
        <f t="shared" si="44"/>
        <v>471</v>
      </c>
      <c r="G52" s="102">
        <f t="shared" si="1"/>
        <v>1087</v>
      </c>
      <c r="H52" s="115">
        <f t="shared" si="45"/>
        <v>4992</v>
      </c>
      <c r="I52" s="115">
        <v>100</v>
      </c>
      <c r="J52" s="241">
        <v>4853</v>
      </c>
      <c r="K52" s="115">
        <v>0</v>
      </c>
      <c r="L52" s="115">
        <v>39</v>
      </c>
      <c r="M52" s="115">
        <f t="shared" si="46"/>
        <v>4992</v>
      </c>
      <c r="N52" s="742">
        <v>43.75</v>
      </c>
      <c r="O52" s="226">
        <f t="shared" si="47"/>
        <v>43.75</v>
      </c>
      <c r="P52" s="193">
        <f>ROUND(SUMIFS(基础数据表格农村公路建设!P:P,基础数据表格农村公路建设!E:E,$AC$6,基础数据表格农村公路建设!G:G,B52),0)</f>
        <v>5218</v>
      </c>
      <c r="Q52" s="115">
        <f t="shared" si="48"/>
        <v>4953</v>
      </c>
      <c r="R52" s="119">
        <f t="shared" si="49"/>
        <v>4953.3825</v>
      </c>
      <c r="S52" s="120">
        <f t="shared" si="50"/>
        <v>5218</v>
      </c>
      <c r="T52" s="715">
        <v>0</v>
      </c>
      <c r="U52" s="74">
        <v>0</v>
      </c>
      <c r="V52" s="715">
        <v>39</v>
      </c>
      <c r="W52" s="486">
        <v>2</v>
      </c>
      <c r="X52" s="486">
        <v>0</v>
      </c>
      <c r="Y52" s="488">
        <v>0</v>
      </c>
      <c r="Z52" s="744">
        <v>87.199</v>
      </c>
      <c r="AA52" s="487">
        <v>5.144</v>
      </c>
      <c r="AB52" s="130">
        <v>61.7</v>
      </c>
      <c r="AC52" s="110">
        <f>SUMIFS(基础数据表格农村公路建设!M:M,基础数据表格农村公路建设!G:G,B52,基础数据表格农村公路建设!D:D,$AC$5,基础数据表格农村公路建设!E:E,$AC$6)</f>
        <v>16.291</v>
      </c>
      <c r="AD52" s="111">
        <f>SUMIFS(基础数据表格农村公路建设!M:M,基础数据表格农村公路建设!G:G,B52,基础数据表格农村公路建设!D:D,$AD$5,基础数据表格农村公路建设!E:E,$AD$6)</f>
        <v>0</v>
      </c>
      <c r="AE52" s="111">
        <f>SUMIFS(基础数据表格农村公路建设!M:M,基础数据表格农村公路建设!G:G,B52,基础数据表格农村公路建设!D:D,$AE$5,基础数据表格农村公路建设!E:E,$AE$6)</f>
        <v>0</v>
      </c>
      <c r="AF52" s="111">
        <f>SUMIFS(基础数据表格农村公路建设!M:M,基础数据表格农村公路建设!G:G,B52,基础数据表格农村公路建设!D:D,$AF$5,基础数据表格农村公路建设!E:E,$AF$6)</f>
        <v>0</v>
      </c>
      <c r="AG52" s="111">
        <f>SUMIFS(基础数据表格农村公路建设!M:M,基础数据表格农村公路建设!G:G,B52,基础数据表格农村公路建设!D:D,$AG$5,基础数据表格农村公路建设!E:E,$AG$6)</f>
        <v>27.459</v>
      </c>
      <c r="AH52" s="111">
        <f>SUMIFS(基础数据表格农村公路建设!M:M,基础数据表格农村公路建设!G:G,B52,基础数据表格农村公路建设!D:D,$AH$5,基础数据表格农村公路建设!E:E,$AH$6)</f>
        <v>0</v>
      </c>
      <c r="AI52" s="83"/>
      <c r="AJ52" s="83">
        <v>42.641</v>
      </c>
      <c r="AK52" s="98">
        <f t="shared" si="4"/>
        <v>1.109</v>
      </c>
      <c r="AL52" s="99" t="s">
        <v>197</v>
      </c>
      <c r="AM52" s="112">
        <v>82.5</v>
      </c>
      <c r="AN52" s="112">
        <v>165</v>
      </c>
      <c r="AO52" s="113">
        <v>55</v>
      </c>
    </row>
    <row r="53" customFormat="1" ht="19" customHeight="1" outlineLevel="2" spans="1:41">
      <c r="A53" s="139" t="s">
        <v>63</v>
      </c>
      <c r="B53" s="140" t="s">
        <v>70</v>
      </c>
      <c r="C53" s="115">
        <f t="shared" si="43"/>
        <v>3286</v>
      </c>
      <c r="D53" s="117">
        <f t="shared" si="0"/>
        <v>2385</v>
      </c>
      <c r="E53" s="117">
        <v>1292</v>
      </c>
      <c r="F53" s="117">
        <f t="shared" si="44"/>
        <v>391</v>
      </c>
      <c r="G53" s="102">
        <f t="shared" si="1"/>
        <v>901</v>
      </c>
      <c r="H53" s="115">
        <f t="shared" si="45"/>
        <v>1994</v>
      </c>
      <c r="I53" s="115">
        <v>40</v>
      </c>
      <c r="J53" s="241">
        <v>1849</v>
      </c>
      <c r="K53" s="115">
        <v>105</v>
      </c>
      <c r="L53" s="115">
        <v>0</v>
      </c>
      <c r="M53" s="115">
        <f t="shared" si="46"/>
        <v>1994</v>
      </c>
      <c r="N53" s="742">
        <v>16.489</v>
      </c>
      <c r="O53" s="226">
        <f t="shared" si="47"/>
        <v>16.489</v>
      </c>
      <c r="P53" s="193">
        <f>ROUND(SUMIFS(基础数据表格农村公路建设!P:P,基础数据表格农村公路建设!E:E,$AC$6,基础数据表格农村公路建设!G:G,B53),0)</f>
        <v>3750</v>
      </c>
      <c r="Q53" s="115">
        <f t="shared" si="48"/>
        <v>1889</v>
      </c>
      <c r="R53" s="119">
        <f t="shared" si="49"/>
        <v>1888.8375</v>
      </c>
      <c r="S53" s="120">
        <f t="shared" si="50"/>
        <v>3750</v>
      </c>
      <c r="T53" s="715">
        <v>105</v>
      </c>
      <c r="U53" s="74">
        <v>0</v>
      </c>
      <c r="V53" s="715">
        <v>0</v>
      </c>
      <c r="W53" s="486">
        <v>2</v>
      </c>
      <c r="X53" s="486">
        <v>2</v>
      </c>
      <c r="Y53" s="488">
        <v>0</v>
      </c>
      <c r="Z53" s="744">
        <v>69.047</v>
      </c>
      <c r="AA53" s="487"/>
      <c r="AB53" s="130"/>
      <c r="AC53" s="110">
        <f>SUMIFS(基础数据表格农村公路建设!M:M,基础数据表格农村公路建设!G:G,B53,基础数据表格农村公路建设!D:D,$AC$5,基础数据表格农村公路建设!E:E,$AC$6)</f>
        <v>6.406</v>
      </c>
      <c r="AD53" s="111">
        <f>SUMIFS(基础数据表格农村公路建设!M:M,基础数据表格农村公路建设!G:G,B53,基础数据表格农村公路建设!D:D,$AD$5,基础数据表格农村公路建设!E:E,$AD$6)</f>
        <v>0</v>
      </c>
      <c r="AE53" s="111">
        <f>SUMIFS(基础数据表格农村公路建设!M:M,基础数据表格农村公路建设!G:G,B53,基础数据表格农村公路建设!D:D,$AE$5,基础数据表格农村公路建设!E:E,$AE$6)</f>
        <v>0</v>
      </c>
      <c r="AF53" s="111">
        <f>SUMIFS(基础数据表格农村公路建设!M:M,基础数据表格农村公路建设!G:G,B53,基础数据表格农村公路建设!D:D,$AF$5,基础数据表格农村公路建设!E:E,$AF$6)</f>
        <v>0</v>
      </c>
      <c r="AG53" s="111">
        <f>SUMIFS(基础数据表格农村公路建设!M:M,基础数据表格农村公路建设!G:G,B53,基础数据表格农村公路建设!D:D,$AG$5,基础数据表格农村公路建设!E:E,$AG$6)</f>
        <v>10.083</v>
      </c>
      <c r="AH53" s="111">
        <f>SUMIFS(基础数据表格农村公路建设!M:M,基础数据表格农村公路建设!G:G,B53,基础数据表格农村公路建设!D:D,$AH$5,基础数据表格农村公路建设!E:E,$AH$6)</f>
        <v>0</v>
      </c>
      <c r="AI53" s="83"/>
      <c r="AJ53" s="83">
        <v>17.71</v>
      </c>
      <c r="AK53" s="98">
        <f t="shared" si="4"/>
        <v>-1.221</v>
      </c>
      <c r="AL53" s="99" t="s">
        <v>197</v>
      </c>
      <c r="AM53" s="112">
        <v>82.5</v>
      </c>
      <c r="AN53" s="112">
        <v>165</v>
      </c>
      <c r="AO53" s="113">
        <v>55</v>
      </c>
    </row>
    <row r="54" customFormat="1" ht="19" customHeight="1" outlineLevel="2" spans="1:41">
      <c r="A54" s="139" t="s">
        <v>63</v>
      </c>
      <c r="B54" s="140" t="s">
        <v>71</v>
      </c>
      <c r="C54" s="115">
        <f t="shared" si="43"/>
        <v>5226</v>
      </c>
      <c r="D54" s="117">
        <f t="shared" si="0"/>
        <v>4064</v>
      </c>
      <c r="E54" s="117">
        <v>1666</v>
      </c>
      <c r="F54" s="117">
        <f t="shared" si="44"/>
        <v>504</v>
      </c>
      <c r="G54" s="102">
        <f t="shared" si="1"/>
        <v>1162</v>
      </c>
      <c r="H54" s="115">
        <f t="shared" si="45"/>
        <v>3560</v>
      </c>
      <c r="I54" s="115">
        <v>71</v>
      </c>
      <c r="J54" s="241">
        <v>3069</v>
      </c>
      <c r="K54" s="115">
        <v>366</v>
      </c>
      <c r="L54" s="115">
        <v>54</v>
      </c>
      <c r="M54" s="115">
        <f t="shared" si="46"/>
        <v>3560</v>
      </c>
      <c r="N54" s="742">
        <v>41.128</v>
      </c>
      <c r="O54" s="226">
        <f t="shared" si="47"/>
        <v>41.128</v>
      </c>
      <c r="P54" s="193">
        <f>ROUND(SUMIFS(基础数据表格农村公路建设!P:P,基础数据表格农村公路建设!E:E,$AC$6,基础数据表格农村公路建设!G:G,B54),0)</f>
        <v>3140</v>
      </c>
      <c r="Q54" s="115">
        <f t="shared" si="48"/>
        <v>3140</v>
      </c>
      <c r="R54" s="119">
        <f t="shared" si="49"/>
        <v>3393.06</v>
      </c>
      <c r="S54" s="120">
        <f t="shared" si="50"/>
        <v>3140</v>
      </c>
      <c r="T54" s="715">
        <v>366</v>
      </c>
      <c r="U54" s="74">
        <v>0</v>
      </c>
      <c r="V54" s="715">
        <v>54</v>
      </c>
      <c r="W54" s="486">
        <v>4</v>
      </c>
      <c r="X54" s="486">
        <v>4</v>
      </c>
      <c r="Y54" s="488">
        <v>0</v>
      </c>
      <c r="Z54" s="744">
        <v>48.582</v>
      </c>
      <c r="AA54" s="487">
        <v>7.031</v>
      </c>
      <c r="AB54" s="130">
        <v>70.17</v>
      </c>
      <c r="AC54" s="110">
        <f>SUMIFS(基础数据表格农村公路建设!M:M,基础数据表格农村公路建设!G:G,B54,基础数据表格农村公路建设!D:D,$AC$5,基础数据表格农村公路建设!E:E,$AC$6)</f>
        <v>0</v>
      </c>
      <c r="AD54" s="111">
        <f>SUMIFS(基础数据表格农村公路建设!M:M,基础数据表格农村公路建设!G:G,B54,基础数据表格农村公路建设!D:D,$AD$5,基础数据表格农村公路建设!E:E,$AD$6)</f>
        <v>0</v>
      </c>
      <c r="AE54" s="111">
        <f>SUMIFS(基础数据表格农村公路建设!M:M,基础数据表格农村公路建设!G:G,B54,基础数据表格农村公路建设!D:D,$AE$5,基础数据表格农村公路建设!E:E,$AE$6)</f>
        <v>9.46</v>
      </c>
      <c r="AF54" s="111">
        <f>SUMIFS(基础数据表格农村公路建设!M:M,基础数据表格农村公路建设!G:G,B54,基础数据表格农村公路建设!D:D,$AF$5,基础数据表格农村公路建设!E:E,$AF$6)</f>
        <v>0</v>
      </c>
      <c r="AG54" s="111">
        <f>SUMIFS(基础数据表格农村公路建设!M:M,基础数据表格农村公路建设!G:G,B54,基础数据表格农村公路建设!D:D,$AG$5,基础数据表格农村公路建设!E:E,$AG$6)</f>
        <v>31.668</v>
      </c>
      <c r="AH54" s="111">
        <f>SUMIFS(基础数据表格农村公路建设!M:M,基础数据表格农村公路建设!G:G,B54,基础数据表格农村公路建设!D:D,$AH$5,基础数据表格农村公路建设!E:E,$AH$6)</f>
        <v>0</v>
      </c>
      <c r="AI54" s="83"/>
      <c r="AJ54" s="83">
        <v>41.128</v>
      </c>
      <c r="AK54" s="98">
        <f t="shared" si="4"/>
        <v>0</v>
      </c>
      <c r="AL54" s="99" t="s">
        <v>197</v>
      </c>
      <c r="AM54" s="112">
        <v>82.5</v>
      </c>
      <c r="AN54" s="112">
        <v>165</v>
      </c>
      <c r="AO54" s="113">
        <v>55</v>
      </c>
    </row>
    <row r="55" customFormat="1" ht="19" customHeight="1" outlineLevel="1" spans="1:41">
      <c r="A55" s="135" t="s">
        <v>72</v>
      </c>
      <c r="B55" s="132"/>
      <c r="C55" s="115">
        <f>SUBTOTAL(9,C56:C60)</f>
        <v>35228</v>
      </c>
      <c r="D55" s="117">
        <f t="shared" si="0"/>
        <v>31943</v>
      </c>
      <c r="E55" s="115">
        <f>SUBTOTAL(9,E56:E60)</f>
        <v>4709</v>
      </c>
      <c r="F55" s="115">
        <f>SUBTOTAL(9,F56:F60)</f>
        <v>1424</v>
      </c>
      <c r="G55" s="102">
        <f t="shared" si="1"/>
        <v>3285</v>
      </c>
      <c r="H55" s="115">
        <f t="shared" ref="H55:V55" si="51">SUBTOTAL(9,H56:H60)</f>
        <v>30519</v>
      </c>
      <c r="I55" s="115">
        <f t="shared" si="51"/>
        <v>438</v>
      </c>
      <c r="J55" s="115">
        <f t="shared" si="51"/>
        <v>29314</v>
      </c>
      <c r="K55" s="115">
        <f t="shared" si="51"/>
        <v>767</v>
      </c>
      <c r="L55" s="115">
        <f t="shared" si="51"/>
        <v>0</v>
      </c>
      <c r="M55" s="115">
        <f t="shared" si="51"/>
        <v>30519</v>
      </c>
      <c r="N55" s="743">
        <f t="shared" si="51"/>
        <v>286.176</v>
      </c>
      <c r="O55" s="385">
        <f t="shared" si="51"/>
        <v>286.176</v>
      </c>
      <c r="P55" s="238">
        <f t="shared" si="51"/>
        <v>47746</v>
      </c>
      <c r="Q55" s="115">
        <f t="shared" si="51"/>
        <v>29752</v>
      </c>
      <c r="R55" s="115">
        <f t="shared" si="51"/>
        <v>29751.97</v>
      </c>
      <c r="S55" s="115">
        <f t="shared" si="51"/>
        <v>47746</v>
      </c>
      <c r="T55" s="115">
        <f t="shared" si="51"/>
        <v>386</v>
      </c>
      <c r="U55" s="115">
        <f t="shared" si="51"/>
        <v>381</v>
      </c>
      <c r="V55" s="115">
        <f t="shared" si="51"/>
        <v>0</v>
      </c>
      <c r="W55" s="489">
        <v>18</v>
      </c>
      <c r="X55" s="489">
        <v>11</v>
      </c>
      <c r="Y55" s="489">
        <v>13</v>
      </c>
      <c r="Z55" s="490">
        <v>36.672</v>
      </c>
      <c r="AA55" s="490">
        <f t="shared" ref="AA55:AH55" si="52">SUM(AA56:AA60)</f>
        <v>0</v>
      </c>
      <c r="AB55" s="111">
        <f t="shared" si="52"/>
        <v>0</v>
      </c>
      <c r="AC55" s="111">
        <f t="shared" si="52"/>
        <v>137.411</v>
      </c>
      <c r="AD55" s="111">
        <f t="shared" si="52"/>
        <v>0</v>
      </c>
      <c r="AE55" s="111">
        <f t="shared" si="52"/>
        <v>59.52</v>
      </c>
      <c r="AF55" s="111">
        <f t="shared" si="52"/>
        <v>0</v>
      </c>
      <c r="AG55" s="111">
        <f t="shared" si="52"/>
        <v>81.106</v>
      </c>
      <c r="AH55" s="111">
        <f t="shared" si="52"/>
        <v>8.139</v>
      </c>
      <c r="AI55" s="110"/>
      <c r="AJ55" s="110">
        <v>287.743</v>
      </c>
      <c r="AK55" s="98">
        <f t="shared" si="4"/>
        <v>-1.56700000000001</v>
      </c>
      <c r="AL55" s="99"/>
      <c r="AM55" s="112"/>
      <c r="AN55" s="112"/>
      <c r="AO55" s="113"/>
    </row>
    <row r="56" customFormat="1" ht="19" customHeight="1" outlineLevel="2" spans="1:41">
      <c r="A56" s="139" t="s">
        <v>73</v>
      </c>
      <c r="B56" s="140" t="s">
        <v>74</v>
      </c>
      <c r="C56" s="115">
        <f>H56+E56</f>
        <v>1855</v>
      </c>
      <c r="D56" s="117">
        <f t="shared" si="0"/>
        <v>1363</v>
      </c>
      <c r="E56" s="117">
        <v>706</v>
      </c>
      <c r="F56" s="117">
        <f>ROUND(21686/71686*E56,0)</f>
        <v>214</v>
      </c>
      <c r="G56" s="102">
        <f t="shared" si="1"/>
        <v>492</v>
      </c>
      <c r="H56" s="115">
        <f>M56</f>
        <v>1149</v>
      </c>
      <c r="I56" s="115">
        <v>0</v>
      </c>
      <c r="J56" s="241">
        <v>1149</v>
      </c>
      <c r="K56" s="115">
        <v>0</v>
      </c>
      <c r="L56" s="115">
        <v>0</v>
      </c>
      <c r="M56" s="115">
        <f>ROUND(Q56+U56+T56+V56,0)</f>
        <v>1149</v>
      </c>
      <c r="N56" s="742">
        <v>12.282</v>
      </c>
      <c r="O56" s="226">
        <f>SUM(AC56:AH56)</f>
        <v>12.282</v>
      </c>
      <c r="P56" s="193">
        <f>ROUND(SUMIFS(基础数据表格农村公路建设!P:P,基础数据表格农村公路建设!E:E,$AC$6,基础数据表格农村公路建设!G:G,B56),0)</f>
        <v>2612</v>
      </c>
      <c r="Q56" s="115">
        <f>ROUND(IF(R56&lt;S56,R56,S56),0)</f>
        <v>1149</v>
      </c>
      <c r="R56" s="119">
        <f>AM56*(AE56+AF56+AG56)+AN56*(AC56+AD56)+AO56*AH56</f>
        <v>1149.32</v>
      </c>
      <c r="S56" s="120">
        <f>P56</f>
        <v>2612</v>
      </c>
      <c r="T56" s="715">
        <v>0</v>
      </c>
      <c r="U56" s="74">
        <v>0</v>
      </c>
      <c r="V56" s="715">
        <v>0</v>
      </c>
      <c r="W56" s="486">
        <v>2</v>
      </c>
      <c r="X56" s="486">
        <v>0</v>
      </c>
      <c r="Y56" s="488">
        <v>0</v>
      </c>
      <c r="Z56" s="744">
        <v>20.678</v>
      </c>
      <c r="AA56" s="487"/>
      <c r="AB56" s="130"/>
      <c r="AC56" s="110">
        <f>SUMIFS(基础数据表格农村公路建设!M:M,基础数据表格农村公路建设!G:G,B56,基础数据表格农村公路建设!D:D,$AC$5,基础数据表格农村公路建设!E:E,$AC$6)</f>
        <v>5.155</v>
      </c>
      <c r="AD56" s="111">
        <f>SUMIFS(基础数据表格农村公路建设!M:M,基础数据表格农村公路建设!G:G,B56,基础数据表格农村公路建设!D:D,$AD$5,基础数据表格农村公路建设!E:E,$AD$6)</f>
        <v>0</v>
      </c>
      <c r="AE56" s="111">
        <f>SUMIFS(基础数据表格农村公路建设!M:M,基础数据表格农村公路建设!G:G,B56,基础数据表格农村公路建设!D:D,$AE$5,基础数据表格农村公路建设!E:E,$AE$6)</f>
        <v>7.127</v>
      </c>
      <c r="AF56" s="111">
        <f>SUMIFS(基础数据表格农村公路建设!M:M,基础数据表格农村公路建设!G:G,B56,基础数据表格农村公路建设!D:D,$AF$5,基础数据表格农村公路建设!E:E,$AF$6)</f>
        <v>0</v>
      </c>
      <c r="AG56" s="111">
        <f>SUMIFS(基础数据表格农村公路建设!M:M,基础数据表格农村公路建设!G:G,B56,基础数据表格农村公路建设!D:D,$AG$5,基础数据表格农村公路建设!E:E,$AG$6)</f>
        <v>0</v>
      </c>
      <c r="AH56" s="111">
        <f>SUMIFS(基础数据表格农村公路建设!M:M,基础数据表格农村公路建设!G:G,B56,基础数据表格农村公路建设!D:D,$AH$5,基础数据表格农村公路建设!E:E,$AH$6)</f>
        <v>0</v>
      </c>
      <c r="AI56" s="83"/>
      <c r="AJ56" s="83">
        <v>6.493</v>
      </c>
      <c r="AK56" s="98">
        <f t="shared" si="4"/>
        <v>5.789</v>
      </c>
      <c r="AL56" s="99" t="s">
        <v>198</v>
      </c>
      <c r="AM56" s="112">
        <v>60</v>
      </c>
      <c r="AN56" s="112">
        <v>140</v>
      </c>
      <c r="AO56" s="113">
        <v>30</v>
      </c>
    </row>
    <row r="57" customFormat="1" ht="19" customHeight="1" outlineLevel="2" spans="1:41">
      <c r="A57" s="139" t="s">
        <v>73</v>
      </c>
      <c r="B57" s="140" t="s">
        <v>75</v>
      </c>
      <c r="C57" s="115">
        <f>H57+E57</f>
        <v>5184</v>
      </c>
      <c r="D57" s="117">
        <f t="shared" si="0"/>
        <v>4767</v>
      </c>
      <c r="E57" s="117">
        <v>598</v>
      </c>
      <c r="F57" s="117">
        <f>ROUND(21686/71686*E57,0)</f>
        <v>181</v>
      </c>
      <c r="G57" s="102">
        <f t="shared" si="1"/>
        <v>417</v>
      </c>
      <c r="H57" s="115">
        <f>M57</f>
        <v>4586</v>
      </c>
      <c r="I57" s="115">
        <v>84</v>
      </c>
      <c r="J57" s="241">
        <v>4483</v>
      </c>
      <c r="K57" s="115">
        <v>19</v>
      </c>
      <c r="L57" s="115">
        <v>0</v>
      </c>
      <c r="M57" s="115">
        <f>ROUND(Q57+U57+T57+V57,0)</f>
        <v>4586</v>
      </c>
      <c r="N57" s="742">
        <v>42.295</v>
      </c>
      <c r="O57" s="226">
        <f>SUM(AC57:AH57)</f>
        <v>42.295</v>
      </c>
      <c r="P57" s="193">
        <f>ROUND(SUMIFS(基础数据表格农村公路建设!P:P,基础数据表格农村公路建设!E:E,$AC$6,基础数据表格农村公路建设!G:G,B57),0)</f>
        <v>8553</v>
      </c>
      <c r="Q57" s="115">
        <f>ROUND(IF(R57&lt;S57,R57,S57),0)</f>
        <v>4567</v>
      </c>
      <c r="R57" s="119">
        <f>AM57*(AE57+AF57+AG57)+AN57*(AC57+AD57)+AO57*AH57</f>
        <v>4567.38</v>
      </c>
      <c r="S57" s="120">
        <f>P57</f>
        <v>8553</v>
      </c>
      <c r="T57" s="715">
        <v>0</v>
      </c>
      <c r="U57" s="74">
        <v>19</v>
      </c>
      <c r="V57" s="715">
        <v>0</v>
      </c>
      <c r="W57" s="486"/>
      <c r="X57" s="486">
        <v>0</v>
      </c>
      <c r="Y57" s="488">
        <v>1</v>
      </c>
      <c r="Z57" s="744"/>
      <c r="AA57" s="487"/>
      <c r="AB57" s="130"/>
      <c r="AC57" s="110">
        <f>SUMIFS(基础数据表格农村公路建设!M:M,基础数据表格农村公路建设!G:G,B57,基础数据表格农村公路建设!D:D,$AC$5,基础数据表格农村公路建设!E:E,$AC$6)</f>
        <v>25.371</v>
      </c>
      <c r="AD57" s="111">
        <f>SUMIFS(基础数据表格农村公路建设!M:M,基础数据表格农村公路建设!G:G,B57,基础数据表格农村公路建设!D:D,$AD$5,基础数据表格农村公路建设!E:E,$AD$6)</f>
        <v>0</v>
      </c>
      <c r="AE57" s="111">
        <f>SUMIFS(基础数据表格农村公路建设!M:M,基础数据表格农村公路建设!G:G,B57,基础数据表格农村公路建设!D:D,$AE$5,基础数据表格农村公路建设!E:E,$AE$6)</f>
        <v>0</v>
      </c>
      <c r="AF57" s="111">
        <f>SUMIFS(基础数据表格农村公路建设!M:M,基础数据表格农村公路建设!G:G,B57,基础数据表格农村公路建设!D:D,$AF$5,基础数据表格农村公路建设!E:E,$AF$6)</f>
        <v>0</v>
      </c>
      <c r="AG57" s="111">
        <f>SUMIFS(基础数据表格农村公路建设!M:M,基础数据表格农村公路建设!G:G,B57,基础数据表格农村公路建设!D:D,$AG$5,基础数据表格农村公路建设!E:E,$AG$6)</f>
        <v>16.924</v>
      </c>
      <c r="AH57" s="111">
        <f>SUMIFS(基础数据表格农村公路建设!M:M,基础数据表格农村公路建设!G:G,B57,基础数据表格农村公路建设!D:D,$AH$5,基础数据表格农村公路建设!E:E,$AH$6)</f>
        <v>0</v>
      </c>
      <c r="AI57" s="83"/>
      <c r="AJ57" s="83">
        <v>43.044</v>
      </c>
      <c r="AK57" s="98">
        <f t="shared" si="4"/>
        <v>-0.748999999999995</v>
      </c>
      <c r="AL57" s="99" t="s">
        <v>198</v>
      </c>
      <c r="AM57" s="112">
        <v>60</v>
      </c>
      <c r="AN57" s="112">
        <v>140</v>
      </c>
      <c r="AO57" s="113">
        <v>30</v>
      </c>
    </row>
    <row r="58" customFormat="1" ht="19" customHeight="1" outlineLevel="2" spans="1:41">
      <c r="A58" s="139" t="s">
        <v>73</v>
      </c>
      <c r="B58" s="140" t="s">
        <v>76</v>
      </c>
      <c r="C58" s="115">
        <f>H58+E58</f>
        <v>15103</v>
      </c>
      <c r="D58" s="117">
        <f t="shared" si="0"/>
        <v>14201</v>
      </c>
      <c r="E58" s="117">
        <v>1293</v>
      </c>
      <c r="F58" s="117">
        <f>ROUND(21686/71686*E58,0)</f>
        <v>391</v>
      </c>
      <c r="G58" s="102">
        <f t="shared" si="1"/>
        <v>902</v>
      </c>
      <c r="H58" s="115">
        <f>M58</f>
        <v>13810</v>
      </c>
      <c r="I58" s="115">
        <v>276</v>
      </c>
      <c r="J58" s="241">
        <v>13279</v>
      </c>
      <c r="K58" s="115">
        <v>255</v>
      </c>
      <c r="L58" s="115">
        <v>0</v>
      </c>
      <c r="M58" s="115">
        <f>ROUND(Q58+U58+T58+V58,0)</f>
        <v>13810</v>
      </c>
      <c r="N58" s="742">
        <v>123.68</v>
      </c>
      <c r="O58" s="226">
        <f>SUM(AC58:AH58)</f>
        <v>123.68</v>
      </c>
      <c r="P58" s="193">
        <f>ROUND(SUMIFS(基础数据表格农村公路建设!P:P,基础数据表格农村公路建设!E:E,$AC$6,基础数据表格农村公路建设!G:G,B58),0)</f>
        <v>15281</v>
      </c>
      <c r="Q58" s="115">
        <f>ROUND(IF(R58&lt;S58,R58,S58),0)</f>
        <v>13555</v>
      </c>
      <c r="R58" s="119">
        <f>AM58*(AE58+AF58+AG58)+AN58*(AC58+AD58)+AO58*AH58</f>
        <v>13554.675</v>
      </c>
      <c r="S58" s="120">
        <f>P58</f>
        <v>15281</v>
      </c>
      <c r="T58" s="715">
        <v>255</v>
      </c>
      <c r="U58" s="74">
        <v>0</v>
      </c>
      <c r="V58" s="715">
        <v>0</v>
      </c>
      <c r="W58" s="486">
        <v>8</v>
      </c>
      <c r="X58" s="486">
        <v>7</v>
      </c>
      <c r="Y58" s="488">
        <v>0</v>
      </c>
      <c r="Z58" s="744">
        <v>5.43</v>
      </c>
      <c r="AA58" s="487"/>
      <c r="AB58" s="130"/>
      <c r="AC58" s="110">
        <f>SUMIFS(基础数据表格农村公路建设!M:M,基础数据表格农村公路建设!G:G,B58,基础数据表格农村公路建设!D:D,$AC$5,基础数据表格农村公路建设!E:E,$AC$6)</f>
        <v>59.762</v>
      </c>
      <c r="AD58" s="111">
        <f>SUMIFS(基础数据表格农村公路建设!M:M,基础数据表格农村公路建设!G:G,B58,基础数据表格农村公路建设!D:D,$AD$5,基础数据表格农村公路建设!E:E,$AD$6)</f>
        <v>0</v>
      </c>
      <c r="AE58" s="111">
        <f>SUMIFS(基础数据表格农村公路建设!M:M,基础数据表格农村公路建设!G:G,B58,基础数据表格农村公路建设!D:D,$AE$5,基础数据表格农村公路建设!E:E,$AE$6)</f>
        <v>52.393</v>
      </c>
      <c r="AF58" s="111">
        <f>SUMIFS(基础数据表格农村公路建设!M:M,基础数据表格农村公路建设!G:G,B58,基础数据表格农村公路建设!D:D,$AF$5,基础数据表格农村公路建设!E:E,$AF$6)</f>
        <v>0</v>
      </c>
      <c r="AG58" s="111">
        <f>SUMIFS(基础数据表格农村公路建设!M:M,基础数据表格农村公路建设!G:G,B58,基础数据表格农村公路建设!D:D,$AG$5,基础数据表格农村公路建设!E:E,$AG$6)</f>
        <v>3.386</v>
      </c>
      <c r="AH58" s="111">
        <f>SUMIFS(基础数据表格农村公路建设!M:M,基础数据表格农村公路建设!G:G,B58,基础数据表格农村公路建设!D:D,$AH$5,基础数据表格农村公路建设!E:E,$AH$6)</f>
        <v>8.139</v>
      </c>
      <c r="AI58" s="83"/>
      <c r="AJ58" s="83">
        <v>84.311</v>
      </c>
      <c r="AK58" s="98">
        <f t="shared" si="4"/>
        <v>39.369</v>
      </c>
      <c r="AL58" s="99" t="s">
        <v>196</v>
      </c>
      <c r="AM58" s="112">
        <v>75</v>
      </c>
      <c r="AN58" s="112">
        <v>150</v>
      </c>
      <c r="AO58" s="113">
        <v>50</v>
      </c>
    </row>
    <row r="59" customFormat="1" ht="19" customHeight="1" outlineLevel="2" spans="1:41">
      <c r="A59" s="139" t="s">
        <v>73</v>
      </c>
      <c r="B59" s="140" t="s">
        <v>77</v>
      </c>
      <c r="C59" s="115">
        <f>H59+E59</f>
        <v>5202</v>
      </c>
      <c r="D59" s="117">
        <f t="shared" si="0"/>
        <v>4283</v>
      </c>
      <c r="E59" s="117">
        <v>1317</v>
      </c>
      <c r="F59" s="117">
        <f>ROUND(21686/71686*E59,0)</f>
        <v>398</v>
      </c>
      <c r="G59" s="102">
        <f t="shared" si="1"/>
        <v>919</v>
      </c>
      <c r="H59" s="115">
        <f>M59</f>
        <v>3885</v>
      </c>
      <c r="I59" s="115">
        <v>78</v>
      </c>
      <c r="J59" s="241">
        <v>3570</v>
      </c>
      <c r="K59" s="115">
        <v>237</v>
      </c>
      <c r="L59" s="115">
        <v>0</v>
      </c>
      <c r="M59" s="115">
        <f>ROUND(Q59+U59+T59+V59,0)</f>
        <v>3885</v>
      </c>
      <c r="N59" s="742">
        <v>60.796</v>
      </c>
      <c r="O59" s="226">
        <f>SUM(AC59:AH59)</f>
        <v>60.796</v>
      </c>
      <c r="P59" s="193">
        <f>ROUND(SUMIFS(基础数据表格农村公路建设!P:P,基础数据表格农村公路建设!E:E,$AC$6,基础数据表格农村公路建设!G:G,B59),0)</f>
        <v>4897</v>
      </c>
      <c r="Q59" s="115">
        <f>ROUND(IF(R59&lt;S59,R59,S59),0)</f>
        <v>3648</v>
      </c>
      <c r="R59" s="119">
        <f>AM59*(AE59+AF59+AG59)+AN59*(AC59+AD59)+AO59*AH59</f>
        <v>3647.76</v>
      </c>
      <c r="S59" s="120">
        <f>P59</f>
        <v>4897</v>
      </c>
      <c r="T59" s="715">
        <v>41</v>
      </c>
      <c r="U59" s="74">
        <v>196</v>
      </c>
      <c r="V59" s="715">
        <v>0</v>
      </c>
      <c r="W59" s="486">
        <v>5</v>
      </c>
      <c r="X59" s="486">
        <v>1</v>
      </c>
      <c r="Y59" s="488">
        <v>6</v>
      </c>
      <c r="Z59" s="744">
        <v>10.564</v>
      </c>
      <c r="AA59" s="487"/>
      <c r="AB59" s="130"/>
      <c r="AC59" s="110">
        <f>SUMIFS(基础数据表格农村公路建设!M:M,基础数据表格农村公路建设!G:G,B59,基础数据表格农村公路建设!D:D,$AC$5,基础数据表格农村公路建设!E:E,$AC$6)</f>
        <v>0</v>
      </c>
      <c r="AD59" s="111">
        <f>SUMIFS(基础数据表格农村公路建设!M:M,基础数据表格农村公路建设!G:G,B59,基础数据表格农村公路建设!D:D,$AD$5,基础数据表格农村公路建设!E:E,$AD$6)</f>
        <v>0</v>
      </c>
      <c r="AE59" s="111">
        <f>SUMIFS(基础数据表格农村公路建设!M:M,基础数据表格农村公路建设!G:G,B59,基础数据表格农村公路建设!D:D,$AE$5,基础数据表格农村公路建设!E:E,$AE$6)</f>
        <v>0</v>
      </c>
      <c r="AF59" s="111">
        <f>SUMIFS(基础数据表格农村公路建设!M:M,基础数据表格农村公路建设!G:G,B59,基础数据表格农村公路建设!D:D,$AF$5,基础数据表格农村公路建设!E:E,$AF$6)</f>
        <v>0</v>
      </c>
      <c r="AG59" s="111">
        <f>SUMIFS(基础数据表格农村公路建设!M:M,基础数据表格农村公路建设!G:G,B59,基础数据表格农村公路建设!D:D,$AG$5,基础数据表格农村公路建设!E:E,$AG$6)</f>
        <v>60.796</v>
      </c>
      <c r="AH59" s="111">
        <f>SUMIFS(基础数据表格农村公路建设!M:M,基础数据表格农村公路建设!G:G,B59,基础数据表格农村公路建设!D:D,$AH$5,基础数据表格农村公路建设!E:E,$AH$6)</f>
        <v>0</v>
      </c>
      <c r="AI59" s="83"/>
      <c r="AJ59" s="83">
        <v>92.84</v>
      </c>
      <c r="AK59" s="98">
        <f t="shared" si="4"/>
        <v>-32.044</v>
      </c>
      <c r="AL59" s="99" t="s">
        <v>198</v>
      </c>
      <c r="AM59" s="112">
        <v>60</v>
      </c>
      <c r="AN59" s="112">
        <v>140</v>
      </c>
      <c r="AO59" s="113">
        <v>30</v>
      </c>
    </row>
    <row r="60" customFormat="1" ht="19" customHeight="1" outlineLevel="2" spans="1:41">
      <c r="A60" s="139" t="s">
        <v>73</v>
      </c>
      <c r="B60" s="140" t="s">
        <v>78</v>
      </c>
      <c r="C60" s="115">
        <f>H60+E60</f>
        <v>7884</v>
      </c>
      <c r="D60" s="117">
        <f t="shared" si="0"/>
        <v>7329</v>
      </c>
      <c r="E60" s="117">
        <v>795</v>
      </c>
      <c r="F60" s="117">
        <f>ROUND(21686/71686*E60,0)</f>
        <v>240</v>
      </c>
      <c r="G60" s="102">
        <f t="shared" si="1"/>
        <v>555</v>
      </c>
      <c r="H60" s="115">
        <f>M60</f>
        <v>7089</v>
      </c>
      <c r="I60" s="115">
        <v>0</v>
      </c>
      <c r="J60" s="241">
        <v>6833</v>
      </c>
      <c r="K60" s="115">
        <v>256</v>
      </c>
      <c r="L60" s="115">
        <v>0</v>
      </c>
      <c r="M60" s="115">
        <f>ROUND(Q60+U60+T60+V60,0)</f>
        <v>7089</v>
      </c>
      <c r="N60" s="742">
        <v>47.123</v>
      </c>
      <c r="O60" s="226">
        <f>SUM(AC60:AH60)</f>
        <v>47.123</v>
      </c>
      <c r="P60" s="193">
        <f>ROUND(SUMIFS(基础数据表格农村公路建设!P:P,基础数据表格农村公路建设!E:E,$AC$6,基础数据表格农村公路建设!G:G,B60),0)</f>
        <v>16403</v>
      </c>
      <c r="Q60" s="115">
        <f>ROUND(IF(R60&lt;S60,R60,S60),0)</f>
        <v>6833</v>
      </c>
      <c r="R60" s="119">
        <f>AM60*(AE60+AF60+AG60)+AN60*(AC60+AD60)+AO60*AH60</f>
        <v>6832.835</v>
      </c>
      <c r="S60" s="120">
        <f>P60</f>
        <v>16403</v>
      </c>
      <c r="T60" s="715">
        <v>90</v>
      </c>
      <c r="U60" s="74">
        <v>166</v>
      </c>
      <c r="V60" s="715">
        <v>0</v>
      </c>
      <c r="W60" s="486">
        <v>3</v>
      </c>
      <c r="X60" s="486">
        <v>3</v>
      </c>
      <c r="Y60" s="488">
        <v>6</v>
      </c>
      <c r="Z60" s="744"/>
      <c r="AA60" s="487"/>
      <c r="AB60" s="130"/>
      <c r="AC60" s="110">
        <f>SUMIFS(基础数据表格农村公路建设!M:M,基础数据表格农村公路建设!G:G,B60,基础数据表格农村公路建设!D:D,$AC$5,基础数据表格农村公路建设!E:E,$AC$6)</f>
        <v>47.123</v>
      </c>
      <c r="AD60" s="111">
        <f>SUMIFS(基础数据表格农村公路建设!M:M,基础数据表格农村公路建设!G:G,B60,基础数据表格农村公路建设!D:D,$AD$5,基础数据表格农村公路建设!E:E,$AD$6)</f>
        <v>0</v>
      </c>
      <c r="AE60" s="111">
        <f>SUMIFS(基础数据表格农村公路建设!M:M,基础数据表格农村公路建设!G:G,B60,基础数据表格农村公路建设!D:D,$AE$5,基础数据表格农村公路建设!E:E,$AE$6)</f>
        <v>0</v>
      </c>
      <c r="AF60" s="111">
        <f>SUMIFS(基础数据表格农村公路建设!M:M,基础数据表格农村公路建设!G:G,B60,基础数据表格农村公路建设!D:D,$AF$5,基础数据表格农村公路建设!E:E,$AF$6)</f>
        <v>0</v>
      </c>
      <c r="AG60" s="111">
        <f>SUMIFS(基础数据表格农村公路建设!M:M,基础数据表格农村公路建设!G:G,B60,基础数据表格农村公路建设!D:D,$AG$5,基础数据表格农村公路建设!E:E,$AG$6)</f>
        <v>0</v>
      </c>
      <c r="AH60" s="111">
        <f>SUMIFS(基础数据表格农村公路建设!M:M,基础数据表格农村公路建设!G:G,B60,基础数据表格农村公路建设!D:D,$AH$5,基础数据表格农村公路建设!E:E,$AH$6)</f>
        <v>0</v>
      </c>
      <c r="AI60" s="83"/>
      <c r="AJ60" s="83">
        <v>61.055</v>
      </c>
      <c r="AK60" s="98">
        <f t="shared" si="4"/>
        <v>-13.932</v>
      </c>
      <c r="AL60" s="99" t="s">
        <v>195</v>
      </c>
      <c r="AM60" s="112">
        <v>65</v>
      </c>
      <c r="AN60" s="112">
        <v>145</v>
      </c>
      <c r="AO60" s="113">
        <v>40</v>
      </c>
    </row>
    <row r="61" customFormat="1" ht="19" customHeight="1" outlineLevel="1" spans="1:41">
      <c r="A61" s="135" t="s">
        <v>79</v>
      </c>
      <c r="B61" s="132"/>
      <c r="C61" s="115">
        <f>SUBTOTAL(9,C62:C65)</f>
        <v>5536</v>
      </c>
      <c r="D61" s="117">
        <f t="shared" si="0"/>
        <v>3831</v>
      </c>
      <c r="E61" s="115">
        <f>SUBTOTAL(9,E62:E65)</f>
        <v>2445</v>
      </c>
      <c r="F61" s="115">
        <f>SUBTOTAL(9,F62:F65)</f>
        <v>740</v>
      </c>
      <c r="G61" s="102">
        <f t="shared" si="1"/>
        <v>1705</v>
      </c>
      <c r="H61" s="115">
        <f t="shared" ref="H61:V61" si="53">SUBTOTAL(9,H62:H65)</f>
        <v>3091</v>
      </c>
      <c r="I61" s="115">
        <f t="shared" si="53"/>
        <v>57</v>
      </c>
      <c r="J61" s="115">
        <f t="shared" si="53"/>
        <v>2629</v>
      </c>
      <c r="K61" s="115">
        <f t="shared" si="53"/>
        <v>405</v>
      </c>
      <c r="L61" s="115">
        <f t="shared" si="53"/>
        <v>0</v>
      </c>
      <c r="M61" s="115">
        <f t="shared" si="53"/>
        <v>3091</v>
      </c>
      <c r="N61" s="743">
        <f t="shared" si="53"/>
        <v>51.603</v>
      </c>
      <c r="O61" s="385">
        <f t="shared" si="53"/>
        <v>35.935</v>
      </c>
      <c r="P61" s="238">
        <f t="shared" si="53"/>
        <v>4155</v>
      </c>
      <c r="Q61" s="115">
        <f t="shared" si="53"/>
        <v>2686</v>
      </c>
      <c r="R61" s="115">
        <f t="shared" si="53"/>
        <v>2695.125</v>
      </c>
      <c r="S61" s="115">
        <f t="shared" si="53"/>
        <v>4155</v>
      </c>
      <c r="T61" s="115">
        <f t="shared" si="53"/>
        <v>405</v>
      </c>
      <c r="U61" s="115">
        <f t="shared" si="53"/>
        <v>0</v>
      </c>
      <c r="V61" s="115">
        <f t="shared" si="53"/>
        <v>0</v>
      </c>
      <c r="W61" s="489">
        <v>10</v>
      </c>
      <c r="X61" s="489">
        <v>8</v>
      </c>
      <c r="Y61" s="489">
        <v>0</v>
      </c>
      <c r="Z61" s="490">
        <v>0</v>
      </c>
      <c r="AA61" s="490">
        <f t="shared" ref="AA61:AH61" si="54">SUM(AA62:AA65)</f>
        <v>0</v>
      </c>
      <c r="AB61" s="111">
        <f t="shared" si="54"/>
        <v>0</v>
      </c>
      <c r="AC61" s="111">
        <f t="shared" si="54"/>
        <v>0</v>
      </c>
      <c r="AD61" s="111">
        <f t="shared" si="54"/>
        <v>0</v>
      </c>
      <c r="AE61" s="111">
        <f t="shared" si="54"/>
        <v>5.957</v>
      </c>
      <c r="AF61" s="111">
        <f t="shared" si="54"/>
        <v>1</v>
      </c>
      <c r="AG61" s="111">
        <f t="shared" si="54"/>
        <v>28.978</v>
      </c>
      <c r="AH61" s="111">
        <f t="shared" si="54"/>
        <v>0</v>
      </c>
      <c r="AI61" s="110"/>
      <c r="AJ61" s="110">
        <v>40.655</v>
      </c>
      <c r="AK61" s="98">
        <f t="shared" si="4"/>
        <v>-4.72</v>
      </c>
      <c r="AL61" s="99"/>
      <c r="AM61" s="112"/>
      <c r="AN61" s="112"/>
      <c r="AO61" s="113"/>
    </row>
    <row r="62" customFormat="1" ht="19" customHeight="1" outlineLevel="2" spans="1:41">
      <c r="A62" s="142" t="s">
        <v>80</v>
      </c>
      <c r="B62" s="140" t="s">
        <v>81</v>
      </c>
      <c r="C62" s="115">
        <f>H62+E62</f>
        <v>211</v>
      </c>
      <c r="D62" s="117">
        <f t="shared" si="0"/>
        <v>64</v>
      </c>
      <c r="E62" s="117">
        <v>211</v>
      </c>
      <c r="F62" s="117">
        <f>ROUND(21686/71686*E62,0)</f>
        <v>64</v>
      </c>
      <c r="G62" s="102">
        <f t="shared" si="1"/>
        <v>147</v>
      </c>
      <c r="H62" s="115">
        <f>M62</f>
        <v>0</v>
      </c>
      <c r="I62" s="115">
        <v>0</v>
      </c>
      <c r="J62" s="241">
        <v>0</v>
      </c>
      <c r="K62" s="115">
        <v>0</v>
      </c>
      <c r="L62" s="115">
        <v>0</v>
      </c>
      <c r="M62" s="115">
        <f>ROUND(Q62+U62+T62+V62,0)</f>
        <v>0</v>
      </c>
      <c r="N62" s="742">
        <v>0</v>
      </c>
      <c r="O62" s="226">
        <f>SUM(AC62:AH62)</f>
        <v>0</v>
      </c>
      <c r="P62" s="193">
        <f>ROUND(SUMIFS(基础数据表格农村公路建设!P:P,基础数据表格农村公路建设!E:E,$AC$6,基础数据表格农村公路建设!G:G,B62),0)</f>
        <v>0</v>
      </c>
      <c r="Q62" s="115">
        <f>ROUND(IF(R62&lt;S62,R62,S62),0)</f>
        <v>0</v>
      </c>
      <c r="R62" s="119">
        <f>AM62*(AE62+AF62+AG62)+AN62*(AC62+AD62)+AO62*AH62</f>
        <v>0</v>
      </c>
      <c r="S62" s="120">
        <f>P62</f>
        <v>0</v>
      </c>
      <c r="T62" s="715">
        <v>0</v>
      </c>
      <c r="U62" s="74">
        <v>0</v>
      </c>
      <c r="V62" s="715">
        <v>0</v>
      </c>
      <c r="W62" s="486">
        <v>1</v>
      </c>
      <c r="X62" s="486">
        <v>0</v>
      </c>
      <c r="Y62" s="488">
        <v>0</v>
      </c>
      <c r="Z62" s="744"/>
      <c r="AA62" s="487"/>
      <c r="AB62" s="130"/>
      <c r="AC62" s="110">
        <f>SUMIFS(基础数据表格农村公路建设!M:M,基础数据表格农村公路建设!G:G,B62,基础数据表格农村公路建设!D:D,$AC$5,基础数据表格农村公路建设!E:E,$AC$6)</f>
        <v>0</v>
      </c>
      <c r="AD62" s="111">
        <f>SUMIFS(基础数据表格农村公路建设!M:M,基础数据表格农村公路建设!G:G,B62,基础数据表格农村公路建设!D:D,$AD$5,基础数据表格农村公路建设!E:E,$AD$6)</f>
        <v>0</v>
      </c>
      <c r="AE62" s="111">
        <f>SUMIFS(基础数据表格农村公路建设!M:M,基础数据表格农村公路建设!G:G,B62,基础数据表格农村公路建设!D:D,$AE$5,基础数据表格农村公路建设!E:E,$AE$6)</f>
        <v>0</v>
      </c>
      <c r="AF62" s="111">
        <f>SUMIFS(基础数据表格农村公路建设!M:M,基础数据表格农村公路建设!G:G,B62,基础数据表格农村公路建设!D:D,$AF$5,基础数据表格农村公路建设!E:E,$AF$6)</f>
        <v>0</v>
      </c>
      <c r="AG62" s="111">
        <f>SUMIFS(基础数据表格农村公路建设!M:M,基础数据表格农村公路建设!G:G,B62,基础数据表格农村公路建设!D:D,$AG$5,基础数据表格农村公路建设!E:E,$AG$6)</f>
        <v>0</v>
      </c>
      <c r="AH62" s="111">
        <f>SUMIFS(基础数据表格农村公路建设!M:M,基础数据表格农村公路建设!G:G,B62,基础数据表格农村公路建设!D:D,$AH$5,基础数据表格农村公路建设!E:E,$AH$6)</f>
        <v>0</v>
      </c>
      <c r="AI62" s="83"/>
      <c r="AJ62" s="83">
        <v>0</v>
      </c>
      <c r="AK62" s="98">
        <f t="shared" si="4"/>
        <v>0</v>
      </c>
      <c r="AL62" s="99" t="s">
        <v>196</v>
      </c>
      <c r="AM62" s="112">
        <v>75</v>
      </c>
      <c r="AN62" s="112">
        <v>150</v>
      </c>
      <c r="AO62" s="113">
        <v>50</v>
      </c>
    </row>
    <row r="63" customFormat="1" ht="19" customHeight="1" outlineLevel="2" spans="1:41">
      <c r="A63" s="139" t="s">
        <v>80</v>
      </c>
      <c r="B63" s="140" t="s">
        <v>82</v>
      </c>
      <c r="C63" s="115">
        <f>H63+E63</f>
        <v>2578</v>
      </c>
      <c r="D63" s="117">
        <f t="shared" si="0"/>
        <v>1878</v>
      </c>
      <c r="E63" s="117">
        <v>1004</v>
      </c>
      <c r="F63" s="117">
        <f>ROUND(21686/71686*E63,0)</f>
        <v>304</v>
      </c>
      <c r="G63" s="102">
        <f t="shared" si="1"/>
        <v>700</v>
      </c>
      <c r="H63" s="115">
        <f>M63</f>
        <v>1574</v>
      </c>
      <c r="I63" s="115">
        <v>40</v>
      </c>
      <c r="J63" s="241">
        <v>1129</v>
      </c>
      <c r="K63" s="115">
        <v>405</v>
      </c>
      <c r="L63" s="115">
        <v>0</v>
      </c>
      <c r="M63" s="115">
        <f>ROUND(Q63+U63+T63+V63,0)</f>
        <v>1574</v>
      </c>
      <c r="N63" s="742">
        <v>21.355</v>
      </c>
      <c r="O63" s="226">
        <f>SUM(AC63:AH63)</f>
        <v>15.588</v>
      </c>
      <c r="P63" s="193">
        <f>ROUND(SUMIFS(基础数据表格农村公路建设!P:P,基础数据表格农村公路建设!E:E,$AC$6,基础数据表格农村公路建设!G:G,B63),0)</f>
        <v>1468</v>
      </c>
      <c r="Q63" s="115">
        <f>ROUND(IF(R63&lt;S63,R63,S63),0)</f>
        <v>1169</v>
      </c>
      <c r="R63" s="119">
        <f>AM63*(AE63+AF63+AG63)+AN63*(AC63+AD63)+AO63*AH63</f>
        <v>1169.1</v>
      </c>
      <c r="S63" s="120">
        <f>P63</f>
        <v>1468</v>
      </c>
      <c r="T63" s="715">
        <v>405</v>
      </c>
      <c r="U63" s="74">
        <v>0</v>
      </c>
      <c r="V63" s="715">
        <v>0</v>
      </c>
      <c r="W63" s="486">
        <v>9</v>
      </c>
      <c r="X63" s="486">
        <v>8</v>
      </c>
      <c r="Y63" s="488">
        <v>0</v>
      </c>
      <c r="Z63" s="744"/>
      <c r="AA63" s="487"/>
      <c r="AB63" s="130"/>
      <c r="AC63" s="110">
        <f>SUMIFS(基础数据表格农村公路建设!M:M,基础数据表格农村公路建设!G:G,B63,基础数据表格农村公路建设!D:D,$AC$5,基础数据表格农村公路建设!E:E,$AC$6)</f>
        <v>0</v>
      </c>
      <c r="AD63" s="111">
        <f>SUMIFS(基础数据表格农村公路建设!M:M,基础数据表格农村公路建设!G:G,B63,基础数据表格农村公路建设!D:D,$AD$5,基础数据表格农村公路建设!E:E,$AD$6)</f>
        <v>0</v>
      </c>
      <c r="AE63" s="111">
        <f>SUMIFS(基础数据表格农村公路建设!M:M,基础数据表格农村公路建设!G:G,B63,基础数据表格农村公路建设!D:D,$AE$5,基础数据表格农村公路建设!E:E,$AE$6)</f>
        <v>0</v>
      </c>
      <c r="AF63" s="111">
        <f>SUMIFS(基础数据表格农村公路建设!M:M,基础数据表格农村公路建设!G:G,B63,基础数据表格农村公路建设!D:D,$AF$5,基础数据表格农村公路建设!E:E,$AF$6)</f>
        <v>0</v>
      </c>
      <c r="AG63" s="111">
        <f>SUMIFS(基础数据表格农村公路建设!M:M,基础数据表格农村公路建设!G:G,B63,基础数据表格农村公路建设!D:D,$AG$5,基础数据表格农村公路建设!E:E,$AG$6)</f>
        <v>15.588</v>
      </c>
      <c r="AH63" s="111">
        <f>SUMIFS(基础数据表格农村公路建设!M:M,基础数据表格农村公路建设!G:G,B63,基础数据表格农村公路建设!D:D,$AH$5,基础数据表格农村公路建设!E:E,$AH$6)</f>
        <v>0</v>
      </c>
      <c r="AI63" s="83"/>
      <c r="AJ63" s="83">
        <v>22.72</v>
      </c>
      <c r="AK63" s="98">
        <f t="shared" si="4"/>
        <v>-7.132</v>
      </c>
      <c r="AL63" s="99" t="s">
        <v>196</v>
      </c>
      <c r="AM63" s="112">
        <v>75</v>
      </c>
      <c r="AN63" s="112">
        <v>150</v>
      </c>
      <c r="AO63" s="113">
        <v>50</v>
      </c>
    </row>
    <row r="64" customFormat="1" ht="19" customHeight="1" outlineLevel="2" spans="1:41">
      <c r="A64" s="139" t="s">
        <v>80</v>
      </c>
      <c r="B64" s="140" t="s">
        <v>83</v>
      </c>
      <c r="C64" s="115">
        <f>H64+E64</f>
        <v>1534</v>
      </c>
      <c r="D64" s="117">
        <f t="shared" si="0"/>
        <v>1064</v>
      </c>
      <c r="E64" s="117">
        <v>674</v>
      </c>
      <c r="F64" s="117">
        <f>ROUND(21686/71686*E64,0)</f>
        <v>204</v>
      </c>
      <c r="G64" s="102">
        <f t="shared" si="1"/>
        <v>470</v>
      </c>
      <c r="H64" s="115">
        <f>M64</f>
        <v>860</v>
      </c>
      <c r="I64" s="115">
        <v>0</v>
      </c>
      <c r="J64" s="241">
        <v>860</v>
      </c>
      <c r="K64" s="115">
        <v>0</v>
      </c>
      <c r="L64" s="115">
        <v>0</v>
      </c>
      <c r="M64" s="115">
        <f>ROUND(Q64+U64+T64+V64,0)</f>
        <v>860</v>
      </c>
      <c r="N64" s="742">
        <v>19.024</v>
      </c>
      <c r="O64" s="226">
        <f>SUM(AC64:AH64)</f>
        <v>11.473</v>
      </c>
      <c r="P64" s="193">
        <f>ROUND(SUMIFS(基础数据表格农村公路建设!P:P,基础数据表格农村公路建设!E:E,$AC$6,基础数据表格农村公路建设!G:G,B64),0)</f>
        <v>1656</v>
      </c>
      <c r="Q64" s="115">
        <f>ROUND(IF(R64&lt;S64,R64,S64),0)</f>
        <v>860</v>
      </c>
      <c r="R64" s="119">
        <f>AM64*(AE64+AF64+AG64)+AN64*(AC64+AD64)+AO64*AH64</f>
        <v>860.475</v>
      </c>
      <c r="S64" s="120">
        <f>P64</f>
        <v>1656</v>
      </c>
      <c r="T64" s="715">
        <v>0</v>
      </c>
      <c r="U64" s="74">
        <v>0</v>
      </c>
      <c r="V64" s="715">
        <v>0</v>
      </c>
      <c r="W64" s="486"/>
      <c r="X64" s="486">
        <v>0</v>
      </c>
      <c r="Y64" s="488">
        <v>0</v>
      </c>
      <c r="Z64" s="744"/>
      <c r="AA64" s="487"/>
      <c r="AB64" s="130"/>
      <c r="AC64" s="110">
        <f>SUMIFS(基础数据表格农村公路建设!M:M,基础数据表格农村公路建设!G:G,B64,基础数据表格农村公路建设!D:D,$AC$5,基础数据表格农村公路建设!E:E,$AC$6)</f>
        <v>0</v>
      </c>
      <c r="AD64" s="111">
        <f>SUMIFS(基础数据表格农村公路建设!M:M,基础数据表格农村公路建设!G:G,B64,基础数据表格农村公路建设!D:D,$AD$5,基础数据表格农村公路建设!E:E,$AD$6)</f>
        <v>0</v>
      </c>
      <c r="AE64" s="111">
        <f>SUMIFS(基础数据表格农村公路建设!M:M,基础数据表格农村公路建设!G:G,B64,基础数据表格农村公路建设!D:D,$AE$5,基础数据表格农村公路建设!E:E,$AE$6)</f>
        <v>5.957</v>
      </c>
      <c r="AF64" s="111">
        <f>SUMIFS(基础数据表格农村公路建设!M:M,基础数据表格农村公路建设!G:G,B64,基础数据表格农村公路建设!D:D,$AF$5,基础数据表格农村公路建设!E:E,$AF$6)</f>
        <v>1</v>
      </c>
      <c r="AG64" s="111">
        <f>SUMIFS(基础数据表格农村公路建设!M:M,基础数据表格农村公路建设!G:G,B64,基础数据表格农村公路建设!D:D,$AG$5,基础数据表格农村公路建设!E:E,$AG$6)</f>
        <v>4.516</v>
      </c>
      <c r="AH64" s="111">
        <f>SUMIFS(基础数据表格农村公路建设!M:M,基础数据表格农村公路建设!G:G,B64,基础数据表格农村公路建设!D:D,$AH$5,基础数据表格农村公路建设!E:E,$AH$6)</f>
        <v>0</v>
      </c>
      <c r="AI64" s="83"/>
      <c r="AJ64" s="83">
        <v>5.986</v>
      </c>
      <c r="AK64" s="98">
        <f t="shared" si="4"/>
        <v>5.487</v>
      </c>
      <c r="AL64" s="99" t="s">
        <v>196</v>
      </c>
      <c r="AM64" s="112">
        <v>75</v>
      </c>
      <c r="AN64" s="112">
        <v>150</v>
      </c>
      <c r="AO64" s="113">
        <v>50</v>
      </c>
    </row>
    <row r="65" customFormat="1" ht="19" customHeight="1" outlineLevel="2" spans="1:41">
      <c r="A65" s="139" t="s">
        <v>80</v>
      </c>
      <c r="B65" s="140" t="s">
        <v>84</v>
      </c>
      <c r="C65" s="115">
        <f>H65+E65</f>
        <v>1213</v>
      </c>
      <c r="D65" s="117">
        <f t="shared" si="0"/>
        <v>825</v>
      </c>
      <c r="E65" s="117">
        <v>556</v>
      </c>
      <c r="F65" s="117">
        <f>ROUND(21686/71686*E65,0)</f>
        <v>168</v>
      </c>
      <c r="G65" s="102">
        <f t="shared" si="1"/>
        <v>388</v>
      </c>
      <c r="H65" s="115">
        <f>M65</f>
        <v>657</v>
      </c>
      <c r="I65" s="115">
        <v>17</v>
      </c>
      <c r="J65" s="241">
        <v>640</v>
      </c>
      <c r="K65" s="115">
        <v>0</v>
      </c>
      <c r="L65" s="115">
        <v>0</v>
      </c>
      <c r="M65" s="115">
        <f>ROUND(Q65+U65+T65+V65,0)</f>
        <v>657</v>
      </c>
      <c r="N65" s="742">
        <v>11.224</v>
      </c>
      <c r="O65" s="226">
        <f>SUM(AC65:AH65)</f>
        <v>8.874</v>
      </c>
      <c r="P65" s="193">
        <f>ROUND(SUMIFS(基础数据表格农村公路建设!P:P,基础数据表格农村公路建设!E:E,$AC$6,基础数据表格农村公路建设!G:G,B65),0)</f>
        <v>1031</v>
      </c>
      <c r="Q65" s="115">
        <f>ROUND(IF(R65&lt;S65,R65,S65),0)-9</f>
        <v>657</v>
      </c>
      <c r="R65" s="119">
        <f>AM65*(AE65+AF65+AG65)+AN65*(AC65+AD65)+AO65*AH65</f>
        <v>665.55</v>
      </c>
      <c r="S65" s="120">
        <f>P65</f>
        <v>1031</v>
      </c>
      <c r="T65" s="715">
        <v>0</v>
      </c>
      <c r="U65" s="74">
        <v>0</v>
      </c>
      <c r="V65" s="715">
        <v>0</v>
      </c>
      <c r="W65" s="486"/>
      <c r="X65" s="486">
        <v>0</v>
      </c>
      <c r="Y65" s="488">
        <v>0</v>
      </c>
      <c r="Z65" s="744"/>
      <c r="AA65" s="487"/>
      <c r="AB65" s="130"/>
      <c r="AC65" s="110">
        <f>SUMIFS(基础数据表格农村公路建设!M:M,基础数据表格农村公路建设!G:G,B65,基础数据表格农村公路建设!D:D,$AC$5,基础数据表格农村公路建设!E:E,$AC$6)</f>
        <v>0</v>
      </c>
      <c r="AD65" s="111">
        <f>SUMIFS(基础数据表格农村公路建设!M:M,基础数据表格农村公路建设!G:G,B65,基础数据表格农村公路建设!D:D,$AD$5,基础数据表格农村公路建设!E:E,$AD$6)</f>
        <v>0</v>
      </c>
      <c r="AE65" s="111">
        <f>SUMIFS(基础数据表格农村公路建设!M:M,基础数据表格农村公路建设!G:G,B65,基础数据表格农村公路建设!D:D,$AE$5,基础数据表格农村公路建设!E:E,$AE$6)</f>
        <v>0</v>
      </c>
      <c r="AF65" s="111">
        <f>SUMIFS(基础数据表格农村公路建设!M:M,基础数据表格农村公路建设!G:G,B65,基础数据表格农村公路建设!D:D,$AF$5,基础数据表格农村公路建设!E:E,$AF$6)</f>
        <v>0</v>
      </c>
      <c r="AG65" s="111">
        <f>SUMIFS(基础数据表格农村公路建设!M:M,基础数据表格农村公路建设!G:G,B65,基础数据表格农村公路建设!D:D,$AG$5,基础数据表格农村公路建设!E:E,$AG$6)</f>
        <v>8.874</v>
      </c>
      <c r="AH65" s="111">
        <f>SUMIFS(基础数据表格农村公路建设!M:M,基础数据表格农村公路建设!G:G,B65,基础数据表格农村公路建设!D:D,$AH$5,基础数据表格农村公路建设!E:E,$AH$6)</f>
        <v>0</v>
      </c>
      <c r="AI65" s="83"/>
      <c r="AJ65" s="83">
        <v>11.949</v>
      </c>
      <c r="AK65" s="98">
        <f t="shared" si="4"/>
        <v>-3.075</v>
      </c>
      <c r="AL65" s="99" t="s">
        <v>196</v>
      </c>
      <c r="AM65" s="112">
        <v>75</v>
      </c>
      <c r="AN65" s="112">
        <v>150</v>
      </c>
      <c r="AO65" s="113">
        <v>50</v>
      </c>
    </row>
    <row r="66" customFormat="1" ht="19" customHeight="1" outlineLevel="1" spans="1:41">
      <c r="A66" s="135" t="s">
        <v>85</v>
      </c>
      <c r="B66" s="132"/>
      <c r="C66" s="115">
        <f>SUBTOTAL(9,C67)</f>
        <v>737</v>
      </c>
      <c r="D66" s="117">
        <f t="shared" si="0"/>
        <v>737</v>
      </c>
      <c r="E66" s="115">
        <f>SUBTOTAL(9,E67)</f>
        <v>0</v>
      </c>
      <c r="F66" s="115">
        <f>SUBTOTAL(9,F67)</f>
        <v>0</v>
      </c>
      <c r="G66" s="102">
        <f t="shared" si="1"/>
        <v>0</v>
      </c>
      <c r="H66" s="115">
        <f t="shared" ref="H66:V66" si="55">SUBTOTAL(9,H67)</f>
        <v>737</v>
      </c>
      <c r="I66" s="115">
        <f t="shared" si="55"/>
        <v>0</v>
      </c>
      <c r="J66" s="115">
        <f t="shared" si="55"/>
        <v>737</v>
      </c>
      <c r="K66" s="115">
        <f t="shared" si="55"/>
        <v>0</v>
      </c>
      <c r="L66" s="115">
        <f t="shared" si="55"/>
        <v>0</v>
      </c>
      <c r="M66" s="115">
        <f t="shared" si="55"/>
        <v>737</v>
      </c>
      <c r="N66" s="743">
        <f t="shared" si="55"/>
        <v>17.613</v>
      </c>
      <c r="O66" s="385">
        <f t="shared" si="55"/>
        <v>17.586</v>
      </c>
      <c r="P66" s="238">
        <f t="shared" si="55"/>
        <v>314533</v>
      </c>
      <c r="Q66" s="115">
        <f t="shared" si="55"/>
        <v>737</v>
      </c>
      <c r="R66" s="115">
        <f t="shared" si="55"/>
        <v>737.46</v>
      </c>
      <c r="S66" s="115">
        <f t="shared" si="55"/>
        <v>314533</v>
      </c>
      <c r="T66" s="115">
        <f t="shared" si="55"/>
        <v>0</v>
      </c>
      <c r="U66" s="115">
        <f t="shared" si="55"/>
        <v>0</v>
      </c>
      <c r="V66" s="115">
        <f t="shared" si="55"/>
        <v>0</v>
      </c>
      <c r="W66" s="489">
        <v>0</v>
      </c>
      <c r="X66" s="489">
        <v>0</v>
      </c>
      <c r="Y66" s="489">
        <v>0</v>
      </c>
      <c r="Z66" s="490">
        <v>0</v>
      </c>
      <c r="AA66" s="490">
        <f t="shared" ref="AA66:AH66" si="56">SUM(AA67)</f>
        <v>0</v>
      </c>
      <c r="AB66" s="111">
        <f t="shared" si="56"/>
        <v>0</v>
      </c>
      <c r="AC66" s="111">
        <f t="shared" si="56"/>
        <v>5.247</v>
      </c>
      <c r="AD66" s="111">
        <f t="shared" si="56"/>
        <v>0</v>
      </c>
      <c r="AE66" s="111">
        <f t="shared" si="56"/>
        <v>0</v>
      </c>
      <c r="AF66" s="111">
        <f t="shared" si="56"/>
        <v>0</v>
      </c>
      <c r="AG66" s="111">
        <f t="shared" si="56"/>
        <v>12.339</v>
      </c>
      <c r="AH66" s="111">
        <f t="shared" si="56"/>
        <v>0</v>
      </c>
      <c r="AI66" s="110"/>
      <c r="AJ66" s="110">
        <v>8.217</v>
      </c>
      <c r="AK66" s="98">
        <f t="shared" si="4"/>
        <v>9.369</v>
      </c>
      <c r="AL66" s="99"/>
      <c r="AM66" s="112"/>
      <c r="AN66" s="112"/>
      <c r="AO66" s="113"/>
    </row>
    <row r="67" customFormat="1" ht="19" customHeight="1" outlineLevel="2" spans="1:41">
      <c r="A67" s="139" t="s">
        <v>86</v>
      </c>
      <c r="B67" s="140" t="s">
        <v>86</v>
      </c>
      <c r="C67" s="115">
        <f>H67+E67</f>
        <v>737</v>
      </c>
      <c r="D67" s="117">
        <f t="shared" si="0"/>
        <v>737</v>
      </c>
      <c r="E67" s="117">
        <v>0</v>
      </c>
      <c r="F67" s="117">
        <f>ROUND(21686/71686*E67,0)</f>
        <v>0</v>
      </c>
      <c r="G67" s="102">
        <f t="shared" si="1"/>
        <v>0</v>
      </c>
      <c r="H67" s="115">
        <f>M67</f>
        <v>737</v>
      </c>
      <c r="I67" s="115">
        <v>0</v>
      </c>
      <c r="J67" s="241">
        <v>737</v>
      </c>
      <c r="K67" s="115">
        <v>0</v>
      </c>
      <c r="L67" s="115">
        <v>0</v>
      </c>
      <c r="M67" s="115">
        <f>ROUND(Q67+U67+T67+V67,0)</f>
        <v>737</v>
      </c>
      <c r="N67" s="742">
        <v>17.613</v>
      </c>
      <c r="O67" s="226">
        <f>SUM(AC67:AH67)</f>
        <v>17.586</v>
      </c>
      <c r="P67" s="193">
        <f>ROUND(SUMIFS(基础数据表格农村公路建设!P:P,基础数据表格农村公路建设!E:E,$AC$6,基础数据表格农村公路建设!G:G,B67),0)</f>
        <v>314533</v>
      </c>
      <c r="Q67" s="115">
        <f>ROUND(IF(R67&lt;S67,R67,S67),0)</f>
        <v>737</v>
      </c>
      <c r="R67" s="119">
        <f>AM67*(AE67+AF67+AG67)+AN67*(AC67+AD67)+AO67*AH67</f>
        <v>737.46</v>
      </c>
      <c r="S67" s="120">
        <f>P67</f>
        <v>314533</v>
      </c>
      <c r="T67" s="715">
        <v>0</v>
      </c>
      <c r="U67" s="74">
        <v>0</v>
      </c>
      <c r="V67" s="715">
        <v>0</v>
      </c>
      <c r="W67" s="486"/>
      <c r="X67" s="486">
        <v>0</v>
      </c>
      <c r="Y67" s="488">
        <v>0</v>
      </c>
      <c r="Z67" s="744"/>
      <c r="AA67" s="487"/>
      <c r="AB67" s="130"/>
      <c r="AC67" s="110">
        <f>SUMIFS(基础数据表格农村公路建设!M:M,基础数据表格农村公路建设!G:G,B67,基础数据表格农村公路建设!D:D,$AC$5,基础数据表格农村公路建设!E:E,$AC$6)</f>
        <v>5.247</v>
      </c>
      <c r="AD67" s="111">
        <f>SUMIFS(基础数据表格农村公路建设!M:M,基础数据表格农村公路建设!G:G,B67,基础数据表格农村公路建设!D:D,$AD$5,基础数据表格农村公路建设!E:E,$AD$6)</f>
        <v>0</v>
      </c>
      <c r="AE67" s="111">
        <f>SUMIFS(基础数据表格农村公路建设!M:M,基础数据表格农村公路建设!G:G,B67,基础数据表格农村公路建设!D:D,$AE$5,基础数据表格农村公路建设!E:E,$AE$6)</f>
        <v>0</v>
      </c>
      <c r="AF67" s="111">
        <f>SUMIFS(基础数据表格农村公路建设!M:M,基础数据表格农村公路建设!G:G,B67,基础数据表格农村公路建设!D:D,$AF$5,基础数据表格农村公路建设!E:E,$AF$6)</f>
        <v>0</v>
      </c>
      <c r="AG67" s="111">
        <f>SUMIFS(基础数据表格农村公路建设!M:M,基础数据表格农村公路建设!G:G,B67,基础数据表格农村公路建设!D:D,$AG$5,基础数据表格农村公路建设!E:E,$AG$6)</f>
        <v>12.339</v>
      </c>
      <c r="AH67" s="111">
        <f>SUMIFS(基础数据表格农村公路建设!M:M,基础数据表格农村公路建设!G:G,B67,基础数据表格农村公路建设!D:D,$AH$5,基础数据表格农村公路建设!E:E,$AH$6)</f>
        <v>0</v>
      </c>
      <c r="AI67" s="83"/>
      <c r="AJ67" s="83">
        <v>8.217</v>
      </c>
      <c r="AK67" s="98">
        <f t="shared" si="4"/>
        <v>9.369</v>
      </c>
      <c r="AL67" s="99" t="s">
        <v>194</v>
      </c>
      <c r="AM67" s="112">
        <v>30</v>
      </c>
      <c r="AN67" s="112">
        <v>70</v>
      </c>
      <c r="AO67" s="113">
        <v>15</v>
      </c>
    </row>
    <row r="68" customFormat="1" ht="19" customHeight="1" outlineLevel="1" spans="1:41">
      <c r="A68" s="135" t="s">
        <v>87</v>
      </c>
      <c r="B68" s="132"/>
      <c r="C68" s="115">
        <f>SUBTOTAL(9,C69)</f>
        <v>569</v>
      </c>
      <c r="D68" s="117">
        <f t="shared" si="0"/>
        <v>569</v>
      </c>
      <c r="E68" s="115">
        <f>SUBTOTAL(9,E69)</f>
        <v>0</v>
      </c>
      <c r="F68" s="115">
        <f>SUBTOTAL(9,F69)</f>
        <v>0</v>
      </c>
      <c r="G68" s="102">
        <f t="shared" si="1"/>
        <v>0</v>
      </c>
      <c r="H68" s="115">
        <f t="shared" ref="H68:V68" si="57">SUBTOTAL(9,H69)</f>
        <v>569</v>
      </c>
      <c r="I68" s="115">
        <f t="shared" si="57"/>
        <v>0</v>
      </c>
      <c r="J68" s="115">
        <f t="shared" si="57"/>
        <v>569</v>
      </c>
      <c r="K68" s="115">
        <f t="shared" si="57"/>
        <v>0</v>
      </c>
      <c r="L68" s="115">
        <f t="shared" si="57"/>
        <v>0</v>
      </c>
      <c r="M68" s="115">
        <f t="shared" si="57"/>
        <v>569</v>
      </c>
      <c r="N68" s="743">
        <f t="shared" si="57"/>
        <v>8.132</v>
      </c>
      <c r="O68" s="385">
        <f t="shared" si="57"/>
        <v>8.132</v>
      </c>
      <c r="P68" s="238">
        <f t="shared" si="57"/>
        <v>116016</v>
      </c>
      <c r="Q68" s="115">
        <f t="shared" si="57"/>
        <v>569</v>
      </c>
      <c r="R68" s="115">
        <f t="shared" si="57"/>
        <v>569.24</v>
      </c>
      <c r="S68" s="115">
        <f t="shared" si="57"/>
        <v>116016</v>
      </c>
      <c r="T68" s="115">
        <f t="shared" si="57"/>
        <v>0</v>
      </c>
      <c r="U68" s="115">
        <f t="shared" si="57"/>
        <v>0</v>
      </c>
      <c r="V68" s="115">
        <f t="shared" si="57"/>
        <v>0</v>
      </c>
      <c r="W68" s="489">
        <v>0</v>
      </c>
      <c r="X68" s="489">
        <v>0</v>
      </c>
      <c r="Y68" s="489">
        <v>0</v>
      </c>
      <c r="Z68" s="490">
        <v>0</v>
      </c>
      <c r="AA68" s="490">
        <f t="shared" ref="AA68:AH68" si="58">SUM(AA69)</f>
        <v>0</v>
      </c>
      <c r="AB68" s="111">
        <f t="shared" si="58"/>
        <v>0</v>
      </c>
      <c r="AC68" s="111">
        <f t="shared" si="58"/>
        <v>8.132</v>
      </c>
      <c r="AD68" s="111">
        <f t="shared" si="58"/>
        <v>0</v>
      </c>
      <c r="AE68" s="111">
        <f t="shared" si="58"/>
        <v>0</v>
      </c>
      <c r="AF68" s="111">
        <f t="shared" si="58"/>
        <v>0</v>
      </c>
      <c r="AG68" s="111">
        <f t="shared" si="58"/>
        <v>0</v>
      </c>
      <c r="AH68" s="111">
        <f t="shared" si="58"/>
        <v>0</v>
      </c>
      <c r="AI68" s="110"/>
      <c r="AJ68" s="110">
        <v>31.484</v>
      </c>
      <c r="AK68" s="98">
        <f t="shared" si="4"/>
        <v>-23.352</v>
      </c>
      <c r="AL68" s="99"/>
      <c r="AM68" s="112"/>
      <c r="AN68" s="112"/>
      <c r="AO68" s="113"/>
    </row>
    <row r="69" customFormat="1" ht="19" customHeight="1" outlineLevel="2" spans="1:41">
      <c r="A69" s="139" t="s">
        <v>88</v>
      </c>
      <c r="B69" s="140" t="s">
        <v>88</v>
      </c>
      <c r="C69" s="115">
        <f>H69+E69</f>
        <v>569</v>
      </c>
      <c r="D69" s="117">
        <f t="shared" si="0"/>
        <v>569</v>
      </c>
      <c r="E69" s="117">
        <v>0</v>
      </c>
      <c r="F69" s="117">
        <f>ROUND(21686/71686*E69,0)</f>
        <v>0</v>
      </c>
      <c r="G69" s="102">
        <f t="shared" si="1"/>
        <v>0</v>
      </c>
      <c r="H69" s="115">
        <f>M69</f>
        <v>569</v>
      </c>
      <c r="I69" s="115">
        <v>0</v>
      </c>
      <c r="J69" s="241">
        <v>569</v>
      </c>
      <c r="K69" s="115">
        <v>0</v>
      </c>
      <c r="L69" s="115">
        <v>0</v>
      </c>
      <c r="M69" s="115">
        <f>ROUND(Q69+U69+T69+V69,0)</f>
        <v>569</v>
      </c>
      <c r="N69" s="742">
        <v>8.132</v>
      </c>
      <c r="O69" s="226">
        <f>SUM(AC69:AH69)</f>
        <v>8.132</v>
      </c>
      <c r="P69" s="193">
        <f>ROUND(SUMIFS(基础数据表格农村公路建设!P:P,基础数据表格农村公路建设!E:E,$AC$6,基础数据表格农村公路建设!G:G,B69),0)</f>
        <v>116016</v>
      </c>
      <c r="Q69" s="115">
        <f>ROUND(IF(R69&lt;S69,R69,S69),0)</f>
        <v>569</v>
      </c>
      <c r="R69" s="119">
        <f>AM69*(AE69+AF69+AG69)+AN69*(AC69+AD69)+AO69*AH69</f>
        <v>569.24</v>
      </c>
      <c r="S69" s="120">
        <f>P69</f>
        <v>116016</v>
      </c>
      <c r="T69" s="715">
        <v>0</v>
      </c>
      <c r="U69" s="74">
        <v>0</v>
      </c>
      <c r="V69" s="715">
        <v>0</v>
      </c>
      <c r="W69" s="486"/>
      <c r="X69" s="486">
        <v>0</v>
      </c>
      <c r="Y69" s="488">
        <v>0</v>
      </c>
      <c r="Z69" s="744"/>
      <c r="AA69" s="487"/>
      <c r="AB69" s="130"/>
      <c r="AC69" s="110">
        <f>SUMIFS(基础数据表格农村公路建设!M:M,基础数据表格农村公路建设!G:G,B69,基础数据表格农村公路建设!D:D,$AC$5,基础数据表格农村公路建设!E:E,$AC$6)</f>
        <v>8.132</v>
      </c>
      <c r="AD69" s="111">
        <f>SUMIFS(基础数据表格农村公路建设!M:M,基础数据表格农村公路建设!G:G,B69,基础数据表格农村公路建设!D:D,$AD$5,基础数据表格农村公路建设!E:E,$AD$6)</f>
        <v>0</v>
      </c>
      <c r="AE69" s="111">
        <f>SUMIFS(基础数据表格农村公路建设!M:M,基础数据表格农村公路建设!G:G,B69,基础数据表格农村公路建设!D:D,$AE$5,基础数据表格农村公路建设!E:E,$AE$6)</f>
        <v>0</v>
      </c>
      <c r="AF69" s="111">
        <f>SUMIFS(基础数据表格农村公路建设!M:M,基础数据表格农村公路建设!G:G,B69,基础数据表格农村公路建设!D:D,$AF$5,基础数据表格农村公路建设!E:E,$AF$6)</f>
        <v>0</v>
      </c>
      <c r="AG69" s="111">
        <f>SUMIFS(基础数据表格农村公路建设!M:M,基础数据表格农村公路建设!G:G,B69,基础数据表格农村公路建设!D:D,$AG$5,基础数据表格农村公路建设!E:E,$AG$6)</f>
        <v>0</v>
      </c>
      <c r="AH69" s="111">
        <f>SUMIFS(基础数据表格农村公路建设!M:M,基础数据表格农村公路建设!G:G,B69,基础数据表格农村公路建设!D:D,$AH$5,基础数据表格农村公路建设!E:E,$AH$6)</f>
        <v>0</v>
      </c>
      <c r="AI69" s="83"/>
      <c r="AJ69" s="83">
        <v>31.484</v>
      </c>
      <c r="AK69" s="98">
        <f t="shared" si="4"/>
        <v>-23.352</v>
      </c>
      <c r="AL69" s="99" t="s">
        <v>194</v>
      </c>
      <c r="AM69" s="112">
        <v>30</v>
      </c>
      <c r="AN69" s="112">
        <v>70</v>
      </c>
      <c r="AO69" s="113">
        <v>15</v>
      </c>
    </row>
    <row r="70" customFormat="1" ht="19" customHeight="1" outlineLevel="1" spans="1:41">
      <c r="A70" s="135" t="s">
        <v>89</v>
      </c>
      <c r="B70" s="132"/>
      <c r="C70" s="115">
        <f>SUBTOTAL(9,C71:C77)</f>
        <v>8962</v>
      </c>
      <c r="D70" s="117">
        <f t="shared" si="0"/>
        <v>8152</v>
      </c>
      <c r="E70" s="115">
        <f>SUBTOTAL(9,E71:E77)</f>
        <v>1161</v>
      </c>
      <c r="F70" s="115">
        <f>SUBTOTAL(9,F71:F77)</f>
        <v>351</v>
      </c>
      <c r="G70" s="102">
        <f t="shared" si="1"/>
        <v>810</v>
      </c>
      <c r="H70" s="115">
        <f t="shared" ref="H70:V70" si="59">SUBTOTAL(9,H71:H77)</f>
        <v>7801</v>
      </c>
      <c r="I70" s="115">
        <f t="shared" si="59"/>
        <v>113</v>
      </c>
      <c r="J70" s="115">
        <f t="shared" si="59"/>
        <v>7268</v>
      </c>
      <c r="K70" s="115">
        <f t="shared" si="59"/>
        <v>317</v>
      </c>
      <c r="L70" s="115">
        <f t="shared" si="59"/>
        <v>103</v>
      </c>
      <c r="M70" s="115">
        <f t="shared" si="59"/>
        <v>7801</v>
      </c>
      <c r="N70" s="743">
        <f t="shared" si="59"/>
        <v>133.926</v>
      </c>
      <c r="O70" s="385">
        <f t="shared" si="59"/>
        <v>133.926</v>
      </c>
      <c r="P70" s="238">
        <f t="shared" si="59"/>
        <v>9733</v>
      </c>
      <c r="Q70" s="115">
        <f t="shared" si="59"/>
        <v>7381</v>
      </c>
      <c r="R70" s="115">
        <f t="shared" si="59"/>
        <v>8683.11</v>
      </c>
      <c r="S70" s="115">
        <f t="shared" si="59"/>
        <v>9733</v>
      </c>
      <c r="T70" s="115">
        <f t="shared" si="59"/>
        <v>317</v>
      </c>
      <c r="U70" s="115">
        <f t="shared" si="59"/>
        <v>0</v>
      </c>
      <c r="V70" s="115">
        <f t="shared" si="59"/>
        <v>103</v>
      </c>
      <c r="W70" s="489">
        <v>7</v>
      </c>
      <c r="X70" s="489">
        <v>7</v>
      </c>
      <c r="Y70" s="489">
        <v>0</v>
      </c>
      <c r="Z70" s="490">
        <v>20.67</v>
      </c>
      <c r="AA70" s="490">
        <f t="shared" ref="AA70:AH70" si="60">SUM(AA71:AA77)</f>
        <v>20.679</v>
      </c>
      <c r="AB70" s="111">
        <f t="shared" si="60"/>
        <v>160.85</v>
      </c>
      <c r="AC70" s="111">
        <f t="shared" si="60"/>
        <v>28.65</v>
      </c>
      <c r="AD70" s="111">
        <f t="shared" si="60"/>
        <v>0</v>
      </c>
      <c r="AE70" s="111">
        <f t="shared" si="60"/>
        <v>0</v>
      </c>
      <c r="AF70" s="111">
        <f t="shared" si="60"/>
        <v>0.403</v>
      </c>
      <c r="AG70" s="111">
        <f t="shared" si="60"/>
        <v>50.058</v>
      </c>
      <c r="AH70" s="111">
        <f t="shared" si="60"/>
        <v>54.815</v>
      </c>
      <c r="AI70" s="110"/>
      <c r="AJ70" s="110">
        <v>125.772</v>
      </c>
      <c r="AK70" s="98">
        <f t="shared" si="4"/>
        <v>8.15400000000001</v>
      </c>
      <c r="AL70" s="99"/>
      <c r="AM70" s="112"/>
      <c r="AN70" s="112"/>
      <c r="AO70" s="113"/>
    </row>
    <row r="71" customFormat="1" ht="19" customHeight="1" outlineLevel="2" spans="1:41">
      <c r="A71" s="142" t="s">
        <v>90</v>
      </c>
      <c r="B71" s="140" t="s">
        <v>91</v>
      </c>
      <c r="C71" s="115">
        <f t="shared" ref="C71:C77" si="61">H71+E71</f>
        <v>61</v>
      </c>
      <c r="D71" s="117">
        <f t="shared" ref="D71:D132" si="62">F71+H71</f>
        <v>18</v>
      </c>
      <c r="E71" s="117">
        <v>61</v>
      </c>
      <c r="F71" s="117">
        <f t="shared" ref="F71:F77" si="63">ROUND(21686/71686*E71,0)</f>
        <v>18</v>
      </c>
      <c r="G71" s="102">
        <f t="shared" ref="G71:G132" si="64">E71-F71</f>
        <v>43</v>
      </c>
      <c r="H71" s="115">
        <f t="shared" ref="H71:H77" si="65">M71</f>
        <v>0</v>
      </c>
      <c r="I71" s="115">
        <v>0</v>
      </c>
      <c r="J71" s="241">
        <v>0</v>
      </c>
      <c r="K71" s="115">
        <v>0</v>
      </c>
      <c r="L71" s="115">
        <v>0</v>
      </c>
      <c r="M71" s="115">
        <f t="shared" ref="M71:M77" si="66">ROUND(Q71+U71+T71+V71,0)</f>
        <v>0</v>
      </c>
      <c r="N71" s="742">
        <v>0</v>
      </c>
      <c r="O71" s="226">
        <f t="shared" ref="O71:O77" si="67">SUM(AC71:AH71)</f>
        <v>0</v>
      </c>
      <c r="P71" s="193">
        <f>ROUND(SUMIFS(基础数据表格农村公路建设!P:P,基础数据表格农村公路建设!E:E,$AC$6,基础数据表格农村公路建设!G:G,B71),0)</f>
        <v>0</v>
      </c>
      <c r="Q71" s="115">
        <f t="shared" ref="Q71:Q77" si="68">ROUND(IF(R71&lt;S71,R71,S71),0)</f>
        <v>0</v>
      </c>
      <c r="R71" s="119">
        <f t="shared" ref="R71:R77" si="69">AM71*(AE71+AF71+AG71)+AN71*(AC71+AD71)+AO71*AH71</f>
        <v>0</v>
      </c>
      <c r="S71" s="120">
        <f t="shared" ref="S71:S77" si="70">P71</f>
        <v>0</v>
      </c>
      <c r="T71" s="715">
        <v>0</v>
      </c>
      <c r="U71" s="74">
        <v>0</v>
      </c>
      <c r="V71" s="715">
        <v>0</v>
      </c>
      <c r="W71" s="486"/>
      <c r="X71" s="486">
        <v>0</v>
      </c>
      <c r="Y71" s="488">
        <v>0</v>
      </c>
      <c r="Z71" s="744"/>
      <c r="AA71" s="487"/>
      <c r="AB71" s="130"/>
      <c r="AC71" s="110">
        <f>SUMIFS(基础数据表格农村公路建设!M:M,基础数据表格农村公路建设!G:G,B71,基础数据表格农村公路建设!D:D,$AC$5,基础数据表格农村公路建设!E:E,$AC$6)</f>
        <v>0</v>
      </c>
      <c r="AD71" s="111">
        <f>SUMIFS(基础数据表格农村公路建设!M:M,基础数据表格农村公路建设!G:G,B71,基础数据表格农村公路建设!D:D,$AD$5,基础数据表格农村公路建设!E:E,$AD$6)</f>
        <v>0</v>
      </c>
      <c r="AE71" s="111">
        <f>SUMIFS(基础数据表格农村公路建设!M:M,基础数据表格农村公路建设!G:G,B71,基础数据表格农村公路建设!D:D,$AE$5,基础数据表格农村公路建设!E:E,$AE$6)</f>
        <v>0</v>
      </c>
      <c r="AF71" s="111">
        <f>SUMIFS(基础数据表格农村公路建设!M:M,基础数据表格农村公路建设!G:G,B71,基础数据表格农村公路建设!D:D,$AF$5,基础数据表格农村公路建设!E:E,$AF$6)</f>
        <v>0</v>
      </c>
      <c r="AG71" s="111">
        <f>SUMIFS(基础数据表格农村公路建设!M:M,基础数据表格农村公路建设!G:G,B71,基础数据表格农村公路建设!D:D,$AG$5,基础数据表格农村公路建设!E:E,$AG$6)</f>
        <v>0</v>
      </c>
      <c r="AH71" s="111">
        <f>SUMIFS(基础数据表格农村公路建设!M:M,基础数据表格农村公路建设!G:G,B71,基础数据表格农村公路建设!D:D,$AH$5,基础数据表格农村公路建设!E:E,$AH$6)</f>
        <v>0</v>
      </c>
      <c r="AI71" s="83"/>
      <c r="AJ71" s="83">
        <v>0</v>
      </c>
      <c r="AK71" s="98">
        <f t="shared" ref="AK71:AK132" si="71">O71-AJ71</f>
        <v>0</v>
      </c>
      <c r="AL71" s="99" t="s">
        <v>198</v>
      </c>
      <c r="AM71" s="112">
        <v>60</v>
      </c>
      <c r="AN71" s="112">
        <v>140</v>
      </c>
      <c r="AO71" s="113">
        <v>30</v>
      </c>
    </row>
    <row r="72" customFormat="1" ht="19" customHeight="1" outlineLevel="2" spans="1:41">
      <c r="A72" s="142" t="s">
        <v>90</v>
      </c>
      <c r="B72" s="140" t="s">
        <v>92</v>
      </c>
      <c r="C72" s="115">
        <f t="shared" si="61"/>
        <v>22</v>
      </c>
      <c r="D72" s="117">
        <f t="shared" si="62"/>
        <v>7</v>
      </c>
      <c r="E72" s="117">
        <v>22</v>
      </c>
      <c r="F72" s="117">
        <f t="shared" si="63"/>
        <v>7</v>
      </c>
      <c r="G72" s="102">
        <f t="shared" si="64"/>
        <v>15</v>
      </c>
      <c r="H72" s="115">
        <f t="shared" si="65"/>
        <v>0</v>
      </c>
      <c r="I72" s="115">
        <v>0</v>
      </c>
      <c r="J72" s="241">
        <v>0</v>
      </c>
      <c r="K72" s="115">
        <v>0</v>
      </c>
      <c r="L72" s="115">
        <v>0</v>
      </c>
      <c r="M72" s="115">
        <f t="shared" si="66"/>
        <v>0</v>
      </c>
      <c r="N72" s="742">
        <v>0</v>
      </c>
      <c r="O72" s="226">
        <f t="shared" si="67"/>
        <v>0</v>
      </c>
      <c r="P72" s="193">
        <f>ROUND(SUMIFS(基础数据表格农村公路建设!P:P,基础数据表格农村公路建设!E:E,$AC$6,基础数据表格农村公路建设!G:G,B72),0)</f>
        <v>0</v>
      </c>
      <c r="Q72" s="115">
        <f t="shared" si="68"/>
        <v>0</v>
      </c>
      <c r="R72" s="119">
        <f t="shared" si="69"/>
        <v>0</v>
      </c>
      <c r="S72" s="120">
        <f t="shared" si="70"/>
        <v>0</v>
      </c>
      <c r="T72" s="715">
        <v>0</v>
      </c>
      <c r="U72" s="74">
        <v>0</v>
      </c>
      <c r="V72" s="715">
        <v>0</v>
      </c>
      <c r="W72" s="486"/>
      <c r="X72" s="486">
        <v>0</v>
      </c>
      <c r="Y72" s="488">
        <v>0</v>
      </c>
      <c r="Z72" s="744"/>
      <c r="AA72" s="487"/>
      <c r="AB72" s="130"/>
      <c r="AC72" s="110">
        <f>SUMIFS(基础数据表格农村公路建设!M:M,基础数据表格农村公路建设!G:G,B72,基础数据表格农村公路建设!D:D,$AC$5,基础数据表格农村公路建设!E:E,$AC$6)</f>
        <v>0</v>
      </c>
      <c r="AD72" s="111">
        <f>SUMIFS(基础数据表格农村公路建设!M:M,基础数据表格农村公路建设!G:G,B72,基础数据表格农村公路建设!D:D,$AD$5,基础数据表格农村公路建设!E:E,$AD$6)</f>
        <v>0</v>
      </c>
      <c r="AE72" s="111">
        <f>SUMIFS(基础数据表格农村公路建设!M:M,基础数据表格农村公路建设!G:G,B72,基础数据表格农村公路建设!D:D,$AE$5,基础数据表格农村公路建设!E:E,$AE$6)</f>
        <v>0</v>
      </c>
      <c r="AF72" s="111">
        <f>SUMIFS(基础数据表格农村公路建设!M:M,基础数据表格农村公路建设!G:G,B72,基础数据表格农村公路建设!D:D,$AF$5,基础数据表格农村公路建设!E:E,$AF$6)</f>
        <v>0</v>
      </c>
      <c r="AG72" s="111">
        <f>SUMIFS(基础数据表格农村公路建设!M:M,基础数据表格农村公路建设!G:G,B72,基础数据表格农村公路建设!D:D,$AG$5,基础数据表格农村公路建设!E:E,$AG$6)</f>
        <v>0</v>
      </c>
      <c r="AH72" s="111">
        <f>SUMIFS(基础数据表格农村公路建设!M:M,基础数据表格农村公路建设!G:G,B72,基础数据表格农村公路建设!D:D,$AH$5,基础数据表格农村公路建设!E:E,$AH$6)</f>
        <v>0</v>
      </c>
      <c r="AI72" s="83"/>
      <c r="AJ72" s="83">
        <v>0</v>
      </c>
      <c r="AK72" s="98">
        <f t="shared" si="71"/>
        <v>0</v>
      </c>
      <c r="AL72" s="99" t="s">
        <v>198</v>
      </c>
      <c r="AM72" s="112">
        <v>60</v>
      </c>
      <c r="AN72" s="112">
        <v>140</v>
      </c>
      <c r="AO72" s="113">
        <v>30</v>
      </c>
    </row>
    <row r="73" customFormat="1" ht="19" customHeight="1" outlineLevel="2" spans="1:41">
      <c r="A73" s="142" t="s">
        <v>90</v>
      </c>
      <c r="B73" s="140" t="s">
        <v>93</v>
      </c>
      <c r="C73" s="115">
        <f t="shared" si="61"/>
        <v>170</v>
      </c>
      <c r="D73" s="117">
        <f t="shared" si="62"/>
        <v>51</v>
      </c>
      <c r="E73" s="117">
        <v>170</v>
      </c>
      <c r="F73" s="117">
        <f t="shared" si="63"/>
        <v>51</v>
      </c>
      <c r="G73" s="102">
        <f t="shared" si="64"/>
        <v>119</v>
      </c>
      <c r="H73" s="115">
        <f t="shared" si="65"/>
        <v>0</v>
      </c>
      <c r="I73" s="115">
        <v>0</v>
      </c>
      <c r="J73" s="241">
        <v>0</v>
      </c>
      <c r="K73" s="115">
        <v>0</v>
      </c>
      <c r="L73" s="115">
        <v>0</v>
      </c>
      <c r="M73" s="115">
        <f t="shared" si="66"/>
        <v>0</v>
      </c>
      <c r="N73" s="742">
        <v>0</v>
      </c>
      <c r="O73" s="226">
        <f t="shared" si="67"/>
        <v>0</v>
      </c>
      <c r="P73" s="193">
        <f>ROUND(SUMIFS(基础数据表格农村公路建设!P:P,基础数据表格农村公路建设!E:E,$AC$6,基础数据表格农村公路建设!G:G,B73),0)</f>
        <v>0</v>
      </c>
      <c r="Q73" s="115">
        <f t="shared" si="68"/>
        <v>0</v>
      </c>
      <c r="R73" s="119">
        <f t="shared" si="69"/>
        <v>0</v>
      </c>
      <c r="S73" s="120">
        <f t="shared" si="70"/>
        <v>0</v>
      </c>
      <c r="T73" s="715">
        <v>0</v>
      </c>
      <c r="U73" s="74">
        <v>0</v>
      </c>
      <c r="V73" s="715">
        <v>0</v>
      </c>
      <c r="W73" s="486"/>
      <c r="X73" s="486">
        <v>0</v>
      </c>
      <c r="Y73" s="488">
        <v>0</v>
      </c>
      <c r="Z73" s="744"/>
      <c r="AA73" s="487"/>
      <c r="AB73" s="130"/>
      <c r="AC73" s="110">
        <f>SUMIFS(基础数据表格农村公路建设!M:M,基础数据表格农村公路建设!G:G,B73,基础数据表格农村公路建设!D:D,$AC$5,基础数据表格农村公路建设!E:E,$AC$6)</f>
        <v>0</v>
      </c>
      <c r="AD73" s="111">
        <f>SUMIFS(基础数据表格农村公路建设!M:M,基础数据表格农村公路建设!G:G,B73,基础数据表格农村公路建设!D:D,$AD$5,基础数据表格农村公路建设!E:E,$AD$6)</f>
        <v>0</v>
      </c>
      <c r="AE73" s="111">
        <f>SUMIFS(基础数据表格农村公路建设!M:M,基础数据表格农村公路建设!G:G,B73,基础数据表格农村公路建设!D:D,$AE$5,基础数据表格农村公路建设!E:E,$AE$6)</f>
        <v>0</v>
      </c>
      <c r="AF73" s="111">
        <f>SUMIFS(基础数据表格农村公路建设!M:M,基础数据表格农村公路建设!G:G,B73,基础数据表格农村公路建设!D:D,$AF$5,基础数据表格农村公路建设!E:E,$AF$6)</f>
        <v>0</v>
      </c>
      <c r="AG73" s="111">
        <f>SUMIFS(基础数据表格农村公路建设!M:M,基础数据表格农村公路建设!G:G,B73,基础数据表格农村公路建设!D:D,$AG$5,基础数据表格农村公路建设!E:E,$AG$6)</f>
        <v>0</v>
      </c>
      <c r="AH73" s="111">
        <f>SUMIFS(基础数据表格农村公路建设!M:M,基础数据表格农村公路建设!G:G,B73,基础数据表格农村公路建设!D:D,$AH$5,基础数据表格农村公路建设!E:E,$AH$6)</f>
        <v>0</v>
      </c>
      <c r="AI73" s="83"/>
      <c r="AJ73" s="83">
        <v>0</v>
      </c>
      <c r="AK73" s="98">
        <f t="shared" si="71"/>
        <v>0</v>
      </c>
      <c r="AL73" s="99" t="s">
        <v>198</v>
      </c>
      <c r="AM73" s="112">
        <v>60</v>
      </c>
      <c r="AN73" s="112">
        <v>140</v>
      </c>
      <c r="AO73" s="113">
        <v>30</v>
      </c>
    </row>
    <row r="74" customFormat="1" ht="19" customHeight="1" outlineLevel="2" spans="1:41">
      <c r="A74" s="139" t="s">
        <v>90</v>
      </c>
      <c r="B74" s="140" t="s">
        <v>94</v>
      </c>
      <c r="C74" s="115">
        <f t="shared" si="61"/>
        <v>2811</v>
      </c>
      <c r="D74" s="117">
        <f t="shared" si="62"/>
        <v>2556</v>
      </c>
      <c r="E74" s="117">
        <v>366</v>
      </c>
      <c r="F74" s="117">
        <f t="shared" si="63"/>
        <v>111</v>
      </c>
      <c r="G74" s="102">
        <f t="shared" si="64"/>
        <v>255</v>
      </c>
      <c r="H74" s="115">
        <f t="shared" si="65"/>
        <v>2445</v>
      </c>
      <c r="I74" s="115">
        <v>49</v>
      </c>
      <c r="J74" s="241">
        <v>2341</v>
      </c>
      <c r="K74" s="115">
        <v>55</v>
      </c>
      <c r="L74" s="115">
        <v>0</v>
      </c>
      <c r="M74" s="115">
        <f t="shared" si="66"/>
        <v>2445</v>
      </c>
      <c r="N74" s="742">
        <v>46.614</v>
      </c>
      <c r="O74" s="226">
        <f t="shared" si="67"/>
        <v>46.614</v>
      </c>
      <c r="P74" s="193">
        <f>ROUND(SUMIFS(基础数据表格农村公路建设!P:P,基础数据表格农村公路建设!E:E,$AC$6,基础数据表格农村公路建设!G:G,B74),0)</f>
        <v>3856</v>
      </c>
      <c r="Q74" s="115">
        <f t="shared" si="68"/>
        <v>2390</v>
      </c>
      <c r="R74" s="119">
        <f t="shared" si="69"/>
        <v>2389.98</v>
      </c>
      <c r="S74" s="120">
        <f t="shared" si="70"/>
        <v>3856</v>
      </c>
      <c r="T74" s="715">
        <v>55</v>
      </c>
      <c r="U74" s="74">
        <v>0</v>
      </c>
      <c r="V74" s="715">
        <v>0</v>
      </c>
      <c r="W74" s="486">
        <v>2</v>
      </c>
      <c r="X74" s="486">
        <v>2</v>
      </c>
      <c r="Y74" s="488">
        <v>0</v>
      </c>
      <c r="Z74" s="744">
        <v>1.395</v>
      </c>
      <c r="AA74" s="487"/>
      <c r="AB74" s="130"/>
      <c r="AC74" s="110">
        <f>SUMIFS(基础数据表格农村公路建设!M:M,基础数据表格农村公路建设!G:G,B74,基础数据表格农村公路建设!D:D,$AC$5,基础数据表格农村公路建设!E:E,$AC$6)</f>
        <v>0</v>
      </c>
      <c r="AD74" s="111">
        <f>SUMIFS(基础数据表格农村公路建设!M:M,基础数据表格农村公路建设!G:G,B74,基础数据表格农村公路建设!D:D,$AD$5,基础数据表格农村公路建设!E:E,$AD$6)</f>
        <v>0</v>
      </c>
      <c r="AE74" s="111">
        <f>SUMIFS(基础数据表格农村公路建设!M:M,基础数据表格农村公路建设!G:G,B74,基础数据表格农村公路建设!D:D,$AE$5,基础数据表格农村公路建设!E:E,$AE$6)</f>
        <v>0</v>
      </c>
      <c r="AF74" s="111">
        <f>SUMIFS(基础数据表格农村公路建设!M:M,基础数据表格农村公路建设!G:G,B74,基础数据表格农村公路建设!D:D,$AF$5,基础数据表格农村公路建设!E:E,$AF$6)</f>
        <v>0</v>
      </c>
      <c r="AG74" s="111">
        <f>SUMIFS(基础数据表格农村公路建设!M:M,基础数据表格农村公路建设!G:G,B74,基础数据表格农村公路建设!D:D,$AG$5,基础数据表格农村公路建设!E:E,$AG$6)</f>
        <v>33.052</v>
      </c>
      <c r="AH74" s="111">
        <f>SUMIFS(基础数据表格农村公路建设!M:M,基础数据表格农村公路建设!G:G,B74,基础数据表格农村公路建设!D:D,$AH$5,基础数据表格农村公路建设!E:E,$AH$6)</f>
        <v>13.562</v>
      </c>
      <c r="AI74" s="83"/>
      <c r="AJ74" s="83">
        <v>45.711</v>
      </c>
      <c r="AK74" s="98">
        <f t="shared" si="71"/>
        <v>0.902999999999999</v>
      </c>
      <c r="AL74" s="99" t="s">
        <v>198</v>
      </c>
      <c r="AM74" s="112">
        <v>60</v>
      </c>
      <c r="AN74" s="112">
        <v>140</v>
      </c>
      <c r="AO74" s="113">
        <v>30</v>
      </c>
    </row>
    <row r="75" customFormat="1" ht="19" customHeight="1" outlineLevel="2" spans="1:41">
      <c r="A75" s="139" t="s">
        <v>90</v>
      </c>
      <c r="B75" s="140" t="s">
        <v>95</v>
      </c>
      <c r="C75" s="115">
        <f t="shared" si="61"/>
        <v>2366</v>
      </c>
      <c r="D75" s="117">
        <f t="shared" si="62"/>
        <v>2247</v>
      </c>
      <c r="E75" s="117">
        <v>171</v>
      </c>
      <c r="F75" s="117">
        <f t="shared" si="63"/>
        <v>52</v>
      </c>
      <c r="G75" s="102">
        <f t="shared" si="64"/>
        <v>119</v>
      </c>
      <c r="H75" s="115">
        <f t="shared" si="65"/>
        <v>2195</v>
      </c>
      <c r="I75" s="115">
        <v>0</v>
      </c>
      <c r="J75" s="241">
        <v>1885</v>
      </c>
      <c r="K75" s="115">
        <v>207</v>
      </c>
      <c r="L75" s="115">
        <v>103</v>
      </c>
      <c r="M75" s="115">
        <f t="shared" si="66"/>
        <v>2195</v>
      </c>
      <c r="N75" s="742">
        <v>52.048</v>
      </c>
      <c r="O75" s="226">
        <f t="shared" si="67"/>
        <v>52.048</v>
      </c>
      <c r="P75" s="193">
        <f>ROUND(SUMIFS(基础数据表格农村公路建设!P:P,基础数据表格农村公路建设!E:E,$AC$6,基础数据表格农村公路建设!G:G,B75),0)</f>
        <v>2718</v>
      </c>
      <c r="Q75" s="115">
        <f t="shared" si="68"/>
        <v>1885</v>
      </c>
      <c r="R75" s="119">
        <f t="shared" si="69"/>
        <v>1885.29</v>
      </c>
      <c r="S75" s="120">
        <f t="shared" si="70"/>
        <v>2718</v>
      </c>
      <c r="T75" s="715">
        <v>207</v>
      </c>
      <c r="U75" s="74">
        <v>0</v>
      </c>
      <c r="V75" s="715">
        <v>103</v>
      </c>
      <c r="W75" s="486">
        <v>3</v>
      </c>
      <c r="X75" s="486">
        <v>3</v>
      </c>
      <c r="Y75" s="488">
        <v>0</v>
      </c>
      <c r="Z75" s="744">
        <v>11.45</v>
      </c>
      <c r="AA75" s="487">
        <v>20.679</v>
      </c>
      <c r="AB75" s="130">
        <v>160.85</v>
      </c>
      <c r="AC75" s="110">
        <f>SUMIFS(基础数据表格农村公路建设!M:M,基础数据表格农村公路建设!G:G,B75,基础数据表格农村公路建设!D:D,$AC$5,基础数据表格农村公路建设!E:E,$AC$6)</f>
        <v>0</v>
      </c>
      <c r="AD75" s="111">
        <f>SUMIFS(基础数据表格农村公路建设!M:M,基础数据表格农村公路建设!G:G,B75,基础数据表格农村公路建设!D:D,$AD$5,基础数据表格农村公路建设!E:E,$AD$6)</f>
        <v>0</v>
      </c>
      <c r="AE75" s="111">
        <f>SUMIFS(基础数据表格农村公路建设!M:M,基础数据表格农村公路建设!G:G,B75,基础数据表格农村公路建设!D:D,$AE$5,基础数据表格农村公路建设!E:E,$AE$6)</f>
        <v>0</v>
      </c>
      <c r="AF75" s="111">
        <f>SUMIFS(基础数据表格农村公路建设!M:M,基础数据表格农村公路建设!G:G,B75,基础数据表格农村公路建设!D:D,$AF$5,基础数据表格农村公路建设!E:E,$AF$6)</f>
        <v>0</v>
      </c>
      <c r="AG75" s="111">
        <f>SUMIFS(基础数据表格农村公路建设!M:M,基础数据表格农村公路建设!G:G,B75,基础数据表格农村公路建设!D:D,$AG$5,基础数据表格农村公路建设!E:E,$AG$6)</f>
        <v>10.795</v>
      </c>
      <c r="AH75" s="111">
        <f>SUMIFS(基础数据表格农村公路建设!M:M,基础数据表格农村公路建设!G:G,B75,基础数据表格农村公路建设!D:D,$AH$5,基础数据表格农村公路建设!E:E,$AH$6)</f>
        <v>41.253</v>
      </c>
      <c r="AI75" s="83"/>
      <c r="AJ75" s="83">
        <v>49.795</v>
      </c>
      <c r="AK75" s="98">
        <f t="shared" si="71"/>
        <v>2.253</v>
      </c>
      <c r="AL75" s="99" t="s">
        <v>198</v>
      </c>
      <c r="AM75" s="112">
        <v>60</v>
      </c>
      <c r="AN75" s="112">
        <v>140</v>
      </c>
      <c r="AO75" s="113">
        <v>30</v>
      </c>
    </row>
    <row r="76" customFormat="1" ht="19" customHeight="1" outlineLevel="2" spans="1:41">
      <c r="A76" s="139" t="s">
        <v>90</v>
      </c>
      <c r="B76" s="140" t="s">
        <v>96</v>
      </c>
      <c r="C76" s="115">
        <f t="shared" si="61"/>
        <v>746</v>
      </c>
      <c r="D76" s="117">
        <f t="shared" si="62"/>
        <v>634</v>
      </c>
      <c r="E76" s="117">
        <v>160</v>
      </c>
      <c r="F76" s="117">
        <f t="shared" si="63"/>
        <v>48</v>
      </c>
      <c r="G76" s="102">
        <f t="shared" si="64"/>
        <v>112</v>
      </c>
      <c r="H76" s="115">
        <f t="shared" si="65"/>
        <v>586</v>
      </c>
      <c r="I76" s="115">
        <v>12</v>
      </c>
      <c r="J76" s="241">
        <v>574</v>
      </c>
      <c r="K76" s="115">
        <v>0</v>
      </c>
      <c r="L76" s="115">
        <v>0</v>
      </c>
      <c r="M76" s="115">
        <f t="shared" si="66"/>
        <v>586</v>
      </c>
      <c r="N76" s="742">
        <v>4.185</v>
      </c>
      <c r="O76" s="226">
        <f t="shared" si="67"/>
        <v>4.185</v>
      </c>
      <c r="P76" s="193">
        <f>ROUND(SUMIFS(基础数据表格农村公路建设!P:P,基础数据表格农村公路建设!E:E,$AC$6,基础数据表格农村公路建设!G:G,B76),0)</f>
        <v>639</v>
      </c>
      <c r="Q76" s="115">
        <f t="shared" si="68"/>
        <v>586</v>
      </c>
      <c r="R76" s="119">
        <f t="shared" si="69"/>
        <v>585.9</v>
      </c>
      <c r="S76" s="120">
        <f t="shared" si="70"/>
        <v>639</v>
      </c>
      <c r="T76" s="715">
        <v>0</v>
      </c>
      <c r="U76" s="74">
        <v>0</v>
      </c>
      <c r="V76" s="715">
        <v>0</v>
      </c>
      <c r="W76" s="486"/>
      <c r="X76" s="486">
        <v>0</v>
      </c>
      <c r="Y76" s="488">
        <v>0</v>
      </c>
      <c r="Z76" s="744"/>
      <c r="AA76" s="487"/>
      <c r="AB76" s="130"/>
      <c r="AC76" s="110">
        <f>SUMIFS(基础数据表格农村公路建设!M:M,基础数据表格农村公路建设!G:G,B76,基础数据表格农村公路建设!D:D,$AC$5,基础数据表格农村公路建设!E:E,$AC$6)</f>
        <v>4.185</v>
      </c>
      <c r="AD76" s="111">
        <f>SUMIFS(基础数据表格农村公路建设!M:M,基础数据表格农村公路建设!G:G,B76,基础数据表格农村公路建设!D:D,$AD$5,基础数据表格农村公路建设!E:E,$AD$6)</f>
        <v>0</v>
      </c>
      <c r="AE76" s="111">
        <f>SUMIFS(基础数据表格农村公路建设!M:M,基础数据表格农村公路建设!G:G,B76,基础数据表格农村公路建设!D:D,$AE$5,基础数据表格农村公路建设!E:E,$AE$6)</f>
        <v>0</v>
      </c>
      <c r="AF76" s="111">
        <f>SUMIFS(基础数据表格农村公路建设!M:M,基础数据表格农村公路建设!G:G,B76,基础数据表格农村公路建设!D:D,$AF$5,基础数据表格农村公路建设!E:E,$AF$6)</f>
        <v>0</v>
      </c>
      <c r="AG76" s="111">
        <f>SUMIFS(基础数据表格农村公路建设!M:M,基础数据表格农村公路建设!G:G,B76,基础数据表格农村公路建设!D:D,$AG$5,基础数据表格农村公路建设!E:E,$AG$6)</f>
        <v>0</v>
      </c>
      <c r="AH76" s="111">
        <f>SUMIFS(基础数据表格农村公路建设!M:M,基础数据表格农村公路建设!G:G,B76,基础数据表格农村公路建设!D:D,$AH$5,基础数据表格农村公路建设!E:E,$AH$6)</f>
        <v>0</v>
      </c>
      <c r="AI76" s="83"/>
      <c r="AJ76" s="83">
        <v>0</v>
      </c>
      <c r="AK76" s="98">
        <f t="shared" si="71"/>
        <v>4.185</v>
      </c>
      <c r="AL76" s="99" t="s">
        <v>198</v>
      </c>
      <c r="AM76" s="112">
        <v>60</v>
      </c>
      <c r="AN76" s="112">
        <v>140</v>
      </c>
      <c r="AO76" s="113">
        <v>30</v>
      </c>
    </row>
    <row r="77" customFormat="1" ht="19" customHeight="1" outlineLevel="2" spans="1:41">
      <c r="A77" s="139" t="s">
        <v>90</v>
      </c>
      <c r="B77" s="140" t="s">
        <v>97</v>
      </c>
      <c r="C77" s="115">
        <f t="shared" si="61"/>
        <v>2786</v>
      </c>
      <c r="D77" s="117">
        <f t="shared" si="62"/>
        <v>2639</v>
      </c>
      <c r="E77" s="117">
        <v>211</v>
      </c>
      <c r="F77" s="117">
        <f t="shared" si="63"/>
        <v>64</v>
      </c>
      <c r="G77" s="102">
        <f t="shared" si="64"/>
        <v>147</v>
      </c>
      <c r="H77" s="115">
        <f t="shared" si="65"/>
        <v>2575</v>
      </c>
      <c r="I77" s="115">
        <v>52</v>
      </c>
      <c r="J77" s="241">
        <v>2468</v>
      </c>
      <c r="K77" s="115">
        <v>55</v>
      </c>
      <c r="L77" s="115">
        <v>0</v>
      </c>
      <c r="M77" s="115">
        <f t="shared" si="66"/>
        <v>2575</v>
      </c>
      <c r="N77" s="742">
        <v>31.079</v>
      </c>
      <c r="O77" s="226">
        <f t="shared" si="67"/>
        <v>31.079</v>
      </c>
      <c r="P77" s="193">
        <f>ROUND(SUMIFS(基础数据表格农村公路建设!P:P,基础数据表格农村公路建设!E:E,$AC$6,基础数据表格农村公路建设!G:G,B77),0)</f>
        <v>2520</v>
      </c>
      <c r="Q77" s="115">
        <f t="shared" si="68"/>
        <v>2520</v>
      </c>
      <c r="R77" s="119">
        <f t="shared" si="69"/>
        <v>3821.94</v>
      </c>
      <c r="S77" s="120">
        <f t="shared" si="70"/>
        <v>2520</v>
      </c>
      <c r="T77" s="715">
        <v>55</v>
      </c>
      <c r="U77" s="74">
        <v>0</v>
      </c>
      <c r="V77" s="715">
        <v>0</v>
      </c>
      <c r="W77" s="486">
        <v>2</v>
      </c>
      <c r="X77" s="486">
        <v>2</v>
      </c>
      <c r="Y77" s="488">
        <v>0</v>
      </c>
      <c r="Z77" s="744"/>
      <c r="AA77" s="487"/>
      <c r="AB77" s="130"/>
      <c r="AC77" s="110">
        <f>SUMIFS(基础数据表格农村公路建设!M:M,基础数据表格农村公路建设!G:G,B77,基础数据表格农村公路建设!D:D,$AC$5,基础数据表格农村公路建设!E:E,$AC$6)</f>
        <v>24.465</v>
      </c>
      <c r="AD77" s="111">
        <f>SUMIFS(基础数据表格农村公路建设!M:M,基础数据表格农村公路建设!G:G,B77,基础数据表格农村公路建设!D:D,$AD$5,基础数据表格农村公路建设!E:E,$AD$6)</f>
        <v>0</v>
      </c>
      <c r="AE77" s="111">
        <f>SUMIFS(基础数据表格农村公路建设!M:M,基础数据表格农村公路建设!G:G,B77,基础数据表格农村公路建设!D:D,$AE$5,基础数据表格农村公路建设!E:E,$AE$6)</f>
        <v>0</v>
      </c>
      <c r="AF77" s="111">
        <f>SUMIFS(基础数据表格农村公路建设!M:M,基础数据表格农村公路建设!G:G,B77,基础数据表格农村公路建设!D:D,$AF$5,基础数据表格农村公路建设!E:E,$AF$6)</f>
        <v>0.403</v>
      </c>
      <c r="AG77" s="111">
        <f>SUMIFS(基础数据表格农村公路建设!M:M,基础数据表格农村公路建设!G:G,B77,基础数据表格农村公路建设!D:D,$AG$5,基础数据表格农村公路建设!E:E,$AG$6)</f>
        <v>6.211</v>
      </c>
      <c r="AH77" s="111">
        <f>SUMIFS(基础数据表格农村公路建设!M:M,基础数据表格农村公路建设!G:G,B77,基础数据表格农村公路建设!D:D,$AH$5,基础数据表格农村公路建设!E:E,$AH$6)</f>
        <v>0</v>
      </c>
      <c r="AI77" s="83"/>
      <c r="AJ77" s="83">
        <v>30.266</v>
      </c>
      <c r="AK77" s="98">
        <f t="shared" si="71"/>
        <v>0.813000000000002</v>
      </c>
      <c r="AL77" s="99" t="s">
        <v>198</v>
      </c>
      <c r="AM77" s="112">
        <v>60</v>
      </c>
      <c r="AN77" s="112">
        <v>140</v>
      </c>
      <c r="AO77" s="113">
        <v>30</v>
      </c>
    </row>
    <row r="78" customFormat="1" ht="19" customHeight="1" outlineLevel="1" spans="1:41">
      <c r="A78" s="135" t="s">
        <v>98</v>
      </c>
      <c r="B78" s="132"/>
      <c r="C78" s="115">
        <f>SUBTOTAL(9,C79:C82)</f>
        <v>9383</v>
      </c>
      <c r="D78" s="117">
        <f t="shared" si="62"/>
        <v>6883</v>
      </c>
      <c r="E78" s="115">
        <f>SUBTOTAL(9,E79:E82)</f>
        <v>3584</v>
      </c>
      <c r="F78" s="115">
        <f>SUBTOTAL(9,F79:F82)</f>
        <v>1084</v>
      </c>
      <c r="G78" s="102">
        <f t="shared" si="64"/>
        <v>2500</v>
      </c>
      <c r="H78" s="115">
        <f t="shared" ref="H78:V78" si="72">SUBTOTAL(9,H79:H82)</f>
        <v>5799</v>
      </c>
      <c r="I78" s="115">
        <f t="shared" si="72"/>
        <v>98</v>
      </c>
      <c r="J78" s="115">
        <f t="shared" si="72"/>
        <v>4835</v>
      </c>
      <c r="K78" s="115">
        <f t="shared" si="72"/>
        <v>866</v>
      </c>
      <c r="L78" s="115">
        <f t="shared" si="72"/>
        <v>0</v>
      </c>
      <c r="M78" s="115">
        <f t="shared" si="72"/>
        <v>5799</v>
      </c>
      <c r="N78" s="743">
        <f t="shared" si="72"/>
        <v>125.539</v>
      </c>
      <c r="O78" s="385">
        <f t="shared" si="72"/>
        <v>83.834</v>
      </c>
      <c r="P78" s="238">
        <f t="shared" si="72"/>
        <v>4933</v>
      </c>
      <c r="Q78" s="115">
        <f t="shared" si="72"/>
        <v>4933</v>
      </c>
      <c r="R78" s="115">
        <f t="shared" si="72"/>
        <v>5449.21</v>
      </c>
      <c r="S78" s="115">
        <f t="shared" si="72"/>
        <v>4933</v>
      </c>
      <c r="T78" s="115">
        <f t="shared" si="72"/>
        <v>805</v>
      </c>
      <c r="U78" s="115">
        <f t="shared" si="72"/>
        <v>61</v>
      </c>
      <c r="V78" s="115">
        <f t="shared" si="72"/>
        <v>0</v>
      </c>
      <c r="W78" s="489">
        <v>10</v>
      </c>
      <c r="X78" s="489">
        <v>10</v>
      </c>
      <c r="Y78" s="489">
        <v>1</v>
      </c>
      <c r="Z78" s="490">
        <v>0</v>
      </c>
      <c r="AA78" s="490">
        <f t="shared" ref="AA78:AH78" si="73">SUM(AA79:AA82)</f>
        <v>0</v>
      </c>
      <c r="AB78" s="111">
        <f t="shared" si="73"/>
        <v>0</v>
      </c>
      <c r="AC78" s="111">
        <f t="shared" si="73"/>
        <v>0</v>
      </c>
      <c r="AD78" s="111">
        <f t="shared" si="73"/>
        <v>0</v>
      </c>
      <c r="AE78" s="111">
        <f t="shared" si="73"/>
        <v>0</v>
      </c>
      <c r="AF78" s="111">
        <f t="shared" si="73"/>
        <v>83.834</v>
      </c>
      <c r="AG78" s="111">
        <f t="shared" si="73"/>
        <v>0</v>
      </c>
      <c r="AH78" s="111">
        <f t="shared" si="73"/>
        <v>0</v>
      </c>
      <c r="AI78" s="110"/>
      <c r="AJ78" s="110">
        <v>117.766</v>
      </c>
      <c r="AK78" s="98">
        <f t="shared" si="71"/>
        <v>-33.932</v>
      </c>
      <c r="AL78" s="99"/>
      <c r="AM78" s="112"/>
      <c r="AN78" s="112"/>
      <c r="AO78" s="113"/>
    </row>
    <row r="79" customFormat="1" ht="19" customHeight="1" outlineLevel="2" spans="1:41">
      <c r="A79" s="139" t="s">
        <v>99</v>
      </c>
      <c r="B79" s="140" t="s">
        <v>100</v>
      </c>
      <c r="C79" s="115">
        <f>H79+E79</f>
        <v>733</v>
      </c>
      <c r="D79" s="117">
        <f t="shared" si="62"/>
        <v>333</v>
      </c>
      <c r="E79" s="117">
        <v>573</v>
      </c>
      <c r="F79" s="117">
        <f>ROUND(21686/71686*E79,0)</f>
        <v>173</v>
      </c>
      <c r="G79" s="102">
        <f t="shared" si="64"/>
        <v>400</v>
      </c>
      <c r="H79" s="115">
        <f>M79</f>
        <v>160</v>
      </c>
      <c r="I79" s="115">
        <v>0</v>
      </c>
      <c r="J79" s="241">
        <v>0</v>
      </c>
      <c r="K79" s="115">
        <v>160</v>
      </c>
      <c r="L79" s="115">
        <v>0</v>
      </c>
      <c r="M79" s="115">
        <f>ROUND(Q79+U79+T79+V79,0)</f>
        <v>160</v>
      </c>
      <c r="N79" s="742">
        <v>8.33</v>
      </c>
      <c r="O79" s="226">
        <f>SUM(AC79:AH79)</f>
        <v>0</v>
      </c>
      <c r="P79" s="193">
        <f>ROUND(SUMIFS(基础数据表格农村公路建设!P:P,基础数据表格农村公路建设!E:E,$AC$6,基础数据表格农村公路建设!G:G,B79),0)</f>
        <v>0</v>
      </c>
      <c r="Q79" s="115">
        <f>ROUND(IF(R79&lt;S79,R79,S79),0)</f>
        <v>0</v>
      </c>
      <c r="R79" s="119">
        <f>AM79*(AE79+AF79+AG79)+AN79*(AC79+AD79)+AO79*AH79</f>
        <v>0</v>
      </c>
      <c r="S79" s="120">
        <f>P79</f>
        <v>0</v>
      </c>
      <c r="T79" s="715">
        <v>160</v>
      </c>
      <c r="U79" s="74">
        <v>0</v>
      </c>
      <c r="V79" s="715">
        <v>0</v>
      </c>
      <c r="W79" s="486">
        <v>2</v>
      </c>
      <c r="X79" s="486">
        <v>2</v>
      </c>
      <c r="Y79" s="488">
        <v>0</v>
      </c>
      <c r="Z79" s="744"/>
      <c r="AA79" s="487"/>
      <c r="AB79" s="130"/>
      <c r="AC79" s="110">
        <f>SUMIFS(基础数据表格农村公路建设!M:M,基础数据表格农村公路建设!G:G,B79,基础数据表格农村公路建设!D:D,$AC$5,基础数据表格农村公路建设!E:E,$AC$6)</f>
        <v>0</v>
      </c>
      <c r="AD79" s="111">
        <f>SUMIFS(基础数据表格农村公路建设!M:M,基础数据表格农村公路建设!G:G,B79,基础数据表格农村公路建设!D:D,$AD$5,基础数据表格农村公路建设!E:E,$AD$6)</f>
        <v>0</v>
      </c>
      <c r="AE79" s="111">
        <f>SUMIFS(基础数据表格农村公路建设!M:M,基础数据表格农村公路建设!G:G,B79,基础数据表格农村公路建设!D:D,$AE$5,基础数据表格农村公路建设!E:E,$AE$6)</f>
        <v>0</v>
      </c>
      <c r="AF79" s="111">
        <f>SUMIFS(基础数据表格农村公路建设!M:M,基础数据表格农村公路建设!G:G,B79,基础数据表格农村公路建设!D:D,$AF$5,基础数据表格农村公路建设!E:E,$AF$6)</f>
        <v>0</v>
      </c>
      <c r="AG79" s="111">
        <f>SUMIFS(基础数据表格农村公路建设!M:M,基础数据表格农村公路建设!G:G,B79,基础数据表格农村公路建设!D:D,$AG$5,基础数据表格农村公路建设!E:E,$AG$6)</f>
        <v>0</v>
      </c>
      <c r="AH79" s="111">
        <f>SUMIFS(基础数据表格农村公路建设!M:M,基础数据表格农村公路建设!G:G,B79,基础数据表格农村公路建设!D:D,$AH$5,基础数据表格农村公路建设!E:E,$AH$6)</f>
        <v>0</v>
      </c>
      <c r="AI79" s="83"/>
      <c r="AJ79" s="83">
        <v>0</v>
      </c>
      <c r="AK79" s="98">
        <f t="shared" si="71"/>
        <v>0</v>
      </c>
      <c r="AL79" s="99" t="s">
        <v>195</v>
      </c>
      <c r="AM79" s="112">
        <v>65</v>
      </c>
      <c r="AN79" s="112">
        <v>145</v>
      </c>
      <c r="AO79" s="113">
        <v>40</v>
      </c>
    </row>
    <row r="80" customFormat="1" ht="19" customHeight="1" outlineLevel="2" spans="1:41">
      <c r="A80" s="139" t="s">
        <v>99</v>
      </c>
      <c r="B80" s="140" t="s">
        <v>101</v>
      </c>
      <c r="C80" s="115">
        <f>H80+E80</f>
        <v>1412</v>
      </c>
      <c r="D80" s="117">
        <f t="shared" si="62"/>
        <v>920</v>
      </c>
      <c r="E80" s="117">
        <v>706</v>
      </c>
      <c r="F80" s="117">
        <f>ROUND(21686/71686*E80,0)</f>
        <v>214</v>
      </c>
      <c r="G80" s="102">
        <f t="shared" si="64"/>
        <v>492</v>
      </c>
      <c r="H80" s="115">
        <f>M80</f>
        <v>706</v>
      </c>
      <c r="I80" s="115">
        <v>0</v>
      </c>
      <c r="J80" s="241">
        <v>0</v>
      </c>
      <c r="K80" s="115">
        <v>706</v>
      </c>
      <c r="L80" s="115">
        <v>0</v>
      </c>
      <c r="M80" s="115">
        <f>ROUND(Q80+U80+T80+V80,0)</f>
        <v>706</v>
      </c>
      <c r="N80" s="742">
        <v>13.58</v>
      </c>
      <c r="O80" s="226">
        <f>SUM(AC80:AH80)</f>
        <v>0</v>
      </c>
      <c r="P80" s="193">
        <f>ROUND(SUMIFS(基础数据表格农村公路建设!P:P,基础数据表格农村公路建设!E:E,$AC$6,基础数据表格农村公路建设!G:G,B80),0)</f>
        <v>0</v>
      </c>
      <c r="Q80" s="115">
        <f>ROUND(IF(R80&lt;S80,R80,S80),0)</f>
        <v>0</v>
      </c>
      <c r="R80" s="119">
        <f>AM80*(AE80+AF80+AG80)+AN80*(AC80+AD80)+AO80*AH80</f>
        <v>0</v>
      </c>
      <c r="S80" s="120">
        <f>P80</f>
        <v>0</v>
      </c>
      <c r="T80" s="715">
        <v>645</v>
      </c>
      <c r="U80" s="74">
        <v>61</v>
      </c>
      <c r="V80" s="715">
        <v>0</v>
      </c>
      <c r="W80" s="486">
        <v>8</v>
      </c>
      <c r="X80" s="486">
        <v>8</v>
      </c>
      <c r="Y80" s="488">
        <v>1</v>
      </c>
      <c r="Z80" s="744"/>
      <c r="AA80" s="487"/>
      <c r="AB80" s="130"/>
      <c r="AC80" s="110">
        <f>SUMIFS(基础数据表格农村公路建设!M:M,基础数据表格农村公路建设!G:G,B80,基础数据表格农村公路建设!D:D,$AC$5,基础数据表格农村公路建设!E:E,$AC$6)</f>
        <v>0</v>
      </c>
      <c r="AD80" s="111">
        <f>SUMIFS(基础数据表格农村公路建设!M:M,基础数据表格农村公路建设!G:G,B80,基础数据表格农村公路建设!D:D,$AD$5,基础数据表格农村公路建设!E:E,$AD$6)</f>
        <v>0</v>
      </c>
      <c r="AE80" s="111">
        <f>SUMIFS(基础数据表格农村公路建设!M:M,基础数据表格农村公路建设!G:G,B80,基础数据表格农村公路建设!D:D,$AE$5,基础数据表格农村公路建设!E:E,$AE$6)</f>
        <v>0</v>
      </c>
      <c r="AF80" s="111">
        <f>SUMIFS(基础数据表格农村公路建设!M:M,基础数据表格农村公路建设!G:G,B80,基础数据表格农村公路建设!D:D,$AF$5,基础数据表格农村公路建设!E:E,$AF$6)</f>
        <v>0</v>
      </c>
      <c r="AG80" s="111">
        <f>SUMIFS(基础数据表格农村公路建设!M:M,基础数据表格农村公路建设!G:G,B80,基础数据表格农村公路建设!D:D,$AG$5,基础数据表格农村公路建设!E:E,$AG$6)</f>
        <v>0</v>
      </c>
      <c r="AH80" s="111">
        <f>SUMIFS(基础数据表格农村公路建设!M:M,基础数据表格农村公路建设!G:G,B80,基础数据表格农村公路建设!D:D,$AH$5,基础数据表格农村公路建设!E:E,$AH$6)</f>
        <v>0</v>
      </c>
      <c r="AI80" s="83"/>
      <c r="AJ80" s="83">
        <v>11.892</v>
      </c>
      <c r="AK80" s="98">
        <f t="shared" si="71"/>
        <v>-11.892</v>
      </c>
      <c r="AL80" s="99" t="s">
        <v>195</v>
      </c>
      <c r="AM80" s="112">
        <v>65</v>
      </c>
      <c r="AN80" s="112">
        <v>145</v>
      </c>
      <c r="AO80" s="113">
        <v>40</v>
      </c>
    </row>
    <row r="81" customFormat="1" ht="19" customHeight="1" outlineLevel="2" spans="1:41">
      <c r="A81" s="139" t="s">
        <v>99</v>
      </c>
      <c r="B81" s="140" t="s">
        <v>102</v>
      </c>
      <c r="C81" s="115">
        <f>H81+E81</f>
        <v>6606</v>
      </c>
      <c r="D81" s="117">
        <f t="shared" si="62"/>
        <v>5439</v>
      </c>
      <c r="E81" s="117">
        <v>1673</v>
      </c>
      <c r="F81" s="117">
        <f>ROUND(21686/71686*E81,0)</f>
        <v>506</v>
      </c>
      <c r="G81" s="102">
        <f t="shared" si="64"/>
        <v>1167</v>
      </c>
      <c r="H81" s="115">
        <f>M81</f>
        <v>4933</v>
      </c>
      <c r="I81" s="115">
        <v>98</v>
      </c>
      <c r="J81" s="241">
        <v>4835</v>
      </c>
      <c r="K81" s="115">
        <v>0</v>
      </c>
      <c r="L81" s="115">
        <v>0</v>
      </c>
      <c r="M81" s="115">
        <f>ROUND(Q81+U81+T81+V81,0)</f>
        <v>4933</v>
      </c>
      <c r="N81" s="742">
        <v>93.078</v>
      </c>
      <c r="O81" s="226">
        <f>SUM(AC81:AH81)</f>
        <v>83.834</v>
      </c>
      <c r="P81" s="193">
        <f>ROUND(SUMIFS(基础数据表格农村公路建设!P:P,基础数据表格农村公路建设!E:E,$AC$6,基础数据表格农村公路建设!G:G,B81),0)</f>
        <v>4933</v>
      </c>
      <c r="Q81" s="115">
        <f>ROUND(IF(R81&lt;S81,R81,S81),0)</f>
        <v>4933</v>
      </c>
      <c r="R81" s="119">
        <f>AM81*(AE81+AF81+AG81)+AN81*(AC81+AD81)+AO81*AH81</f>
        <v>5449.21</v>
      </c>
      <c r="S81" s="120">
        <f>P81</f>
        <v>4933</v>
      </c>
      <c r="T81" s="715">
        <v>0</v>
      </c>
      <c r="U81" s="74">
        <v>0</v>
      </c>
      <c r="V81" s="715">
        <v>0</v>
      </c>
      <c r="W81" s="486"/>
      <c r="X81" s="486">
        <v>0</v>
      </c>
      <c r="Y81" s="488">
        <v>0</v>
      </c>
      <c r="Z81" s="744"/>
      <c r="AA81" s="487"/>
      <c r="AB81" s="130"/>
      <c r="AC81" s="110">
        <f>SUMIFS(基础数据表格农村公路建设!M:M,基础数据表格农村公路建设!G:G,B81,基础数据表格农村公路建设!D:D,$AC$5,基础数据表格农村公路建设!E:E,$AC$6)</f>
        <v>0</v>
      </c>
      <c r="AD81" s="111">
        <f>SUMIFS(基础数据表格农村公路建设!M:M,基础数据表格农村公路建设!G:G,B81,基础数据表格农村公路建设!D:D,$AD$5,基础数据表格农村公路建设!E:E,$AD$6)</f>
        <v>0</v>
      </c>
      <c r="AE81" s="111">
        <f>SUMIFS(基础数据表格农村公路建设!M:M,基础数据表格农村公路建设!G:G,B81,基础数据表格农村公路建设!D:D,$AE$5,基础数据表格农村公路建设!E:E,$AE$6)</f>
        <v>0</v>
      </c>
      <c r="AF81" s="111">
        <f>SUMIFS(基础数据表格农村公路建设!M:M,基础数据表格农村公路建设!G:G,B81,基础数据表格农村公路建设!D:D,$AF$5,基础数据表格农村公路建设!E:E,$AF$6)</f>
        <v>83.834</v>
      </c>
      <c r="AG81" s="111">
        <f>SUMIFS(基础数据表格农村公路建设!M:M,基础数据表格农村公路建设!G:G,B81,基础数据表格农村公路建设!D:D,$AG$5,基础数据表格农村公路建设!E:E,$AG$6)</f>
        <v>0</v>
      </c>
      <c r="AH81" s="111">
        <f>SUMIFS(基础数据表格农村公路建设!M:M,基础数据表格农村公路建设!G:G,B81,基础数据表格农村公路建设!D:D,$AH$5,基础数据表格农村公路建设!E:E,$AH$6)</f>
        <v>0</v>
      </c>
      <c r="AI81" s="83"/>
      <c r="AJ81" s="83">
        <v>95.874</v>
      </c>
      <c r="AK81" s="98">
        <f t="shared" si="71"/>
        <v>-12.04</v>
      </c>
      <c r="AL81" s="99" t="s">
        <v>195</v>
      </c>
      <c r="AM81" s="112">
        <v>65</v>
      </c>
      <c r="AN81" s="112">
        <v>145</v>
      </c>
      <c r="AO81" s="113">
        <v>40</v>
      </c>
    </row>
    <row r="82" customFormat="1" ht="19" customHeight="1" outlineLevel="2" spans="1:41">
      <c r="A82" s="139" t="s">
        <v>99</v>
      </c>
      <c r="B82" s="140" t="s">
        <v>103</v>
      </c>
      <c r="C82" s="115">
        <f>H82+E82</f>
        <v>632</v>
      </c>
      <c r="D82" s="117">
        <f t="shared" si="62"/>
        <v>191</v>
      </c>
      <c r="E82" s="117">
        <v>632</v>
      </c>
      <c r="F82" s="117">
        <f>ROUND(21686/71686*E82,0)</f>
        <v>191</v>
      </c>
      <c r="G82" s="102">
        <f t="shared" si="64"/>
        <v>441</v>
      </c>
      <c r="H82" s="115">
        <f>M82</f>
        <v>0</v>
      </c>
      <c r="I82" s="115">
        <v>0</v>
      </c>
      <c r="J82" s="241">
        <v>0</v>
      </c>
      <c r="K82" s="115">
        <v>0</v>
      </c>
      <c r="L82" s="115">
        <v>0</v>
      </c>
      <c r="M82" s="115">
        <f>ROUND(Q82+U82+T82+V82,0)</f>
        <v>0</v>
      </c>
      <c r="N82" s="742">
        <v>10.551</v>
      </c>
      <c r="O82" s="226">
        <f>SUM(AC82:AH82)</f>
        <v>0</v>
      </c>
      <c r="P82" s="193">
        <f>ROUND(SUMIFS(基础数据表格农村公路建设!P:P,基础数据表格农村公路建设!E:E,$AC$6,基础数据表格农村公路建设!G:G,B82),0)</f>
        <v>0</v>
      </c>
      <c r="Q82" s="115">
        <f>ROUND(IF(R82&lt;S82,R82,S82),0)</f>
        <v>0</v>
      </c>
      <c r="R82" s="119">
        <f>AM82*(AE82+AF82+AG82)+AN82*(AC82+AD82)+AO82*AH82</f>
        <v>0</v>
      </c>
      <c r="S82" s="120">
        <f>P82</f>
        <v>0</v>
      </c>
      <c r="T82" s="715">
        <v>0</v>
      </c>
      <c r="U82" s="74">
        <v>0</v>
      </c>
      <c r="V82" s="715">
        <v>0</v>
      </c>
      <c r="W82" s="486"/>
      <c r="X82" s="486">
        <v>0</v>
      </c>
      <c r="Y82" s="488">
        <v>0</v>
      </c>
      <c r="Z82" s="744"/>
      <c r="AA82" s="487"/>
      <c r="AB82" s="130"/>
      <c r="AC82" s="110">
        <f>SUMIFS(基础数据表格农村公路建设!M:M,基础数据表格农村公路建设!G:G,B82,基础数据表格农村公路建设!D:D,$AC$5,基础数据表格农村公路建设!E:E,$AC$6)</f>
        <v>0</v>
      </c>
      <c r="AD82" s="111">
        <f>SUMIFS(基础数据表格农村公路建设!M:M,基础数据表格农村公路建设!G:G,B82,基础数据表格农村公路建设!D:D,$AD$5,基础数据表格农村公路建设!E:E,$AD$6)</f>
        <v>0</v>
      </c>
      <c r="AE82" s="111">
        <f>SUMIFS(基础数据表格农村公路建设!M:M,基础数据表格农村公路建设!G:G,B82,基础数据表格农村公路建设!D:D,$AE$5,基础数据表格农村公路建设!E:E,$AE$6)</f>
        <v>0</v>
      </c>
      <c r="AF82" s="111">
        <f>SUMIFS(基础数据表格农村公路建设!M:M,基础数据表格农村公路建设!G:G,B82,基础数据表格农村公路建设!D:D,$AF$5,基础数据表格农村公路建设!E:E,$AF$6)</f>
        <v>0</v>
      </c>
      <c r="AG82" s="111">
        <f>SUMIFS(基础数据表格农村公路建设!M:M,基础数据表格农村公路建设!G:G,B82,基础数据表格农村公路建设!D:D,$AG$5,基础数据表格农村公路建设!E:E,$AG$6)</f>
        <v>0</v>
      </c>
      <c r="AH82" s="111">
        <f>SUMIFS(基础数据表格农村公路建设!M:M,基础数据表格农村公路建设!G:G,B82,基础数据表格农村公路建设!D:D,$AH$5,基础数据表格农村公路建设!E:E,$AH$6)</f>
        <v>0</v>
      </c>
      <c r="AI82" s="83"/>
      <c r="AJ82" s="83">
        <v>10</v>
      </c>
      <c r="AK82" s="98">
        <f t="shared" si="71"/>
        <v>-10</v>
      </c>
      <c r="AL82" s="99" t="s">
        <v>195</v>
      </c>
      <c r="AM82" s="112">
        <v>65</v>
      </c>
      <c r="AN82" s="112">
        <v>145</v>
      </c>
      <c r="AO82" s="113">
        <v>40</v>
      </c>
    </row>
    <row r="83" customFormat="1" ht="19" customHeight="1" outlineLevel="1" spans="1:41">
      <c r="A83" s="135" t="s">
        <v>104</v>
      </c>
      <c r="B83" s="140"/>
      <c r="C83" s="115">
        <f>SUBTOTAL(9,C84:C92)</f>
        <v>32947</v>
      </c>
      <c r="D83" s="117">
        <f t="shared" si="62"/>
        <v>26900</v>
      </c>
      <c r="E83" s="115">
        <f>SUBTOTAL(9,E84:E92)</f>
        <v>8668</v>
      </c>
      <c r="F83" s="115">
        <f>SUBTOTAL(9,F84:F92)</f>
        <v>2621</v>
      </c>
      <c r="G83" s="102">
        <f t="shared" si="64"/>
        <v>6047</v>
      </c>
      <c r="H83" s="115">
        <f t="shared" ref="H83:V83" si="74">SUBTOTAL(9,H84:H92)</f>
        <v>24279</v>
      </c>
      <c r="I83" s="115">
        <f t="shared" si="74"/>
        <v>341</v>
      </c>
      <c r="J83" s="115">
        <f t="shared" si="74"/>
        <v>23199</v>
      </c>
      <c r="K83" s="115">
        <f t="shared" si="74"/>
        <v>725</v>
      </c>
      <c r="L83" s="115">
        <f t="shared" si="74"/>
        <v>14</v>
      </c>
      <c r="M83" s="115">
        <f t="shared" si="74"/>
        <v>24279</v>
      </c>
      <c r="N83" s="743">
        <f t="shared" si="74"/>
        <v>278.979</v>
      </c>
      <c r="O83" s="385">
        <f t="shared" si="74"/>
        <v>278.979</v>
      </c>
      <c r="P83" s="238">
        <f t="shared" si="74"/>
        <v>24197</v>
      </c>
      <c r="Q83" s="115">
        <f t="shared" si="74"/>
        <v>23540</v>
      </c>
      <c r="R83" s="115">
        <f t="shared" si="74"/>
        <v>24343.665</v>
      </c>
      <c r="S83" s="115">
        <f t="shared" si="74"/>
        <v>24197</v>
      </c>
      <c r="T83" s="115">
        <f t="shared" si="74"/>
        <v>725</v>
      </c>
      <c r="U83" s="115">
        <f t="shared" si="74"/>
        <v>0</v>
      </c>
      <c r="V83" s="115">
        <f t="shared" si="74"/>
        <v>14</v>
      </c>
      <c r="W83" s="489">
        <v>20</v>
      </c>
      <c r="X83" s="489">
        <v>18</v>
      </c>
      <c r="Y83" s="489">
        <v>0</v>
      </c>
      <c r="Z83" s="490">
        <v>8.013</v>
      </c>
      <c r="AA83" s="490">
        <f t="shared" ref="AA83:AH83" si="75">SUM(AA84:AA92)</f>
        <v>2.339</v>
      </c>
      <c r="AB83" s="111">
        <f t="shared" si="75"/>
        <v>17.746</v>
      </c>
      <c r="AC83" s="111">
        <f t="shared" si="75"/>
        <v>72.77</v>
      </c>
      <c r="AD83" s="111">
        <f t="shared" si="75"/>
        <v>9.586</v>
      </c>
      <c r="AE83" s="111">
        <f t="shared" si="75"/>
        <v>17.805</v>
      </c>
      <c r="AF83" s="111">
        <f t="shared" si="75"/>
        <v>41.329</v>
      </c>
      <c r="AG83" s="111">
        <f t="shared" si="75"/>
        <v>122.351</v>
      </c>
      <c r="AH83" s="111">
        <f t="shared" si="75"/>
        <v>15.138</v>
      </c>
      <c r="AI83" s="110"/>
      <c r="AJ83" s="110">
        <v>274.375</v>
      </c>
      <c r="AK83" s="98">
        <f t="shared" si="71"/>
        <v>4.60400000000004</v>
      </c>
      <c r="AL83" s="99"/>
      <c r="AM83" s="112"/>
      <c r="AN83" s="112"/>
      <c r="AO83" s="113"/>
    </row>
    <row r="84" customFormat="1" ht="19" customHeight="1" outlineLevel="2" spans="1:41">
      <c r="A84" s="139" t="s">
        <v>105</v>
      </c>
      <c r="B84" s="140" t="s">
        <v>106</v>
      </c>
      <c r="C84" s="115">
        <f t="shared" ref="C84:C92" si="76">H84+E84</f>
        <v>156</v>
      </c>
      <c r="D84" s="117">
        <f t="shared" si="62"/>
        <v>139</v>
      </c>
      <c r="E84" s="117">
        <v>24</v>
      </c>
      <c r="F84" s="117">
        <f t="shared" ref="F84:F92" si="77">ROUND(21686/71686*E84,0)</f>
        <v>7</v>
      </c>
      <c r="G84" s="102">
        <f t="shared" si="64"/>
        <v>17</v>
      </c>
      <c r="H84" s="115">
        <f t="shared" ref="H84:H92" si="78">M84</f>
        <v>132</v>
      </c>
      <c r="I84" s="115">
        <v>3</v>
      </c>
      <c r="J84" s="241">
        <v>129</v>
      </c>
      <c r="K84" s="115">
        <v>0</v>
      </c>
      <c r="L84" s="115">
        <v>0</v>
      </c>
      <c r="M84" s="115">
        <f t="shared" ref="M84:M92" si="79">ROUND(Q84+U84+T84+V84,0)</f>
        <v>132</v>
      </c>
      <c r="N84" s="742">
        <v>3.3</v>
      </c>
      <c r="O84" s="226">
        <f t="shared" ref="O84:O92" si="80">SUM(AC84:AH84)</f>
        <v>3.3</v>
      </c>
      <c r="P84" s="193">
        <f>ROUND(SUMIFS(基础数据表格农村公路建设!P:P,基础数据表格农村公路建设!E:E,$AC$6,基础数据表格农村公路建设!G:G,B84),0)</f>
        <v>248</v>
      </c>
      <c r="Q84" s="115">
        <f t="shared" ref="Q84:Q92" si="81">ROUND(IF(R84&lt;S84,R84,S84),0)</f>
        <v>132</v>
      </c>
      <c r="R84" s="119">
        <f t="shared" ref="R84:R92" si="82">AM84*(AE84+AF84+AG84)+AN84*(AC84+AD84)+AO84*AH84</f>
        <v>132</v>
      </c>
      <c r="S84" s="120">
        <f t="shared" ref="S84:S92" si="83">P84</f>
        <v>248</v>
      </c>
      <c r="T84" s="715">
        <v>0</v>
      </c>
      <c r="U84" s="74">
        <v>0</v>
      </c>
      <c r="V84" s="715">
        <v>0</v>
      </c>
      <c r="W84" s="486"/>
      <c r="X84" s="486">
        <v>0</v>
      </c>
      <c r="Y84" s="488">
        <v>0</v>
      </c>
      <c r="Z84" s="744"/>
      <c r="AA84" s="487"/>
      <c r="AB84" s="130"/>
      <c r="AC84" s="110">
        <f>SUMIFS(基础数据表格农村公路建设!M:M,基础数据表格农村公路建设!G:G,B84,基础数据表格农村公路建设!D:D,$AC$5,基础数据表格农村公路建设!E:E,$AC$6)</f>
        <v>0</v>
      </c>
      <c r="AD84" s="111">
        <f>SUMIFS(基础数据表格农村公路建设!M:M,基础数据表格农村公路建设!G:G,B84,基础数据表格农村公路建设!D:D,$AD$5,基础数据表格农村公路建设!E:E,$AD$6)</f>
        <v>0</v>
      </c>
      <c r="AE84" s="111">
        <f>SUMIFS(基础数据表格农村公路建设!M:M,基础数据表格农村公路建设!G:G,B84,基础数据表格农村公路建设!D:D,$AE$5,基础数据表格农村公路建设!E:E,$AE$6)</f>
        <v>0</v>
      </c>
      <c r="AF84" s="111">
        <f>SUMIFS(基础数据表格农村公路建设!M:M,基础数据表格农村公路建设!G:G,B84,基础数据表格农村公路建设!D:D,$AF$5,基础数据表格农村公路建设!E:E,$AF$6)</f>
        <v>0</v>
      </c>
      <c r="AG84" s="111">
        <f>SUMIFS(基础数据表格农村公路建设!M:M,基础数据表格农村公路建设!G:G,B84,基础数据表格农村公路建设!D:D,$AG$5,基础数据表格农村公路建设!E:E,$AG$6)</f>
        <v>0</v>
      </c>
      <c r="AH84" s="111">
        <f>SUMIFS(基础数据表格农村公路建设!M:M,基础数据表格农村公路建设!G:G,B84,基础数据表格农村公路建设!D:D,$AH$5,基础数据表格农村公路建设!E:E,$AH$6)</f>
        <v>3.3</v>
      </c>
      <c r="AI84" s="83"/>
      <c r="AJ84" s="83">
        <v>11.012</v>
      </c>
      <c r="AK84" s="98">
        <f t="shared" si="71"/>
        <v>-7.712</v>
      </c>
      <c r="AL84" s="99" t="s">
        <v>195</v>
      </c>
      <c r="AM84" s="112">
        <v>65</v>
      </c>
      <c r="AN84" s="112">
        <v>145</v>
      </c>
      <c r="AO84" s="113">
        <v>40</v>
      </c>
    </row>
    <row r="85" customFormat="1" ht="19" customHeight="1" outlineLevel="2" spans="1:41">
      <c r="A85" s="142" t="s">
        <v>105</v>
      </c>
      <c r="B85" s="140" t="s">
        <v>107</v>
      </c>
      <c r="C85" s="115">
        <f t="shared" si="76"/>
        <v>54</v>
      </c>
      <c r="D85" s="117">
        <f t="shared" si="62"/>
        <v>16</v>
      </c>
      <c r="E85" s="117">
        <v>54</v>
      </c>
      <c r="F85" s="117">
        <f t="shared" si="77"/>
        <v>16</v>
      </c>
      <c r="G85" s="102">
        <f t="shared" si="64"/>
        <v>38</v>
      </c>
      <c r="H85" s="115">
        <f t="shared" si="78"/>
        <v>0</v>
      </c>
      <c r="I85" s="115">
        <v>0</v>
      </c>
      <c r="J85" s="241">
        <v>0</v>
      </c>
      <c r="K85" s="115">
        <v>0</v>
      </c>
      <c r="L85" s="115">
        <v>0</v>
      </c>
      <c r="M85" s="115">
        <f t="shared" si="79"/>
        <v>0</v>
      </c>
      <c r="N85" s="742">
        <v>0</v>
      </c>
      <c r="O85" s="226">
        <f t="shared" si="80"/>
        <v>0</v>
      </c>
      <c r="P85" s="193">
        <f>ROUND(SUMIFS(基础数据表格农村公路建设!P:P,基础数据表格农村公路建设!E:E,$AC$6,基础数据表格农村公路建设!G:G,B85),0)</f>
        <v>0</v>
      </c>
      <c r="Q85" s="115">
        <f t="shared" si="81"/>
        <v>0</v>
      </c>
      <c r="R85" s="119">
        <f t="shared" si="82"/>
        <v>0</v>
      </c>
      <c r="S85" s="120">
        <f t="shared" si="83"/>
        <v>0</v>
      </c>
      <c r="T85" s="715">
        <v>0</v>
      </c>
      <c r="U85" s="74">
        <v>0</v>
      </c>
      <c r="V85" s="715">
        <v>0</v>
      </c>
      <c r="W85" s="486"/>
      <c r="X85" s="486">
        <v>0</v>
      </c>
      <c r="Y85" s="488">
        <v>0</v>
      </c>
      <c r="Z85" s="744"/>
      <c r="AA85" s="487"/>
      <c r="AB85" s="130"/>
      <c r="AC85" s="110">
        <f>SUMIFS(基础数据表格农村公路建设!M:M,基础数据表格农村公路建设!G:G,B85,基础数据表格农村公路建设!D:D,$AC$5,基础数据表格农村公路建设!E:E,$AC$6)</f>
        <v>0</v>
      </c>
      <c r="AD85" s="111">
        <f>SUMIFS(基础数据表格农村公路建设!M:M,基础数据表格农村公路建设!G:G,B85,基础数据表格农村公路建设!D:D,$AD$5,基础数据表格农村公路建设!E:E,$AD$6)</f>
        <v>0</v>
      </c>
      <c r="AE85" s="111">
        <f>SUMIFS(基础数据表格农村公路建设!M:M,基础数据表格农村公路建设!G:G,B85,基础数据表格农村公路建设!D:D,$AE$5,基础数据表格农村公路建设!E:E,$AE$6)</f>
        <v>0</v>
      </c>
      <c r="AF85" s="111">
        <f>SUMIFS(基础数据表格农村公路建设!M:M,基础数据表格农村公路建设!G:G,B85,基础数据表格农村公路建设!D:D,$AF$5,基础数据表格农村公路建设!E:E,$AF$6)</f>
        <v>0</v>
      </c>
      <c r="AG85" s="111">
        <f>SUMIFS(基础数据表格农村公路建设!M:M,基础数据表格农村公路建设!G:G,B85,基础数据表格农村公路建设!D:D,$AG$5,基础数据表格农村公路建设!E:E,$AG$6)</f>
        <v>0</v>
      </c>
      <c r="AH85" s="111">
        <f>SUMIFS(基础数据表格农村公路建设!M:M,基础数据表格农村公路建设!G:G,B85,基础数据表格农村公路建设!D:D,$AH$5,基础数据表格农村公路建设!E:E,$AH$6)</f>
        <v>0</v>
      </c>
      <c r="AI85" s="83"/>
      <c r="AJ85" s="83">
        <v>0</v>
      </c>
      <c r="AK85" s="98">
        <f t="shared" si="71"/>
        <v>0</v>
      </c>
      <c r="AL85" s="99" t="s">
        <v>195</v>
      </c>
      <c r="AM85" s="112">
        <v>65</v>
      </c>
      <c r="AN85" s="112">
        <v>145</v>
      </c>
      <c r="AO85" s="113">
        <v>40</v>
      </c>
    </row>
    <row r="86" customFormat="1" ht="19" customHeight="1" outlineLevel="2" spans="1:41">
      <c r="A86" s="139" t="s">
        <v>105</v>
      </c>
      <c r="B86" s="140" t="s">
        <v>108</v>
      </c>
      <c r="C86" s="115">
        <f t="shared" si="76"/>
        <v>2281</v>
      </c>
      <c r="D86" s="117">
        <f t="shared" si="62"/>
        <v>1831</v>
      </c>
      <c r="E86" s="117">
        <v>645</v>
      </c>
      <c r="F86" s="117">
        <f t="shared" si="77"/>
        <v>195</v>
      </c>
      <c r="G86" s="102">
        <f t="shared" si="64"/>
        <v>450</v>
      </c>
      <c r="H86" s="115">
        <f t="shared" si="78"/>
        <v>1636</v>
      </c>
      <c r="I86" s="115">
        <v>33</v>
      </c>
      <c r="J86" s="241">
        <v>1603</v>
      </c>
      <c r="K86" s="115">
        <v>0</v>
      </c>
      <c r="L86" s="115">
        <v>0</v>
      </c>
      <c r="M86" s="115">
        <f t="shared" si="79"/>
        <v>1636</v>
      </c>
      <c r="N86" s="742">
        <v>15.402</v>
      </c>
      <c r="O86" s="226">
        <f t="shared" si="80"/>
        <v>15.402</v>
      </c>
      <c r="P86" s="193">
        <f>ROUND(SUMIFS(基础数据表格农村公路建设!P:P,基础数据表格农村公路建设!E:E,$AC$6,基础数据表格农村公路建设!G:G,B86),0)</f>
        <v>1718</v>
      </c>
      <c r="Q86" s="115">
        <f t="shared" si="81"/>
        <v>1636</v>
      </c>
      <c r="R86" s="119">
        <f t="shared" si="82"/>
        <v>1635.945</v>
      </c>
      <c r="S86" s="120">
        <f t="shared" si="83"/>
        <v>1718</v>
      </c>
      <c r="T86" s="715">
        <v>0</v>
      </c>
      <c r="U86" s="74">
        <v>0</v>
      </c>
      <c r="V86" s="715">
        <v>0</v>
      </c>
      <c r="W86" s="486"/>
      <c r="X86" s="486">
        <v>0</v>
      </c>
      <c r="Y86" s="488">
        <v>0</v>
      </c>
      <c r="Z86" s="744"/>
      <c r="AA86" s="487"/>
      <c r="AB86" s="130"/>
      <c r="AC86" s="110">
        <f>SUMIFS(基础数据表格农村公路建设!M:M,基础数据表格农村公路建设!G:G,B86,基础数据表格农村公路建设!D:D,$AC$5,基础数据表格农村公路建设!E:E,$AC$6)</f>
        <v>9.713</v>
      </c>
      <c r="AD86" s="111">
        <f>SUMIFS(基础数据表格农村公路建设!M:M,基础数据表格农村公路建设!G:G,B86,基础数据表格农村公路建设!D:D,$AD$5,基础数据表格农村公路建设!E:E,$AD$6)</f>
        <v>0</v>
      </c>
      <c r="AE86" s="111">
        <f>SUMIFS(基础数据表格农村公路建设!M:M,基础数据表格农村公路建设!G:G,B86,基础数据表格农村公路建设!D:D,$AE$5,基础数据表格农村公路建设!E:E,$AE$6)</f>
        <v>0</v>
      </c>
      <c r="AF86" s="111">
        <f>SUMIFS(基础数据表格农村公路建设!M:M,基础数据表格农村公路建设!G:G,B86,基础数据表格农村公路建设!D:D,$AF$5,基础数据表格农村公路建设!E:E,$AF$6)</f>
        <v>0</v>
      </c>
      <c r="AG86" s="111">
        <f>SUMIFS(基础数据表格农村公路建设!M:M,基础数据表格农村公路建设!G:G,B86,基础数据表格农村公路建设!D:D,$AG$5,基础数据表格农村公路建设!E:E,$AG$6)</f>
        <v>0</v>
      </c>
      <c r="AH86" s="111">
        <f>SUMIFS(基础数据表格农村公路建设!M:M,基础数据表格农村公路建设!G:G,B86,基础数据表格农村公路建设!D:D,$AH$5,基础数据表格农村公路建设!E:E,$AH$6)</f>
        <v>5.689</v>
      </c>
      <c r="AI86" s="83"/>
      <c r="AJ86" s="83">
        <v>10.338</v>
      </c>
      <c r="AK86" s="98">
        <f t="shared" si="71"/>
        <v>5.064</v>
      </c>
      <c r="AL86" s="99" t="s">
        <v>195</v>
      </c>
      <c r="AM86" s="112">
        <v>65</v>
      </c>
      <c r="AN86" s="112">
        <v>145</v>
      </c>
      <c r="AO86" s="113">
        <v>40</v>
      </c>
    </row>
    <row r="87" customFormat="1" ht="19" customHeight="1" outlineLevel="2" spans="1:41">
      <c r="A87" s="142" t="s">
        <v>105</v>
      </c>
      <c r="B87" s="140" t="s">
        <v>109</v>
      </c>
      <c r="C87" s="115">
        <f t="shared" si="76"/>
        <v>401</v>
      </c>
      <c r="D87" s="117">
        <f t="shared" si="62"/>
        <v>140</v>
      </c>
      <c r="E87" s="117">
        <v>374</v>
      </c>
      <c r="F87" s="117">
        <f t="shared" si="77"/>
        <v>113</v>
      </c>
      <c r="G87" s="102">
        <f t="shared" si="64"/>
        <v>261</v>
      </c>
      <c r="H87" s="115">
        <f t="shared" si="78"/>
        <v>27</v>
      </c>
      <c r="I87" s="115">
        <v>0</v>
      </c>
      <c r="J87" s="241">
        <v>0</v>
      </c>
      <c r="K87" s="115">
        <v>27</v>
      </c>
      <c r="L87" s="115">
        <v>0</v>
      </c>
      <c r="M87" s="115">
        <f t="shared" si="79"/>
        <v>27</v>
      </c>
      <c r="N87" s="742">
        <v>0</v>
      </c>
      <c r="O87" s="226">
        <f t="shared" si="80"/>
        <v>0</v>
      </c>
      <c r="P87" s="193">
        <f>ROUND(SUMIFS(基础数据表格农村公路建设!P:P,基础数据表格农村公路建设!E:E,$AC$6,基础数据表格农村公路建设!G:G,B87),0)</f>
        <v>0</v>
      </c>
      <c r="Q87" s="115">
        <f t="shared" si="81"/>
        <v>0</v>
      </c>
      <c r="R87" s="119">
        <f t="shared" si="82"/>
        <v>0</v>
      </c>
      <c r="S87" s="120">
        <f t="shared" si="83"/>
        <v>0</v>
      </c>
      <c r="T87" s="715">
        <v>27</v>
      </c>
      <c r="U87" s="74">
        <v>0</v>
      </c>
      <c r="V87" s="715">
        <v>0</v>
      </c>
      <c r="W87" s="486">
        <v>1</v>
      </c>
      <c r="X87" s="486">
        <v>1</v>
      </c>
      <c r="Y87" s="488">
        <v>0</v>
      </c>
      <c r="Z87" s="744"/>
      <c r="AA87" s="487"/>
      <c r="AB87" s="130"/>
      <c r="AC87" s="110">
        <f>SUMIFS(基础数据表格农村公路建设!M:M,基础数据表格农村公路建设!G:G,B87,基础数据表格农村公路建设!D:D,$AC$5,基础数据表格农村公路建设!E:E,$AC$6)</f>
        <v>0</v>
      </c>
      <c r="AD87" s="111">
        <f>SUMIFS(基础数据表格农村公路建设!M:M,基础数据表格农村公路建设!G:G,B87,基础数据表格农村公路建设!D:D,$AD$5,基础数据表格农村公路建设!E:E,$AD$6)</f>
        <v>0</v>
      </c>
      <c r="AE87" s="111">
        <f>SUMIFS(基础数据表格农村公路建设!M:M,基础数据表格农村公路建设!G:G,B87,基础数据表格农村公路建设!D:D,$AE$5,基础数据表格农村公路建设!E:E,$AE$6)</f>
        <v>0</v>
      </c>
      <c r="AF87" s="111">
        <f>SUMIFS(基础数据表格农村公路建设!M:M,基础数据表格农村公路建设!G:G,B87,基础数据表格农村公路建设!D:D,$AF$5,基础数据表格农村公路建设!E:E,$AF$6)</f>
        <v>0</v>
      </c>
      <c r="AG87" s="111">
        <f>SUMIFS(基础数据表格农村公路建设!M:M,基础数据表格农村公路建设!G:G,B87,基础数据表格农村公路建设!D:D,$AG$5,基础数据表格农村公路建设!E:E,$AG$6)</f>
        <v>0</v>
      </c>
      <c r="AH87" s="111">
        <f>SUMIFS(基础数据表格农村公路建设!M:M,基础数据表格农村公路建设!G:G,B87,基础数据表格农村公路建设!D:D,$AH$5,基础数据表格农村公路建设!E:E,$AH$6)</f>
        <v>0</v>
      </c>
      <c r="AI87" s="83"/>
      <c r="AJ87" s="83">
        <v>0</v>
      </c>
      <c r="AK87" s="98">
        <f t="shared" si="71"/>
        <v>0</v>
      </c>
      <c r="AL87" s="99" t="s">
        <v>195</v>
      </c>
      <c r="AM87" s="112">
        <v>65</v>
      </c>
      <c r="AN87" s="112">
        <v>145</v>
      </c>
      <c r="AO87" s="113">
        <v>40</v>
      </c>
    </row>
    <row r="88" customFormat="1" ht="19" customHeight="1" outlineLevel="2" spans="1:41">
      <c r="A88" s="139" t="s">
        <v>105</v>
      </c>
      <c r="B88" s="140" t="s">
        <v>110</v>
      </c>
      <c r="C88" s="115">
        <f t="shared" si="76"/>
        <v>9035</v>
      </c>
      <c r="D88" s="117">
        <f t="shared" si="62"/>
        <v>7701</v>
      </c>
      <c r="E88" s="117">
        <v>1913</v>
      </c>
      <c r="F88" s="117">
        <f t="shared" si="77"/>
        <v>579</v>
      </c>
      <c r="G88" s="102">
        <f t="shared" si="64"/>
        <v>1334</v>
      </c>
      <c r="H88" s="115">
        <f t="shared" si="78"/>
        <v>7122</v>
      </c>
      <c r="I88" s="115">
        <v>137</v>
      </c>
      <c r="J88" s="241">
        <v>6900</v>
      </c>
      <c r="K88" s="115">
        <v>71</v>
      </c>
      <c r="L88" s="115">
        <v>14</v>
      </c>
      <c r="M88" s="115">
        <f t="shared" si="79"/>
        <v>7122</v>
      </c>
      <c r="N88" s="742">
        <v>89.344</v>
      </c>
      <c r="O88" s="226">
        <f t="shared" si="80"/>
        <v>89.344</v>
      </c>
      <c r="P88" s="193">
        <f>ROUND(SUMIFS(基础数据表格农村公路建设!P:P,基础数据表格农村公路建设!E:E,$AC$6,基础数据表格农村公路建设!G:G,B88),0)</f>
        <v>7037</v>
      </c>
      <c r="Q88" s="115">
        <f t="shared" si="81"/>
        <v>7037</v>
      </c>
      <c r="R88" s="119">
        <f t="shared" si="82"/>
        <v>7815.76</v>
      </c>
      <c r="S88" s="120">
        <f t="shared" si="83"/>
        <v>7037</v>
      </c>
      <c r="T88" s="715">
        <v>71</v>
      </c>
      <c r="U88" s="74">
        <v>0</v>
      </c>
      <c r="V88" s="715">
        <v>14</v>
      </c>
      <c r="W88" s="486">
        <v>2</v>
      </c>
      <c r="X88" s="486">
        <v>2</v>
      </c>
      <c r="Y88" s="488">
        <v>0</v>
      </c>
      <c r="Z88" s="744">
        <v>2.339</v>
      </c>
      <c r="AA88" s="487">
        <v>2.339</v>
      </c>
      <c r="AB88" s="130">
        <v>17.746</v>
      </c>
      <c r="AC88" s="110">
        <f>SUMIFS(基础数据表格农村公路建设!M:M,基础数据表格农村公路建设!G:G,B88,基础数据表格农村公路建设!D:D,$AC$5,基础数据表格农村公路建设!E:E,$AC$6)</f>
        <v>25.105</v>
      </c>
      <c r="AD88" s="111">
        <f>SUMIFS(基础数据表格农村公路建设!M:M,基础数据表格农村公路建设!G:G,B88,基础数据表格农村公路建设!D:D,$AD$5,基础数据表格农村公路建设!E:E,$AD$6)</f>
        <v>0</v>
      </c>
      <c r="AE88" s="111">
        <f>SUMIFS(基础数据表格农村公路建设!M:M,基础数据表格农村公路建设!G:G,B88,基础数据表格农村公路建设!D:D,$AE$5,基础数据表格农村公路建设!E:E,$AE$6)</f>
        <v>14.298</v>
      </c>
      <c r="AF88" s="111">
        <f>SUMIFS(基础数据表格农村公路建设!M:M,基础数据表格农村公路建设!G:G,B88,基础数据表格农村公路建设!D:D,$AF$5,基础数据表格农村公路建设!E:E,$AF$6)</f>
        <v>28.103</v>
      </c>
      <c r="AG88" s="111">
        <f>SUMIFS(基础数据表格农村公路建设!M:M,基础数据表格农村公路建设!G:G,B88,基础数据表格农村公路建设!D:D,$AG$5,基础数据表格农村公路建设!E:E,$AG$6)</f>
        <v>21.838</v>
      </c>
      <c r="AH88" s="111">
        <f>SUMIFS(基础数据表格农村公路建设!M:M,基础数据表格农村公路建设!G:G,B88,基础数据表格农村公路建设!D:D,$AH$5,基础数据表格农村公路建设!E:E,$AH$6)</f>
        <v>0</v>
      </c>
      <c r="AI88" s="83"/>
      <c r="AJ88" s="83">
        <v>76.905</v>
      </c>
      <c r="AK88" s="98">
        <f t="shared" si="71"/>
        <v>12.439</v>
      </c>
      <c r="AL88" s="99" t="s">
        <v>195</v>
      </c>
      <c r="AM88" s="112">
        <v>65</v>
      </c>
      <c r="AN88" s="112">
        <v>145</v>
      </c>
      <c r="AO88" s="113">
        <v>40</v>
      </c>
    </row>
    <row r="89" customFormat="1" ht="19" customHeight="1" outlineLevel="2" spans="1:41">
      <c r="A89" s="139" t="s">
        <v>105</v>
      </c>
      <c r="B89" s="140" t="s">
        <v>111</v>
      </c>
      <c r="C89" s="115">
        <f t="shared" si="76"/>
        <v>8502</v>
      </c>
      <c r="D89" s="117">
        <f t="shared" si="62"/>
        <v>7041</v>
      </c>
      <c r="E89" s="117">
        <v>2094</v>
      </c>
      <c r="F89" s="117">
        <f t="shared" si="77"/>
        <v>633</v>
      </c>
      <c r="G89" s="102">
        <f t="shared" si="64"/>
        <v>1461</v>
      </c>
      <c r="H89" s="115">
        <f t="shared" si="78"/>
        <v>6408</v>
      </c>
      <c r="I89" s="115">
        <v>123</v>
      </c>
      <c r="J89" s="241">
        <v>5702</v>
      </c>
      <c r="K89" s="115">
        <v>583</v>
      </c>
      <c r="L89" s="115">
        <v>0</v>
      </c>
      <c r="M89" s="115">
        <f t="shared" si="79"/>
        <v>6408</v>
      </c>
      <c r="N89" s="742">
        <v>65.36</v>
      </c>
      <c r="O89" s="226">
        <f t="shared" si="80"/>
        <v>65.357</v>
      </c>
      <c r="P89" s="193">
        <f>ROUND(SUMIFS(基础数据表格农村公路建设!P:P,基础数据表格农村公路建设!E:E,$AC$6,基础数据表格农村公路建设!G:G,B89),0)</f>
        <v>5954</v>
      </c>
      <c r="Q89" s="115">
        <f t="shared" si="81"/>
        <v>5825</v>
      </c>
      <c r="R89" s="119">
        <f t="shared" si="82"/>
        <v>5824.94</v>
      </c>
      <c r="S89" s="120">
        <f t="shared" si="83"/>
        <v>5954</v>
      </c>
      <c r="T89" s="715">
        <v>583</v>
      </c>
      <c r="U89" s="74">
        <v>0</v>
      </c>
      <c r="V89" s="715">
        <v>0</v>
      </c>
      <c r="W89" s="486">
        <v>14</v>
      </c>
      <c r="X89" s="486">
        <v>14</v>
      </c>
      <c r="Y89" s="488">
        <v>0</v>
      </c>
      <c r="Z89" s="744"/>
      <c r="AA89" s="487"/>
      <c r="AB89" s="130"/>
      <c r="AC89" s="110">
        <f>SUMIFS(基础数据表格农村公路建设!M:M,基础数据表格农村公路建设!G:G,B89,基础数据表格农村公路建设!D:D,$AC$5,基础数据表格农村公路建设!E:E,$AC$6)</f>
        <v>21.172</v>
      </c>
      <c r="AD89" s="111">
        <f>SUMIFS(基础数据表格农村公路建设!M:M,基础数据表格农村公路建设!G:G,B89,基础数据表格农村公路建设!D:D,$AD$5,基础数据表格农村公路建设!E:E,$AD$6)</f>
        <v>0</v>
      </c>
      <c r="AE89" s="111">
        <f>SUMIFS(基础数据表格农村公路建设!M:M,基础数据表格农村公路建设!G:G,B89,基础数据表格农村公路建设!D:D,$AE$5,基础数据表格农村公路建设!E:E,$AE$6)</f>
        <v>0</v>
      </c>
      <c r="AF89" s="111">
        <f>SUMIFS(基础数据表格农村公路建设!M:M,基础数据表格农村公路建设!G:G,B89,基础数据表格农村公路建设!D:D,$AF$5,基础数据表格农村公路建设!E:E,$AF$6)</f>
        <v>0</v>
      </c>
      <c r="AG89" s="111">
        <f>SUMIFS(基础数据表格农村公路建设!M:M,基础数据表格农村公路建设!G:G,B89,基础数据表格农村公路建设!D:D,$AG$5,基础数据表格农村公路建设!E:E,$AG$6)</f>
        <v>39.504</v>
      </c>
      <c r="AH89" s="111">
        <f>SUMIFS(基础数据表格农村公路建设!M:M,基础数据表格农村公路建设!G:G,B89,基础数据表格农村公路建设!D:D,$AH$5,基础数据表格农村公路建设!E:E,$AH$6)</f>
        <v>4.681</v>
      </c>
      <c r="AI89" s="83"/>
      <c r="AJ89" s="83">
        <v>66.772</v>
      </c>
      <c r="AK89" s="98">
        <f t="shared" si="71"/>
        <v>-1.41500000000001</v>
      </c>
      <c r="AL89" s="99" t="s">
        <v>195</v>
      </c>
      <c r="AM89" s="112">
        <v>65</v>
      </c>
      <c r="AN89" s="112">
        <v>145</v>
      </c>
      <c r="AO89" s="113">
        <v>40</v>
      </c>
    </row>
    <row r="90" customFormat="1" ht="19" customHeight="1" outlineLevel="2" spans="1:41">
      <c r="A90" s="139" t="s">
        <v>105</v>
      </c>
      <c r="B90" s="140" t="s">
        <v>112</v>
      </c>
      <c r="C90" s="115">
        <f t="shared" si="76"/>
        <v>1312</v>
      </c>
      <c r="D90" s="117">
        <f t="shared" si="62"/>
        <v>711</v>
      </c>
      <c r="E90" s="117">
        <v>861</v>
      </c>
      <c r="F90" s="117">
        <f t="shared" si="77"/>
        <v>260</v>
      </c>
      <c r="G90" s="102">
        <f t="shared" si="64"/>
        <v>601</v>
      </c>
      <c r="H90" s="115">
        <f t="shared" si="78"/>
        <v>451</v>
      </c>
      <c r="I90" s="115">
        <v>0</v>
      </c>
      <c r="J90" s="241">
        <v>407</v>
      </c>
      <c r="K90" s="115">
        <v>44</v>
      </c>
      <c r="L90" s="115">
        <v>0</v>
      </c>
      <c r="M90" s="115">
        <f t="shared" si="79"/>
        <v>451</v>
      </c>
      <c r="N90" s="742">
        <v>6.82</v>
      </c>
      <c r="O90" s="226">
        <f t="shared" si="80"/>
        <v>6.823</v>
      </c>
      <c r="P90" s="193">
        <f>ROUND(SUMIFS(基础数据表格农村公路建设!P:P,基础数据表格农村公路建设!E:E,$AC$6,基础数据表格农村公路建设!G:G,B90),0)</f>
        <v>576</v>
      </c>
      <c r="Q90" s="115">
        <f t="shared" si="81"/>
        <v>407</v>
      </c>
      <c r="R90" s="119">
        <f t="shared" si="82"/>
        <v>406.795</v>
      </c>
      <c r="S90" s="120">
        <f t="shared" si="83"/>
        <v>576</v>
      </c>
      <c r="T90" s="715">
        <v>44</v>
      </c>
      <c r="U90" s="74">
        <v>0</v>
      </c>
      <c r="V90" s="715">
        <v>0</v>
      </c>
      <c r="W90" s="486">
        <v>3</v>
      </c>
      <c r="X90" s="486">
        <v>1</v>
      </c>
      <c r="Y90" s="488">
        <v>0</v>
      </c>
      <c r="Z90" s="744">
        <v>0.513</v>
      </c>
      <c r="AA90" s="487"/>
      <c r="AB90" s="130"/>
      <c r="AC90" s="110">
        <f>SUMIFS(基础数据表格农村公路建设!M:M,基础数据表格农村公路建设!G:G,B90,基础数据表格农村公路建设!D:D,$AC$5,基础数据表格农村公路建设!E:E,$AC$6)</f>
        <v>0</v>
      </c>
      <c r="AD90" s="111">
        <f>SUMIFS(基础数据表格农村公路建设!M:M,基础数据表格农村公路建设!G:G,B90,基础数据表格农村公路建设!D:D,$AD$5,基础数据表格农村公路建设!E:E,$AD$6)</f>
        <v>0</v>
      </c>
      <c r="AE90" s="111">
        <f>SUMIFS(基础数据表格农村公路建设!M:M,基础数据表格农村公路建设!G:G,B90,基础数据表格农村公路建设!D:D,$AE$5,基础数据表格农村公路建设!E:E,$AE$6)</f>
        <v>0</v>
      </c>
      <c r="AF90" s="111">
        <f>SUMIFS(基础数据表格农村公路建设!M:M,基础数据表格农村公路建设!G:G,B90,基础数据表格农村公路建设!D:D,$AF$5,基础数据表格农村公路建设!E:E,$AF$6)</f>
        <v>2.821</v>
      </c>
      <c r="AG90" s="111">
        <f>SUMIFS(基础数据表格农村公路建设!M:M,基础数据表格农村公路建设!G:G,B90,基础数据表格农村公路建设!D:D,$AG$5,基础数据表格农村公路建设!E:E,$AG$6)</f>
        <v>2.534</v>
      </c>
      <c r="AH90" s="111">
        <f>SUMIFS(基础数据表格农村公路建设!M:M,基础数据表格农村公路建设!G:G,B90,基础数据表格农村公路建设!D:D,$AH$5,基础数据表格农村公路建设!E:E,$AH$6)</f>
        <v>1.468</v>
      </c>
      <c r="AI90" s="83"/>
      <c r="AJ90" s="83">
        <v>11.181</v>
      </c>
      <c r="AK90" s="98">
        <f t="shared" si="71"/>
        <v>-4.358</v>
      </c>
      <c r="AL90" s="99" t="s">
        <v>195</v>
      </c>
      <c r="AM90" s="112">
        <v>65</v>
      </c>
      <c r="AN90" s="112">
        <v>145</v>
      </c>
      <c r="AO90" s="113">
        <v>40</v>
      </c>
    </row>
    <row r="91" customFormat="1" ht="19" customHeight="1" outlineLevel="2" spans="1:41">
      <c r="A91" s="139" t="s">
        <v>105</v>
      </c>
      <c r="B91" s="140" t="s">
        <v>113</v>
      </c>
      <c r="C91" s="115">
        <f t="shared" si="76"/>
        <v>7655</v>
      </c>
      <c r="D91" s="117">
        <f t="shared" si="62"/>
        <v>6682</v>
      </c>
      <c r="E91" s="117">
        <v>1395</v>
      </c>
      <c r="F91" s="117">
        <f t="shared" si="77"/>
        <v>422</v>
      </c>
      <c r="G91" s="102">
        <f t="shared" si="64"/>
        <v>973</v>
      </c>
      <c r="H91" s="115">
        <f t="shared" si="78"/>
        <v>6260</v>
      </c>
      <c r="I91" s="115">
        <v>0</v>
      </c>
      <c r="J91" s="241">
        <v>6260</v>
      </c>
      <c r="K91" s="115">
        <v>0</v>
      </c>
      <c r="L91" s="115">
        <v>0</v>
      </c>
      <c r="M91" s="115">
        <f t="shared" si="79"/>
        <v>6260</v>
      </c>
      <c r="N91" s="742">
        <v>63.855</v>
      </c>
      <c r="O91" s="226">
        <f t="shared" si="80"/>
        <v>63.855</v>
      </c>
      <c r="P91" s="193">
        <f>ROUND(SUMIFS(基础数据表格农村公路建设!P:P,基础数据表格农村公路建设!E:E,$AC$6,基础数据表格农村公路建设!G:G,B91),0)</f>
        <v>6421</v>
      </c>
      <c r="Q91" s="115">
        <f t="shared" si="81"/>
        <v>6260</v>
      </c>
      <c r="R91" s="119">
        <f t="shared" si="82"/>
        <v>6259.855</v>
      </c>
      <c r="S91" s="120">
        <f t="shared" si="83"/>
        <v>6421</v>
      </c>
      <c r="T91" s="715">
        <v>0</v>
      </c>
      <c r="U91" s="74">
        <v>0</v>
      </c>
      <c r="V91" s="715">
        <v>0</v>
      </c>
      <c r="W91" s="486"/>
      <c r="X91" s="486">
        <v>0</v>
      </c>
      <c r="Y91" s="488">
        <v>0</v>
      </c>
      <c r="Z91" s="744"/>
      <c r="AA91" s="487"/>
      <c r="AB91" s="130"/>
      <c r="AC91" s="110">
        <f>SUMIFS(基础数据表格农村公路建设!M:M,基础数据表格农村公路建设!G:G,B91,基础数据表格农村公路建设!D:D,$AC$5,基础数据表格农村公路建设!E:E,$AC$6)</f>
        <v>16.78</v>
      </c>
      <c r="AD91" s="111">
        <f>SUMIFS(基础数据表格农村公路建设!M:M,基础数据表格农村公路建设!G:G,B91,基础数据表格农村公路建设!D:D,$AD$5,基础数据表格农村公路建设!E:E,$AD$6)</f>
        <v>9.586</v>
      </c>
      <c r="AE91" s="111">
        <f>SUMIFS(基础数据表格农村公路建设!M:M,基础数据表格农村公路建设!G:G,B91,基础数据表格农村公路建设!D:D,$AE$5,基础数据表格农村公路建设!E:E,$AE$6)</f>
        <v>3.507</v>
      </c>
      <c r="AF91" s="111">
        <f>SUMIFS(基础数据表格农村公路建设!M:M,基础数据表格农村公路建设!G:G,B91,基础数据表格农村公路建设!D:D,$AF$5,基础数据表格农村公路建设!E:E,$AF$6)</f>
        <v>10.405</v>
      </c>
      <c r="AG91" s="111">
        <f>SUMIFS(基础数据表格农村公路建设!M:M,基础数据表格农村公路建设!G:G,B91,基础数据表格农村公路建设!D:D,$AG$5,基础数据表格农村公路建设!E:E,$AG$6)</f>
        <v>23.577</v>
      </c>
      <c r="AH91" s="111">
        <f>SUMIFS(基础数据表格农村公路建设!M:M,基础数据表格农村公路建设!G:G,B91,基础数据表格农村公路建设!D:D,$AH$5,基础数据表格农村公路建设!E:E,$AH$6)</f>
        <v>0</v>
      </c>
      <c r="AI91" s="83"/>
      <c r="AJ91" s="83">
        <v>65.795</v>
      </c>
      <c r="AK91" s="98">
        <f t="shared" si="71"/>
        <v>-1.94</v>
      </c>
      <c r="AL91" s="99" t="s">
        <v>195</v>
      </c>
      <c r="AM91" s="112">
        <v>65</v>
      </c>
      <c r="AN91" s="112">
        <v>145</v>
      </c>
      <c r="AO91" s="113">
        <v>40</v>
      </c>
    </row>
    <row r="92" customFormat="1" ht="19" customHeight="1" outlineLevel="2" spans="1:41">
      <c r="A92" s="139" t="s">
        <v>105</v>
      </c>
      <c r="B92" s="140" t="s">
        <v>114</v>
      </c>
      <c r="C92" s="115">
        <f t="shared" si="76"/>
        <v>3551</v>
      </c>
      <c r="D92" s="117">
        <f t="shared" si="62"/>
        <v>2639</v>
      </c>
      <c r="E92" s="117">
        <v>1308</v>
      </c>
      <c r="F92" s="117">
        <f t="shared" si="77"/>
        <v>396</v>
      </c>
      <c r="G92" s="102">
        <f t="shared" si="64"/>
        <v>912</v>
      </c>
      <c r="H92" s="115">
        <f t="shared" si="78"/>
        <v>2243</v>
      </c>
      <c r="I92" s="115">
        <v>45</v>
      </c>
      <c r="J92" s="241">
        <v>2198</v>
      </c>
      <c r="K92" s="115">
        <v>0</v>
      </c>
      <c r="L92" s="115">
        <v>0</v>
      </c>
      <c r="M92" s="115">
        <f t="shared" si="79"/>
        <v>2243</v>
      </c>
      <c r="N92" s="742">
        <v>34.898</v>
      </c>
      <c r="O92" s="226">
        <f t="shared" si="80"/>
        <v>34.898</v>
      </c>
      <c r="P92" s="193">
        <f>ROUND(SUMIFS(基础数据表格农村公路建设!P:P,基础数据表格农村公路建设!E:E,$AC$6,基础数据表格农村公路建设!G:G,B92),0)</f>
        <v>2243</v>
      </c>
      <c r="Q92" s="115">
        <f t="shared" si="81"/>
        <v>2243</v>
      </c>
      <c r="R92" s="119">
        <f t="shared" si="82"/>
        <v>2268.37</v>
      </c>
      <c r="S92" s="120">
        <f t="shared" si="83"/>
        <v>2243</v>
      </c>
      <c r="T92" s="715">
        <v>0</v>
      </c>
      <c r="U92" s="74">
        <v>0</v>
      </c>
      <c r="V92" s="715">
        <v>0</v>
      </c>
      <c r="W92" s="486"/>
      <c r="X92" s="486">
        <v>0</v>
      </c>
      <c r="Y92" s="488">
        <v>0</v>
      </c>
      <c r="Z92" s="744">
        <v>5.161</v>
      </c>
      <c r="AA92" s="487"/>
      <c r="AB92" s="130"/>
      <c r="AC92" s="110">
        <f>SUMIFS(基础数据表格农村公路建设!M:M,基础数据表格农村公路建设!G:G,B92,基础数据表格农村公路建设!D:D,$AC$5,基础数据表格农村公路建设!E:E,$AC$6)</f>
        <v>0</v>
      </c>
      <c r="AD92" s="111">
        <f>SUMIFS(基础数据表格农村公路建设!M:M,基础数据表格农村公路建设!G:G,B92,基础数据表格农村公路建设!D:D,$AD$5,基础数据表格农村公路建设!E:E,$AD$6)</f>
        <v>0</v>
      </c>
      <c r="AE92" s="111">
        <f>SUMIFS(基础数据表格农村公路建设!M:M,基础数据表格农村公路建设!G:G,B92,基础数据表格农村公路建设!D:D,$AE$5,基础数据表格农村公路建设!E:E,$AE$6)</f>
        <v>0</v>
      </c>
      <c r="AF92" s="111">
        <f>SUMIFS(基础数据表格农村公路建设!M:M,基础数据表格农村公路建设!G:G,B92,基础数据表格农村公路建设!D:D,$AF$5,基础数据表格农村公路建设!E:E,$AF$6)</f>
        <v>0</v>
      </c>
      <c r="AG92" s="111">
        <f>SUMIFS(基础数据表格农村公路建设!M:M,基础数据表格农村公路建设!G:G,B92,基础数据表格农村公路建设!D:D,$AG$5,基础数据表格农村公路建设!E:E,$AG$6)</f>
        <v>34.898</v>
      </c>
      <c r="AH92" s="111">
        <f>SUMIFS(基础数据表格农村公路建设!M:M,基础数据表格农村公路建设!G:G,B92,基础数据表格农村公路建设!D:D,$AH$5,基础数据表格农村公路建设!E:E,$AH$6)</f>
        <v>0</v>
      </c>
      <c r="AI92" s="83"/>
      <c r="AJ92" s="83">
        <v>32.372</v>
      </c>
      <c r="AK92" s="98">
        <f t="shared" si="71"/>
        <v>2.526</v>
      </c>
      <c r="AL92" s="99" t="s">
        <v>195</v>
      </c>
      <c r="AM92" s="112">
        <v>65</v>
      </c>
      <c r="AN92" s="112">
        <v>145</v>
      </c>
      <c r="AO92" s="113">
        <v>40</v>
      </c>
    </row>
    <row r="93" customFormat="1" ht="19" customHeight="1" outlineLevel="1" spans="1:41">
      <c r="A93" s="135" t="s">
        <v>115</v>
      </c>
      <c r="B93" s="140"/>
      <c r="C93" s="115">
        <f>SUBTOTAL(9,C94:C98)</f>
        <v>29973</v>
      </c>
      <c r="D93" s="117">
        <f t="shared" si="62"/>
        <v>24405</v>
      </c>
      <c r="E93" s="115">
        <f>SUBTOTAL(9,E94:E98)</f>
        <v>7991</v>
      </c>
      <c r="F93" s="115">
        <f>SUBTOTAL(9,F94:F98)</f>
        <v>2423</v>
      </c>
      <c r="G93" s="102">
        <f t="shared" si="64"/>
        <v>5568</v>
      </c>
      <c r="H93" s="115">
        <f t="shared" ref="H93:V93" si="84">SUBTOTAL(9,H94:H98)</f>
        <v>21982</v>
      </c>
      <c r="I93" s="115">
        <f t="shared" si="84"/>
        <v>401</v>
      </c>
      <c r="J93" s="115">
        <f t="shared" si="84"/>
        <v>20769</v>
      </c>
      <c r="K93" s="115">
        <f t="shared" si="84"/>
        <v>793</v>
      </c>
      <c r="L93" s="115">
        <f t="shared" si="84"/>
        <v>19</v>
      </c>
      <c r="M93" s="115">
        <f t="shared" si="84"/>
        <v>21982</v>
      </c>
      <c r="N93" s="743">
        <f t="shared" si="84"/>
        <v>276.2</v>
      </c>
      <c r="O93" s="385">
        <f t="shared" si="84"/>
        <v>276.2</v>
      </c>
      <c r="P93" s="238">
        <f t="shared" si="84"/>
        <v>22873</v>
      </c>
      <c r="Q93" s="115">
        <f t="shared" si="84"/>
        <v>21170</v>
      </c>
      <c r="R93" s="115">
        <f t="shared" si="84"/>
        <v>22658.275</v>
      </c>
      <c r="S93" s="115">
        <f t="shared" si="84"/>
        <v>22873</v>
      </c>
      <c r="T93" s="115">
        <f t="shared" si="84"/>
        <v>793</v>
      </c>
      <c r="U93" s="115">
        <f t="shared" si="84"/>
        <v>0</v>
      </c>
      <c r="V93" s="115">
        <f t="shared" si="84"/>
        <v>19</v>
      </c>
      <c r="W93" s="489">
        <v>26</v>
      </c>
      <c r="X93" s="489">
        <v>18</v>
      </c>
      <c r="Y93" s="489">
        <v>0</v>
      </c>
      <c r="Z93" s="490">
        <v>67.658</v>
      </c>
      <c r="AA93" s="490">
        <f t="shared" ref="AA93:AH93" si="85">SUM(AA94:AA98)</f>
        <v>3.18</v>
      </c>
      <c r="AB93" s="111">
        <f t="shared" si="85"/>
        <v>28.62</v>
      </c>
      <c r="AC93" s="111">
        <f t="shared" si="85"/>
        <v>52.009</v>
      </c>
      <c r="AD93" s="111">
        <f t="shared" si="85"/>
        <v>7.686</v>
      </c>
      <c r="AE93" s="111">
        <f t="shared" si="85"/>
        <v>1.136</v>
      </c>
      <c r="AF93" s="111">
        <f t="shared" si="85"/>
        <v>2.562</v>
      </c>
      <c r="AG93" s="111">
        <f t="shared" si="85"/>
        <v>209.994</v>
      </c>
      <c r="AH93" s="111">
        <f t="shared" si="85"/>
        <v>2.813</v>
      </c>
      <c r="AI93" s="110"/>
      <c r="AJ93" s="110">
        <v>276.097</v>
      </c>
      <c r="AK93" s="98">
        <f t="shared" si="71"/>
        <v>0.103000000000009</v>
      </c>
      <c r="AL93" s="99"/>
      <c r="AM93" s="112"/>
      <c r="AN93" s="112"/>
      <c r="AO93" s="113"/>
    </row>
    <row r="94" customFormat="1" ht="19" customHeight="1" outlineLevel="2" spans="1:41">
      <c r="A94" s="114" t="s">
        <v>116</v>
      </c>
      <c r="B94" s="140" t="s">
        <v>117</v>
      </c>
      <c r="C94" s="115">
        <f>H94+E94</f>
        <v>658</v>
      </c>
      <c r="D94" s="117">
        <f t="shared" si="62"/>
        <v>304</v>
      </c>
      <c r="E94" s="117">
        <v>507</v>
      </c>
      <c r="F94" s="117">
        <f>ROUND(21686/71686*E94,0)</f>
        <v>153</v>
      </c>
      <c r="G94" s="102">
        <f t="shared" si="64"/>
        <v>354</v>
      </c>
      <c r="H94" s="115">
        <f>M94</f>
        <v>151</v>
      </c>
      <c r="I94" s="115">
        <v>0</v>
      </c>
      <c r="J94" s="241">
        <v>151</v>
      </c>
      <c r="K94" s="115">
        <v>0</v>
      </c>
      <c r="L94" s="115">
        <v>0</v>
      </c>
      <c r="M94" s="115">
        <f>ROUND(Q94+U94+T94+V94,0)</f>
        <v>151</v>
      </c>
      <c r="N94" s="742">
        <v>2.322</v>
      </c>
      <c r="O94" s="226">
        <f>SUM(AC94:AH94)</f>
        <v>2.322</v>
      </c>
      <c r="P94" s="193">
        <f>ROUND(SUMIFS(基础数据表格农村公路建设!P:P,基础数据表格农村公路建设!E:E,$AC$6,基础数据表格农村公路建设!G:G,B94),0)</f>
        <v>248</v>
      </c>
      <c r="Q94" s="115">
        <f>ROUND(IF(R94&lt;S94,R94,S94),0)</f>
        <v>151</v>
      </c>
      <c r="R94" s="119">
        <f>AM94*(AE94+AF94+AG94)+AN94*(AC94+AD94)+AO94*AH94</f>
        <v>150.93</v>
      </c>
      <c r="S94" s="120">
        <f>P94</f>
        <v>248</v>
      </c>
      <c r="T94" s="715">
        <v>0</v>
      </c>
      <c r="U94" s="74">
        <v>0</v>
      </c>
      <c r="V94" s="715">
        <v>0</v>
      </c>
      <c r="W94" s="486"/>
      <c r="X94" s="486">
        <v>0</v>
      </c>
      <c r="Y94" s="488">
        <v>0</v>
      </c>
      <c r="Z94" s="744"/>
      <c r="AA94" s="487"/>
      <c r="AB94" s="130"/>
      <c r="AC94" s="110">
        <f>SUMIFS(基础数据表格农村公路建设!M:M,基础数据表格农村公路建设!G:G,B94,基础数据表格农村公路建设!D:D,$AC$5,基础数据表格农村公路建设!E:E,$AC$6)</f>
        <v>0</v>
      </c>
      <c r="AD94" s="111">
        <f>SUMIFS(基础数据表格农村公路建设!M:M,基础数据表格农村公路建设!G:G,B94,基础数据表格农村公路建设!D:D,$AD$5,基础数据表格农村公路建设!E:E,$AD$6)</f>
        <v>0</v>
      </c>
      <c r="AE94" s="111">
        <f>SUMIFS(基础数据表格农村公路建设!M:M,基础数据表格农村公路建设!G:G,B94,基础数据表格农村公路建设!D:D,$AE$5,基础数据表格农村公路建设!E:E,$AE$6)</f>
        <v>0</v>
      </c>
      <c r="AF94" s="111">
        <f>SUMIFS(基础数据表格农村公路建设!M:M,基础数据表格农村公路建设!G:G,B94,基础数据表格农村公路建设!D:D,$AF$5,基础数据表格农村公路建设!E:E,$AF$6)</f>
        <v>0</v>
      </c>
      <c r="AG94" s="111">
        <f>SUMIFS(基础数据表格农村公路建设!M:M,基础数据表格农村公路建设!G:G,B94,基础数据表格农村公路建设!D:D,$AG$5,基础数据表格农村公路建设!E:E,$AG$6)</f>
        <v>2.322</v>
      </c>
      <c r="AH94" s="111">
        <f>SUMIFS(基础数据表格农村公路建设!M:M,基础数据表格农村公路建设!G:G,B94,基础数据表格农村公路建设!D:D,$AH$5,基础数据表格农村公路建设!E:E,$AH$6)</f>
        <v>0</v>
      </c>
      <c r="AI94" s="83"/>
      <c r="AJ94" s="83">
        <v>2.39</v>
      </c>
      <c r="AK94" s="98">
        <f t="shared" si="71"/>
        <v>-0.0680000000000001</v>
      </c>
      <c r="AL94" s="99" t="s">
        <v>195</v>
      </c>
      <c r="AM94" s="112">
        <v>65</v>
      </c>
      <c r="AN94" s="112">
        <v>145</v>
      </c>
      <c r="AO94" s="113">
        <v>40</v>
      </c>
    </row>
    <row r="95" customFormat="1" ht="19" customHeight="1" outlineLevel="2" spans="1:41">
      <c r="A95" s="114" t="s">
        <v>116</v>
      </c>
      <c r="B95" s="140" t="s">
        <v>118</v>
      </c>
      <c r="C95" s="115">
        <f>H95+E95</f>
        <v>4819</v>
      </c>
      <c r="D95" s="117">
        <f t="shared" si="62"/>
        <v>3845</v>
      </c>
      <c r="E95" s="117">
        <v>1397</v>
      </c>
      <c r="F95" s="117">
        <f>ROUND(21686/71686*E95,0)</f>
        <v>423</v>
      </c>
      <c r="G95" s="102">
        <f t="shared" si="64"/>
        <v>974</v>
      </c>
      <c r="H95" s="115">
        <f>M95</f>
        <v>3422</v>
      </c>
      <c r="I95" s="115">
        <v>68</v>
      </c>
      <c r="J95" s="241">
        <v>3354</v>
      </c>
      <c r="K95" s="115">
        <v>0</v>
      </c>
      <c r="L95" s="115">
        <v>0</v>
      </c>
      <c r="M95" s="115">
        <f>ROUND(Q95+U95+T95+V95,0)</f>
        <v>3422</v>
      </c>
      <c r="N95" s="742">
        <v>33.297</v>
      </c>
      <c r="O95" s="226">
        <f>SUM(AC95:AH95)</f>
        <v>33.297</v>
      </c>
      <c r="P95" s="193">
        <f>ROUND(SUMIFS(基础数据表格农村公路建设!P:P,基础数据表格农村公路建设!E:E,$AC$6,基础数据表格农村公路建设!G:G,B95),0)</f>
        <v>3422</v>
      </c>
      <c r="Q95" s="115">
        <f>ROUND(IF(R95&lt;S95,R95,S95),0)</f>
        <v>3422</v>
      </c>
      <c r="R95" s="119">
        <f>AM95*(AE95+AF95+AG95)+AN95*(AC95+AD95)+AO95*AH95</f>
        <v>3828.945</v>
      </c>
      <c r="S95" s="120">
        <f>P95</f>
        <v>3422</v>
      </c>
      <c r="T95" s="715">
        <v>0</v>
      </c>
      <c r="U95" s="74">
        <v>0</v>
      </c>
      <c r="V95" s="715">
        <v>0</v>
      </c>
      <c r="W95" s="486">
        <v>4</v>
      </c>
      <c r="X95" s="486">
        <v>0</v>
      </c>
      <c r="Y95" s="488">
        <v>0</v>
      </c>
      <c r="Z95" s="744"/>
      <c r="AA95" s="487"/>
      <c r="AB95" s="130"/>
      <c r="AC95" s="110">
        <f>SUMIFS(基础数据表格农村公路建设!M:M,基础数据表格农村公路建设!G:G,B95,基础数据表格农村公路建设!D:D,$AC$5,基础数据表格农村公路建设!E:E,$AC$6)</f>
        <v>13.122</v>
      </c>
      <c r="AD95" s="111">
        <f>SUMIFS(基础数据表格农村公路建设!M:M,基础数据表格农村公路建设!G:G,B95,基础数据表格农村公路建设!D:D,$AD$5,基础数据表格农村公路建设!E:E,$AD$6)</f>
        <v>7.686</v>
      </c>
      <c r="AE95" s="111">
        <f>SUMIFS(基础数据表格农村公路建设!M:M,基础数据表格农村公路建设!G:G,B95,基础数据表格农村公路建设!D:D,$AE$5,基础数据表格农村公路建设!E:E,$AE$6)</f>
        <v>0</v>
      </c>
      <c r="AF95" s="111">
        <f>SUMIFS(基础数据表格农村公路建设!M:M,基础数据表格农村公路建设!G:G,B95,基础数据表格农村公路建设!D:D,$AF$5,基础数据表格农村公路建设!E:E,$AF$6)</f>
        <v>0</v>
      </c>
      <c r="AG95" s="111">
        <f>SUMIFS(基础数据表格农村公路建设!M:M,基础数据表格农村公路建设!G:G,B95,基础数据表格农村公路建设!D:D,$AG$5,基础数据表格农村公路建设!E:E,$AG$6)</f>
        <v>12.489</v>
      </c>
      <c r="AH95" s="111">
        <f>SUMIFS(基础数据表格农村公路建设!M:M,基础数据表格农村公路建设!G:G,B95,基础数据表格农村公路建设!D:D,$AH$5,基础数据表格农村公路建设!E:E,$AH$6)</f>
        <v>0</v>
      </c>
      <c r="AI95" s="83"/>
      <c r="AJ95" s="83">
        <v>49.909</v>
      </c>
      <c r="AK95" s="98">
        <f t="shared" si="71"/>
        <v>-16.612</v>
      </c>
      <c r="AL95" s="99" t="s">
        <v>195</v>
      </c>
      <c r="AM95" s="112">
        <v>65</v>
      </c>
      <c r="AN95" s="112">
        <v>145</v>
      </c>
      <c r="AO95" s="113">
        <v>40</v>
      </c>
    </row>
    <row r="96" customFormat="1" ht="19" customHeight="1" outlineLevel="2" spans="1:41">
      <c r="A96" s="114" t="s">
        <v>116</v>
      </c>
      <c r="B96" s="140" t="s">
        <v>119</v>
      </c>
      <c r="C96" s="115">
        <f>H96+E96</f>
        <v>8997</v>
      </c>
      <c r="D96" s="117">
        <f t="shared" si="62"/>
        <v>7600</v>
      </c>
      <c r="E96" s="117">
        <v>2003</v>
      </c>
      <c r="F96" s="117">
        <f>ROUND(21686/71686*E96,0)</f>
        <v>606</v>
      </c>
      <c r="G96" s="102">
        <f t="shared" si="64"/>
        <v>1397</v>
      </c>
      <c r="H96" s="115">
        <f>M96</f>
        <v>6994</v>
      </c>
      <c r="I96" s="115">
        <v>140</v>
      </c>
      <c r="J96" s="241">
        <v>6758</v>
      </c>
      <c r="K96" s="115">
        <v>96</v>
      </c>
      <c r="L96" s="115">
        <v>0</v>
      </c>
      <c r="M96" s="115">
        <f>ROUND(Q96+U96+T96+V96,0)</f>
        <v>6994</v>
      </c>
      <c r="N96" s="742">
        <v>99.274</v>
      </c>
      <c r="O96" s="226">
        <f>SUM(AC96:AH96)</f>
        <v>99.274</v>
      </c>
      <c r="P96" s="193">
        <f>ROUND(SUMIFS(基础数据表格农村公路建设!P:P,基础数据表格农村公路建设!E:E,$AC$6,基础数据表格农村公路建设!G:G,B96),0)</f>
        <v>7577</v>
      </c>
      <c r="Q96" s="115">
        <f>ROUND(IF(R96&lt;S96,R96,S96),0)</f>
        <v>6898</v>
      </c>
      <c r="R96" s="119">
        <f>AM96*(AE96+AF96+AG96)+AN96*(AC96+AD96)+AO96*AH96</f>
        <v>6898.245</v>
      </c>
      <c r="S96" s="120">
        <f>P96</f>
        <v>7577</v>
      </c>
      <c r="T96" s="715">
        <v>96</v>
      </c>
      <c r="U96" s="74">
        <v>0</v>
      </c>
      <c r="V96" s="715">
        <v>0</v>
      </c>
      <c r="W96" s="486">
        <v>3</v>
      </c>
      <c r="X96" s="486">
        <v>3</v>
      </c>
      <c r="Y96" s="488">
        <v>0</v>
      </c>
      <c r="Z96" s="744">
        <v>37.564</v>
      </c>
      <c r="AA96" s="487"/>
      <c r="AB96" s="130"/>
      <c r="AC96" s="110">
        <f>SUMIFS(基础数据表格农村公路建设!M:M,基础数据表格农村公路建设!G:G,B96,基础数据表格农村公路建设!D:D,$AC$5,基础数据表格农村公路建设!E:E,$AC$6)</f>
        <v>6.447</v>
      </c>
      <c r="AD96" s="111">
        <f>SUMIFS(基础数据表格农村公路建设!M:M,基础数据表格农村公路建设!G:G,B96,基础数据表格农村公路建设!D:D,$AD$5,基础数据表格农村公路建设!E:E,$AD$6)</f>
        <v>0</v>
      </c>
      <c r="AE96" s="111">
        <f>SUMIFS(基础数据表格农村公路建设!M:M,基础数据表格农村公路建设!G:G,B96,基础数据表格农村公路建设!D:D,$AE$5,基础数据表格农村公路建设!E:E,$AE$6)</f>
        <v>1.136</v>
      </c>
      <c r="AF96" s="111">
        <f>SUMIFS(基础数据表格农村公路建设!M:M,基础数据表格农村公路建设!G:G,B96,基础数据表格农村公路建设!D:D,$AF$5,基础数据表格农村公路建设!E:E,$AF$6)</f>
        <v>2.562</v>
      </c>
      <c r="AG96" s="111">
        <f>SUMIFS(基础数据表格农村公路建设!M:M,基础数据表格农村公路建设!G:G,B96,基础数据表格农村公路建设!D:D,$AG$5,基础数据表格农村公路建设!E:E,$AG$6)</f>
        <v>86.316</v>
      </c>
      <c r="AH96" s="111">
        <f>SUMIFS(基础数据表格农村公路建设!M:M,基础数据表格农村公路建设!G:G,B96,基础数据表格农村公路建设!D:D,$AH$5,基础数据表格农村公路建设!E:E,$AH$6)</f>
        <v>2.813</v>
      </c>
      <c r="AI96" s="83"/>
      <c r="AJ96" s="83">
        <v>99.899</v>
      </c>
      <c r="AK96" s="98">
        <f t="shared" si="71"/>
        <v>-0.625</v>
      </c>
      <c r="AL96" s="99" t="s">
        <v>195</v>
      </c>
      <c r="AM96" s="112">
        <v>65</v>
      </c>
      <c r="AN96" s="112">
        <v>145</v>
      </c>
      <c r="AO96" s="113">
        <v>40</v>
      </c>
    </row>
    <row r="97" customFormat="1" ht="19" customHeight="1" outlineLevel="2" spans="1:41">
      <c r="A97" s="114" t="s">
        <v>116</v>
      </c>
      <c r="B97" s="140" t="s">
        <v>120</v>
      </c>
      <c r="C97" s="115">
        <f>H97+E97</f>
        <v>11877</v>
      </c>
      <c r="D97" s="117">
        <f t="shared" si="62"/>
        <v>10331</v>
      </c>
      <c r="E97" s="117">
        <v>2225</v>
      </c>
      <c r="F97" s="117">
        <f>ROUND(21686/71686*E97,0)+6</f>
        <v>679</v>
      </c>
      <c r="G97" s="102">
        <f t="shared" si="64"/>
        <v>1546</v>
      </c>
      <c r="H97" s="115">
        <f>M97</f>
        <v>9652</v>
      </c>
      <c r="I97" s="115">
        <v>193</v>
      </c>
      <c r="J97" s="241">
        <v>8766</v>
      </c>
      <c r="K97" s="115">
        <v>674</v>
      </c>
      <c r="L97" s="115">
        <v>19</v>
      </c>
      <c r="M97" s="115">
        <f>ROUND(Q97+U97+T97+V97,0)</f>
        <v>9652</v>
      </c>
      <c r="N97" s="742">
        <v>111.875</v>
      </c>
      <c r="O97" s="226">
        <f>SUM(AC97:AH97)</f>
        <v>111.875</v>
      </c>
      <c r="P97" s="193">
        <f>ROUND(SUMIFS(基础数据表格农村公路建设!P:P,基础数据表格农村公路建设!E:E,$AC$6,基础数据表格农村公路建设!G:G,B97),0)</f>
        <v>9886</v>
      </c>
      <c r="Q97" s="115">
        <f>ROUND(IF(R97&lt;S97,R97,S97),0)</f>
        <v>8959</v>
      </c>
      <c r="R97" s="119">
        <f>AM97*(AE97+AF97+AG97)+AN97*(AC97+AD97)+AO97*AH97</f>
        <v>8959.395</v>
      </c>
      <c r="S97" s="120">
        <f>P97</f>
        <v>9886</v>
      </c>
      <c r="T97" s="715">
        <v>674</v>
      </c>
      <c r="U97" s="74">
        <v>0</v>
      </c>
      <c r="V97" s="715">
        <v>19</v>
      </c>
      <c r="W97" s="486">
        <v>14</v>
      </c>
      <c r="X97" s="486">
        <v>14</v>
      </c>
      <c r="Y97" s="488">
        <v>0</v>
      </c>
      <c r="Z97" s="744">
        <v>30.094</v>
      </c>
      <c r="AA97" s="487">
        <v>3.18</v>
      </c>
      <c r="AB97" s="130">
        <v>28.62</v>
      </c>
      <c r="AC97" s="110">
        <f>SUMIFS(基础数据表格农村公路建设!M:M,基础数据表格农村公路建设!G:G,B97,基础数据表格农村公路建设!D:D,$AC$5,基础数据表格农村公路建设!E:E,$AC$6)</f>
        <v>21.094</v>
      </c>
      <c r="AD97" s="111">
        <f>SUMIFS(基础数据表格农村公路建设!M:M,基础数据表格农村公路建设!G:G,B97,基础数据表格农村公路建设!D:D,$AD$5,基础数据表格农村公路建设!E:E,$AD$6)</f>
        <v>0</v>
      </c>
      <c r="AE97" s="111">
        <f>SUMIFS(基础数据表格农村公路建设!M:M,基础数据表格农村公路建设!G:G,B97,基础数据表格农村公路建设!D:D,$AE$5,基础数据表格农村公路建设!E:E,$AE$6)</f>
        <v>0</v>
      </c>
      <c r="AF97" s="111">
        <f>SUMIFS(基础数据表格农村公路建设!M:M,基础数据表格农村公路建设!G:G,B97,基础数据表格农村公路建设!D:D,$AF$5,基础数据表格农村公路建设!E:E,$AF$6)</f>
        <v>0</v>
      </c>
      <c r="AG97" s="111">
        <f>SUMIFS(基础数据表格农村公路建设!M:M,基础数据表格农村公路建设!G:G,B97,基础数据表格农村公路建设!D:D,$AG$5,基础数据表格农村公路建设!E:E,$AG$6)</f>
        <v>90.781</v>
      </c>
      <c r="AH97" s="111">
        <f>SUMIFS(基础数据表格农村公路建设!M:M,基础数据表格农村公路建设!G:G,B97,基础数据表格农村公路建设!D:D,$AH$5,基础数据表格农村公路建设!E:E,$AH$6)</f>
        <v>0</v>
      </c>
      <c r="AI97" s="83"/>
      <c r="AJ97" s="83">
        <v>95</v>
      </c>
      <c r="AK97" s="98">
        <f t="shared" si="71"/>
        <v>16.875</v>
      </c>
      <c r="AL97" s="99" t="s">
        <v>195</v>
      </c>
      <c r="AM97" s="112">
        <v>65</v>
      </c>
      <c r="AN97" s="112">
        <v>145</v>
      </c>
      <c r="AO97" s="113">
        <v>40</v>
      </c>
    </row>
    <row r="98" customFormat="1" ht="19" customHeight="1" outlineLevel="2" spans="1:41">
      <c r="A98" s="114" t="s">
        <v>116</v>
      </c>
      <c r="B98" s="140" t="s">
        <v>121</v>
      </c>
      <c r="C98" s="115">
        <f>H98+E98</f>
        <v>3622</v>
      </c>
      <c r="D98" s="117">
        <f t="shared" si="62"/>
        <v>2325</v>
      </c>
      <c r="E98" s="117">
        <v>1859</v>
      </c>
      <c r="F98" s="117">
        <f>ROUND(21686/71686*E98,0)</f>
        <v>562</v>
      </c>
      <c r="G98" s="102">
        <f t="shared" si="64"/>
        <v>1297</v>
      </c>
      <c r="H98" s="115">
        <f>M98</f>
        <v>1763</v>
      </c>
      <c r="I98" s="115">
        <v>0</v>
      </c>
      <c r="J98" s="241">
        <v>1740</v>
      </c>
      <c r="K98" s="115">
        <v>23</v>
      </c>
      <c r="L98" s="115">
        <v>0</v>
      </c>
      <c r="M98" s="115">
        <f>ROUND(Q98+U98+T98+V98,0)</f>
        <v>1763</v>
      </c>
      <c r="N98" s="742">
        <v>29.432</v>
      </c>
      <c r="O98" s="226">
        <f>SUM(AC98:AH98)</f>
        <v>29.432</v>
      </c>
      <c r="P98" s="193">
        <f>ROUND(SUMIFS(基础数据表格农村公路建设!P:P,基础数据表格农村公路建设!E:E,$AC$6,基础数据表格农村公路建设!G:G,B98),0)</f>
        <v>1740</v>
      </c>
      <c r="Q98" s="115">
        <f>ROUND(IF(R98&lt;S98,R98,S98),0)</f>
        <v>1740</v>
      </c>
      <c r="R98" s="119">
        <f>AM98*(AE98+AF98+AG98)+AN98*(AC98+AD98)+AO98*AH98</f>
        <v>2820.76</v>
      </c>
      <c r="S98" s="120">
        <f>P98</f>
        <v>1740</v>
      </c>
      <c r="T98" s="715">
        <v>23</v>
      </c>
      <c r="U98" s="74">
        <v>0</v>
      </c>
      <c r="V98" s="715">
        <v>0</v>
      </c>
      <c r="W98" s="486">
        <v>5</v>
      </c>
      <c r="X98" s="486">
        <v>1</v>
      </c>
      <c r="Y98" s="488">
        <v>0</v>
      </c>
      <c r="Z98" s="744"/>
      <c r="AA98" s="487"/>
      <c r="AB98" s="130"/>
      <c r="AC98" s="110">
        <f>SUMIFS(基础数据表格农村公路建设!M:M,基础数据表格农村公路建设!G:G,B98,基础数据表格农村公路建设!D:D,$AC$5,基础数据表格农村公路建设!E:E,$AC$6)</f>
        <v>11.346</v>
      </c>
      <c r="AD98" s="111">
        <f>SUMIFS(基础数据表格农村公路建设!M:M,基础数据表格农村公路建设!G:G,B98,基础数据表格农村公路建设!D:D,$AD$5,基础数据表格农村公路建设!E:E,$AD$6)</f>
        <v>0</v>
      </c>
      <c r="AE98" s="111">
        <f>SUMIFS(基础数据表格农村公路建设!M:M,基础数据表格农村公路建设!G:G,B98,基础数据表格农村公路建设!D:D,$AE$5,基础数据表格农村公路建设!E:E,$AE$6)</f>
        <v>0</v>
      </c>
      <c r="AF98" s="111">
        <f>SUMIFS(基础数据表格农村公路建设!M:M,基础数据表格农村公路建设!G:G,B98,基础数据表格农村公路建设!D:D,$AF$5,基础数据表格农村公路建设!E:E,$AF$6)</f>
        <v>0</v>
      </c>
      <c r="AG98" s="111">
        <f>SUMIFS(基础数据表格农村公路建设!M:M,基础数据表格农村公路建设!G:G,B98,基础数据表格农村公路建设!D:D,$AG$5,基础数据表格农村公路建设!E:E,$AG$6)</f>
        <v>18.086</v>
      </c>
      <c r="AH98" s="111">
        <f>SUMIFS(基础数据表格农村公路建设!M:M,基础数据表格农村公路建设!G:G,B98,基础数据表格农村公路建设!D:D,$AH$5,基础数据表格农村公路建设!E:E,$AH$6)</f>
        <v>0</v>
      </c>
      <c r="AI98" s="83"/>
      <c r="AJ98" s="83">
        <v>28.899</v>
      </c>
      <c r="AK98" s="98">
        <f t="shared" si="71"/>
        <v>0.532999999999998</v>
      </c>
      <c r="AL98" s="99" t="s">
        <v>195</v>
      </c>
      <c r="AM98" s="112">
        <v>65</v>
      </c>
      <c r="AN98" s="112">
        <v>145</v>
      </c>
      <c r="AO98" s="113">
        <v>40</v>
      </c>
    </row>
    <row r="99" customFormat="1" ht="19" customHeight="1" outlineLevel="1" spans="1:41">
      <c r="A99" s="101" t="s">
        <v>122</v>
      </c>
      <c r="B99" s="140"/>
      <c r="C99" s="115">
        <f>SUBTOTAL(9,C100:C107)</f>
        <v>32396</v>
      </c>
      <c r="D99" s="117">
        <f t="shared" si="62"/>
        <v>28539</v>
      </c>
      <c r="E99" s="115">
        <f>SUBTOTAL(9,E100:E107)</f>
        <v>5529</v>
      </c>
      <c r="F99" s="115">
        <f>SUBTOTAL(9,F100:F107)</f>
        <v>1672</v>
      </c>
      <c r="G99" s="102">
        <f t="shared" si="64"/>
        <v>3857</v>
      </c>
      <c r="H99" s="115">
        <f t="shared" ref="H99:V99" si="86">SUBTOTAL(9,H100:H107)</f>
        <v>26867</v>
      </c>
      <c r="I99" s="115">
        <f t="shared" si="86"/>
        <v>362</v>
      </c>
      <c r="J99" s="115">
        <f t="shared" si="86"/>
        <v>25909</v>
      </c>
      <c r="K99" s="115">
        <f t="shared" si="86"/>
        <v>596</v>
      </c>
      <c r="L99" s="115">
        <f t="shared" si="86"/>
        <v>0</v>
      </c>
      <c r="M99" s="115">
        <f t="shared" si="86"/>
        <v>26867</v>
      </c>
      <c r="N99" s="743">
        <f t="shared" si="86"/>
        <v>274.077</v>
      </c>
      <c r="O99" s="385">
        <f t="shared" si="86"/>
        <v>274.077</v>
      </c>
      <c r="P99" s="238">
        <f t="shared" si="86"/>
        <v>27031</v>
      </c>
      <c r="Q99" s="115">
        <f t="shared" si="86"/>
        <v>26271</v>
      </c>
      <c r="R99" s="115">
        <f t="shared" si="86"/>
        <v>28471.2</v>
      </c>
      <c r="S99" s="115">
        <f t="shared" si="86"/>
        <v>27031</v>
      </c>
      <c r="T99" s="115">
        <f t="shared" si="86"/>
        <v>459</v>
      </c>
      <c r="U99" s="115">
        <f t="shared" si="86"/>
        <v>137</v>
      </c>
      <c r="V99" s="115">
        <f t="shared" si="86"/>
        <v>0</v>
      </c>
      <c r="W99" s="489">
        <v>22</v>
      </c>
      <c r="X99" s="489">
        <v>13</v>
      </c>
      <c r="Y99" s="489">
        <v>6</v>
      </c>
      <c r="Z99" s="490">
        <v>69.571</v>
      </c>
      <c r="AA99" s="490">
        <f t="shared" ref="AA99:AH99" si="87">SUM(AA100:AA107)</f>
        <v>0</v>
      </c>
      <c r="AB99" s="111">
        <f t="shared" si="87"/>
        <v>0</v>
      </c>
      <c r="AC99" s="111">
        <f t="shared" si="87"/>
        <v>141.865</v>
      </c>
      <c r="AD99" s="111">
        <f t="shared" si="87"/>
        <v>0</v>
      </c>
      <c r="AE99" s="111">
        <f t="shared" si="87"/>
        <v>14.175</v>
      </c>
      <c r="AF99" s="111">
        <f t="shared" si="87"/>
        <v>25.849</v>
      </c>
      <c r="AG99" s="111">
        <f t="shared" si="87"/>
        <v>75.993</v>
      </c>
      <c r="AH99" s="111">
        <f t="shared" si="87"/>
        <v>16.195</v>
      </c>
      <c r="AI99" s="110"/>
      <c r="AJ99" s="110">
        <v>267.631</v>
      </c>
      <c r="AK99" s="98">
        <f t="shared" si="71"/>
        <v>6.44600000000003</v>
      </c>
      <c r="AL99" s="99"/>
      <c r="AM99" s="112"/>
      <c r="AN99" s="112"/>
      <c r="AO99" s="113"/>
    </row>
    <row r="100" customFormat="1" ht="19" customHeight="1" outlineLevel="2" spans="1:41">
      <c r="A100" s="131" t="s">
        <v>123</v>
      </c>
      <c r="B100" s="140" t="s">
        <v>124</v>
      </c>
      <c r="C100" s="115">
        <f t="shared" ref="C100:C107" si="88">H100+E100</f>
        <v>56</v>
      </c>
      <c r="D100" s="117">
        <f t="shared" si="62"/>
        <v>17</v>
      </c>
      <c r="E100" s="117">
        <v>56</v>
      </c>
      <c r="F100" s="117">
        <f t="shared" ref="F100:F107" si="89">ROUND(21686/71686*E100,0)</f>
        <v>17</v>
      </c>
      <c r="G100" s="102">
        <f t="shared" si="64"/>
        <v>39</v>
      </c>
      <c r="H100" s="115">
        <f t="shared" ref="H100:H107" si="90">M100</f>
        <v>0</v>
      </c>
      <c r="I100" s="115">
        <v>0</v>
      </c>
      <c r="J100" s="241">
        <v>0</v>
      </c>
      <c r="K100" s="115">
        <v>0</v>
      </c>
      <c r="L100" s="115">
        <v>0</v>
      </c>
      <c r="M100" s="115">
        <f t="shared" ref="M100:M107" si="91">ROUND(Q100+U100+T100+V100,0)</f>
        <v>0</v>
      </c>
      <c r="N100" s="742">
        <v>0</v>
      </c>
      <c r="O100" s="226">
        <f t="shared" ref="O100:O107" si="92">SUM(AC100:AH100)</f>
        <v>0</v>
      </c>
      <c r="P100" s="193">
        <f>ROUND(SUMIFS(基础数据表格农村公路建设!P:P,基础数据表格农村公路建设!E:E,$AC$6,基础数据表格农村公路建设!G:G,B100),0)</f>
        <v>0</v>
      </c>
      <c r="Q100" s="115">
        <f t="shared" ref="Q100:Q107" si="93">ROUND(IF(R100&lt;S100,R100,S100),0)</f>
        <v>0</v>
      </c>
      <c r="R100" s="119">
        <f t="shared" ref="R100:R107" si="94">AM100*(AE100+AF100+AG100)+AN100*(AC100+AD100)+AO100*AH100</f>
        <v>0</v>
      </c>
      <c r="S100" s="120">
        <f t="shared" ref="S100:S107" si="95">P100</f>
        <v>0</v>
      </c>
      <c r="T100" s="715">
        <v>0</v>
      </c>
      <c r="U100" s="74">
        <v>0</v>
      </c>
      <c r="V100" s="715">
        <v>0</v>
      </c>
      <c r="W100" s="486"/>
      <c r="X100" s="486">
        <v>0</v>
      </c>
      <c r="Y100" s="488">
        <v>0</v>
      </c>
      <c r="Z100" s="744"/>
      <c r="AA100" s="487"/>
      <c r="AB100" s="130"/>
      <c r="AC100" s="110">
        <f>SUMIFS(基础数据表格农村公路建设!M:M,基础数据表格农村公路建设!G:G,B100,基础数据表格农村公路建设!D:D,$AC$5,基础数据表格农村公路建设!E:E,$AC$6)</f>
        <v>0</v>
      </c>
      <c r="AD100" s="111">
        <f>SUMIFS(基础数据表格农村公路建设!M:M,基础数据表格农村公路建设!G:G,B100,基础数据表格农村公路建设!D:D,$AD$5,基础数据表格农村公路建设!E:E,$AD$6)</f>
        <v>0</v>
      </c>
      <c r="AE100" s="111">
        <f>SUMIFS(基础数据表格农村公路建设!M:M,基础数据表格农村公路建设!G:G,B100,基础数据表格农村公路建设!D:D,$AE$5,基础数据表格农村公路建设!E:E,$AE$6)</f>
        <v>0</v>
      </c>
      <c r="AF100" s="111">
        <f>SUMIFS(基础数据表格农村公路建设!M:M,基础数据表格农村公路建设!G:G,B100,基础数据表格农村公路建设!D:D,$AF$5,基础数据表格农村公路建设!E:E,$AF$6)</f>
        <v>0</v>
      </c>
      <c r="AG100" s="111">
        <f>SUMIFS(基础数据表格农村公路建设!M:M,基础数据表格农村公路建设!G:G,B100,基础数据表格农村公路建设!D:D,$AG$5,基础数据表格农村公路建设!E:E,$AG$6)</f>
        <v>0</v>
      </c>
      <c r="AH100" s="111">
        <f>SUMIFS(基础数据表格农村公路建设!M:M,基础数据表格农村公路建设!G:G,B100,基础数据表格农村公路建设!D:D,$AH$5,基础数据表格农村公路建设!E:E,$AH$6)</f>
        <v>0</v>
      </c>
      <c r="AI100" s="83"/>
      <c r="AJ100" s="83">
        <v>0</v>
      </c>
      <c r="AK100" s="98">
        <f t="shared" si="71"/>
        <v>0</v>
      </c>
      <c r="AL100" s="99" t="s">
        <v>198</v>
      </c>
      <c r="AM100" s="112">
        <v>60</v>
      </c>
      <c r="AN100" s="112">
        <v>140</v>
      </c>
      <c r="AO100" s="113">
        <v>30</v>
      </c>
    </row>
    <row r="101" customFormat="1" ht="19" customHeight="1" outlineLevel="2" spans="1:41">
      <c r="A101" s="131" t="s">
        <v>123</v>
      </c>
      <c r="B101" s="140" t="s">
        <v>125</v>
      </c>
      <c r="C101" s="115">
        <f t="shared" si="88"/>
        <v>250</v>
      </c>
      <c r="D101" s="117">
        <f t="shared" si="62"/>
        <v>76</v>
      </c>
      <c r="E101" s="117">
        <v>250</v>
      </c>
      <c r="F101" s="117">
        <f t="shared" si="89"/>
        <v>76</v>
      </c>
      <c r="G101" s="102">
        <f t="shared" si="64"/>
        <v>174</v>
      </c>
      <c r="H101" s="115">
        <f t="shared" si="90"/>
        <v>0</v>
      </c>
      <c r="I101" s="115">
        <v>0</v>
      </c>
      <c r="J101" s="241">
        <v>0</v>
      </c>
      <c r="K101" s="115">
        <v>0</v>
      </c>
      <c r="L101" s="115">
        <v>0</v>
      </c>
      <c r="M101" s="115">
        <f t="shared" si="91"/>
        <v>0</v>
      </c>
      <c r="N101" s="742">
        <v>0</v>
      </c>
      <c r="O101" s="226">
        <f t="shared" si="92"/>
        <v>0</v>
      </c>
      <c r="P101" s="193">
        <f>ROUND(SUMIFS(基础数据表格农村公路建设!P:P,基础数据表格农村公路建设!E:E,$AC$6,基础数据表格农村公路建设!G:G,B101),0)</f>
        <v>0</v>
      </c>
      <c r="Q101" s="115">
        <f t="shared" si="93"/>
        <v>0</v>
      </c>
      <c r="R101" s="119">
        <f t="shared" si="94"/>
        <v>0</v>
      </c>
      <c r="S101" s="120">
        <f t="shared" si="95"/>
        <v>0</v>
      </c>
      <c r="T101" s="715">
        <v>0</v>
      </c>
      <c r="U101" s="74">
        <v>0</v>
      </c>
      <c r="V101" s="715">
        <v>0</v>
      </c>
      <c r="W101" s="486"/>
      <c r="X101" s="486">
        <v>0</v>
      </c>
      <c r="Y101" s="488">
        <v>0</v>
      </c>
      <c r="Z101" s="744"/>
      <c r="AA101" s="487"/>
      <c r="AB101" s="130"/>
      <c r="AC101" s="110">
        <f>SUMIFS(基础数据表格农村公路建设!M:M,基础数据表格农村公路建设!G:G,B101,基础数据表格农村公路建设!D:D,$AC$5,基础数据表格农村公路建设!E:E,$AC$6)</f>
        <v>0</v>
      </c>
      <c r="AD101" s="111">
        <f>SUMIFS(基础数据表格农村公路建设!M:M,基础数据表格农村公路建设!G:G,B101,基础数据表格农村公路建设!D:D,$AD$5,基础数据表格农村公路建设!E:E,$AD$6)</f>
        <v>0</v>
      </c>
      <c r="AE101" s="111">
        <f>SUMIFS(基础数据表格农村公路建设!M:M,基础数据表格农村公路建设!G:G,B101,基础数据表格农村公路建设!D:D,$AE$5,基础数据表格农村公路建设!E:E,$AE$6)</f>
        <v>0</v>
      </c>
      <c r="AF101" s="111">
        <f>SUMIFS(基础数据表格农村公路建设!M:M,基础数据表格农村公路建设!G:G,B101,基础数据表格农村公路建设!D:D,$AF$5,基础数据表格农村公路建设!E:E,$AF$6)</f>
        <v>0</v>
      </c>
      <c r="AG101" s="111">
        <f>SUMIFS(基础数据表格农村公路建设!M:M,基础数据表格农村公路建设!G:G,B101,基础数据表格农村公路建设!D:D,$AG$5,基础数据表格农村公路建设!E:E,$AG$6)</f>
        <v>0</v>
      </c>
      <c r="AH101" s="111">
        <f>SUMIFS(基础数据表格农村公路建设!M:M,基础数据表格农村公路建设!G:G,B101,基础数据表格农村公路建设!D:D,$AH$5,基础数据表格农村公路建设!E:E,$AH$6)</f>
        <v>0</v>
      </c>
      <c r="AI101" s="83"/>
      <c r="AJ101" s="83">
        <v>0</v>
      </c>
      <c r="AK101" s="98">
        <f t="shared" si="71"/>
        <v>0</v>
      </c>
      <c r="AL101" s="99" t="s">
        <v>198</v>
      </c>
      <c r="AM101" s="112">
        <v>60</v>
      </c>
      <c r="AN101" s="112">
        <v>140</v>
      </c>
      <c r="AO101" s="113">
        <v>30</v>
      </c>
    </row>
    <row r="102" customFormat="1" ht="19" customHeight="1" outlineLevel="2" spans="1:41">
      <c r="A102" s="114" t="s">
        <v>123</v>
      </c>
      <c r="B102" s="140" t="s">
        <v>126</v>
      </c>
      <c r="C102" s="115">
        <f t="shared" si="88"/>
        <v>2743</v>
      </c>
      <c r="D102" s="117">
        <f t="shared" si="62"/>
        <v>2163</v>
      </c>
      <c r="E102" s="117">
        <v>831</v>
      </c>
      <c r="F102" s="117">
        <f t="shared" si="89"/>
        <v>251</v>
      </c>
      <c r="G102" s="102">
        <f t="shared" si="64"/>
        <v>580</v>
      </c>
      <c r="H102" s="115">
        <f t="shared" si="90"/>
        <v>1912</v>
      </c>
      <c r="I102" s="115">
        <v>38</v>
      </c>
      <c r="J102" s="241">
        <v>1761</v>
      </c>
      <c r="K102" s="115">
        <v>113</v>
      </c>
      <c r="L102" s="115">
        <v>0</v>
      </c>
      <c r="M102" s="115">
        <f t="shared" si="91"/>
        <v>1912</v>
      </c>
      <c r="N102" s="742">
        <v>30.655</v>
      </c>
      <c r="O102" s="226">
        <f t="shared" si="92"/>
        <v>30.655</v>
      </c>
      <c r="P102" s="193">
        <f>ROUND(SUMIFS(基础数据表格农村公路建设!P:P,基础数据表格农村公路建设!E:E,$AC$6,基础数据表格农村公路建设!G:G,B102),0)</f>
        <v>1799</v>
      </c>
      <c r="Q102" s="115">
        <f t="shared" si="93"/>
        <v>1799</v>
      </c>
      <c r="R102" s="119">
        <f t="shared" si="94"/>
        <v>1862.93</v>
      </c>
      <c r="S102" s="120">
        <f t="shared" si="95"/>
        <v>1799</v>
      </c>
      <c r="T102" s="715">
        <v>109</v>
      </c>
      <c r="U102" s="74">
        <v>4</v>
      </c>
      <c r="V102" s="715">
        <v>0</v>
      </c>
      <c r="W102" s="486">
        <v>3</v>
      </c>
      <c r="X102" s="486">
        <v>3</v>
      </c>
      <c r="Y102" s="488">
        <v>1</v>
      </c>
      <c r="Z102" s="744"/>
      <c r="AA102" s="487"/>
      <c r="AB102" s="130"/>
      <c r="AC102" s="110">
        <f>SUMIFS(基础数据表格农村公路建设!M:M,基础数据表格农村公路建设!G:G,B102,基础数据表格农村公路建设!D:D,$AC$5,基础数据表格农村公路建设!E:E,$AC$6)</f>
        <v>1.363</v>
      </c>
      <c r="AD102" s="111">
        <f>SUMIFS(基础数据表格农村公路建设!M:M,基础数据表格农村公路建设!G:G,B102,基础数据表格农村公路建设!D:D,$AD$5,基础数据表格农村公路建设!E:E,$AD$6)</f>
        <v>0</v>
      </c>
      <c r="AE102" s="111">
        <f>SUMIFS(基础数据表格农村公路建设!M:M,基础数据表格农村公路建设!G:G,B102,基础数据表格农村公路建设!D:D,$AE$5,基础数据表格农村公路建设!E:E,$AE$6)</f>
        <v>3.725</v>
      </c>
      <c r="AF102" s="111">
        <f>SUMIFS(基础数据表格农村公路建设!M:M,基础数据表格农村公路建设!G:G,B102,基础数据表格农村公路建设!D:D,$AF$5,基础数据表格农村公路建设!E:E,$AF$6)</f>
        <v>0</v>
      </c>
      <c r="AG102" s="111">
        <f>SUMIFS(基础数据表格农村公路建设!M:M,基础数据表格农村公路建设!G:G,B102,基础数据表格农村公路建设!D:D,$AG$5,基础数据表格农村公路建设!E:E,$AG$6)</f>
        <v>22.72</v>
      </c>
      <c r="AH102" s="111">
        <f>SUMIFS(基础数据表格农村公路建设!M:M,基础数据表格农村公路建设!G:G,B102,基础数据表格农村公路建设!D:D,$AH$5,基础数据表格农村公路建设!E:E,$AH$6)</f>
        <v>2.847</v>
      </c>
      <c r="AI102" s="83"/>
      <c r="AJ102" s="83">
        <v>28.705</v>
      </c>
      <c r="AK102" s="98">
        <f t="shared" si="71"/>
        <v>1.95</v>
      </c>
      <c r="AL102" s="99" t="s">
        <v>198</v>
      </c>
      <c r="AM102" s="112">
        <v>60</v>
      </c>
      <c r="AN102" s="112">
        <v>140</v>
      </c>
      <c r="AO102" s="113">
        <v>30</v>
      </c>
    </row>
    <row r="103" customFormat="1" ht="19" customHeight="1" outlineLevel="2" spans="1:41">
      <c r="A103" s="114" t="s">
        <v>123</v>
      </c>
      <c r="B103" s="140" t="s">
        <v>127</v>
      </c>
      <c r="C103" s="115">
        <f t="shared" si="88"/>
        <v>4130</v>
      </c>
      <c r="D103" s="117">
        <f t="shared" si="62"/>
        <v>3716</v>
      </c>
      <c r="E103" s="117">
        <v>593</v>
      </c>
      <c r="F103" s="117">
        <f t="shared" si="89"/>
        <v>179</v>
      </c>
      <c r="G103" s="102">
        <f t="shared" si="64"/>
        <v>414</v>
      </c>
      <c r="H103" s="115">
        <f t="shared" si="90"/>
        <v>3537</v>
      </c>
      <c r="I103" s="115">
        <v>71</v>
      </c>
      <c r="J103" s="241">
        <v>3306</v>
      </c>
      <c r="K103" s="115">
        <v>160</v>
      </c>
      <c r="L103" s="115">
        <v>0</v>
      </c>
      <c r="M103" s="115">
        <f t="shared" si="91"/>
        <v>3537</v>
      </c>
      <c r="N103" s="742">
        <v>24.124</v>
      </c>
      <c r="O103" s="226">
        <f t="shared" si="92"/>
        <v>24.124</v>
      </c>
      <c r="P103" s="193">
        <f>ROUND(SUMIFS(基础数据表格农村公路建设!P:P,基础数据表格农村公路建设!E:E,$AC$6,基础数据表格农村公路建设!G:G,B103),0)</f>
        <v>3541</v>
      </c>
      <c r="Q103" s="115">
        <f t="shared" si="93"/>
        <v>3377</v>
      </c>
      <c r="R103" s="119">
        <f t="shared" si="94"/>
        <v>3377.36</v>
      </c>
      <c r="S103" s="120">
        <f t="shared" si="95"/>
        <v>3541</v>
      </c>
      <c r="T103" s="715">
        <v>149</v>
      </c>
      <c r="U103" s="74">
        <v>11</v>
      </c>
      <c r="V103" s="715">
        <v>0</v>
      </c>
      <c r="W103" s="486">
        <v>6</v>
      </c>
      <c r="X103" s="486">
        <v>6</v>
      </c>
      <c r="Y103" s="488">
        <v>2</v>
      </c>
      <c r="Z103" s="744"/>
      <c r="AA103" s="487"/>
      <c r="AB103" s="130"/>
      <c r="AC103" s="110">
        <f>SUMIFS(基础数据表格农村公路建设!M:M,基础数据表格农村公路建设!G:G,B103,基础数据表格农村公路建设!D:D,$AC$5,基础数据表格农村公路建设!E:E,$AC$6)</f>
        <v>24.124</v>
      </c>
      <c r="AD103" s="111">
        <f>SUMIFS(基础数据表格农村公路建设!M:M,基础数据表格农村公路建设!G:G,B103,基础数据表格农村公路建设!D:D,$AD$5,基础数据表格农村公路建设!E:E,$AD$6)</f>
        <v>0</v>
      </c>
      <c r="AE103" s="111">
        <f>SUMIFS(基础数据表格农村公路建设!M:M,基础数据表格农村公路建设!G:G,B103,基础数据表格农村公路建设!D:D,$AE$5,基础数据表格农村公路建设!E:E,$AE$6)</f>
        <v>0</v>
      </c>
      <c r="AF103" s="111">
        <f>SUMIFS(基础数据表格农村公路建设!M:M,基础数据表格农村公路建设!G:G,B103,基础数据表格农村公路建设!D:D,$AF$5,基础数据表格农村公路建设!E:E,$AF$6)</f>
        <v>0</v>
      </c>
      <c r="AG103" s="111">
        <f>SUMIFS(基础数据表格农村公路建设!M:M,基础数据表格农村公路建设!G:G,B103,基础数据表格农村公路建设!D:D,$AG$5,基础数据表格农村公路建设!E:E,$AG$6)</f>
        <v>0</v>
      </c>
      <c r="AH103" s="111">
        <f>SUMIFS(基础数据表格农村公路建设!M:M,基础数据表格农村公路建设!G:G,B103,基础数据表格农村公路建设!D:D,$AH$5,基础数据表格农村公路建设!E:E,$AH$6)</f>
        <v>0</v>
      </c>
      <c r="AI103" s="83"/>
      <c r="AJ103" s="83">
        <v>23.945</v>
      </c>
      <c r="AK103" s="98">
        <f t="shared" si="71"/>
        <v>0.178999999999998</v>
      </c>
      <c r="AL103" s="99" t="s">
        <v>198</v>
      </c>
      <c r="AM103" s="112">
        <v>60</v>
      </c>
      <c r="AN103" s="112">
        <v>140</v>
      </c>
      <c r="AO103" s="113">
        <v>30</v>
      </c>
    </row>
    <row r="104" customFormat="1" ht="19" customHeight="1" outlineLevel="2" spans="1:41">
      <c r="A104" s="114" t="s">
        <v>123</v>
      </c>
      <c r="B104" s="140" t="s">
        <v>128</v>
      </c>
      <c r="C104" s="115">
        <f t="shared" si="88"/>
        <v>5638</v>
      </c>
      <c r="D104" s="117">
        <f t="shared" si="62"/>
        <v>5008</v>
      </c>
      <c r="E104" s="117">
        <v>903</v>
      </c>
      <c r="F104" s="117">
        <f t="shared" si="89"/>
        <v>273</v>
      </c>
      <c r="G104" s="102">
        <f t="shared" si="64"/>
        <v>630</v>
      </c>
      <c r="H104" s="115">
        <f t="shared" si="90"/>
        <v>4735</v>
      </c>
      <c r="I104" s="115">
        <v>94</v>
      </c>
      <c r="J104" s="241">
        <v>4460</v>
      </c>
      <c r="K104" s="115">
        <v>181</v>
      </c>
      <c r="L104" s="115">
        <v>0</v>
      </c>
      <c r="M104" s="115">
        <f t="shared" si="91"/>
        <v>4735</v>
      </c>
      <c r="N104" s="742">
        <v>40.559</v>
      </c>
      <c r="O104" s="226">
        <f t="shared" si="92"/>
        <v>40.559</v>
      </c>
      <c r="P104" s="193">
        <f>ROUND(SUMIFS(基础数据表格农村公路建设!P:P,基础数据表格农村公路建设!E:E,$AC$6,基础数据表格农村公路建设!G:G,B104),0)</f>
        <v>4554</v>
      </c>
      <c r="Q104" s="115">
        <f t="shared" si="93"/>
        <v>4554</v>
      </c>
      <c r="R104" s="119">
        <f t="shared" si="94"/>
        <v>5245.295</v>
      </c>
      <c r="S104" s="120">
        <f t="shared" si="95"/>
        <v>4554</v>
      </c>
      <c r="T104" s="715">
        <v>59</v>
      </c>
      <c r="U104" s="74">
        <v>122</v>
      </c>
      <c r="V104" s="715">
        <v>0</v>
      </c>
      <c r="W104" s="486">
        <v>1</v>
      </c>
      <c r="X104" s="486">
        <v>1</v>
      </c>
      <c r="Y104" s="488">
        <v>3</v>
      </c>
      <c r="Z104" s="744"/>
      <c r="AA104" s="487"/>
      <c r="AB104" s="130"/>
      <c r="AC104" s="110">
        <f>SUMIFS(基础数据表格农村公路建设!M:M,基础数据表格农村公路建设!G:G,B104,基础数据表格农村公路建设!D:D,$AC$5,基础数据表格农村公路建设!E:E,$AC$6)</f>
        <v>32.612</v>
      </c>
      <c r="AD104" s="111">
        <f>SUMIFS(基础数据表格农村公路建设!M:M,基础数据表格农村公路建设!G:G,B104,基础数据表格农村公路建设!D:D,$AD$5,基础数据表格农村公路建设!E:E,$AD$6)</f>
        <v>0</v>
      </c>
      <c r="AE104" s="111">
        <f>SUMIFS(基础数据表格农村公路建设!M:M,基础数据表格农村公路建设!G:G,B104,基础数据表格农村公路建设!D:D,$AE$5,基础数据表格农村公路建设!E:E,$AE$6)</f>
        <v>0</v>
      </c>
      <c r="AF104" s="111">
        <f>SUMIFS(基础数据表格农村公路建设!M:M,基础数据表格农村公路建设!G:G,B104,基础数据表格农村公路建设!D:D,$AF$5,基础数据表格农村公路建设!E:E,$AF$6)</f>
        <v>0</v>
      </c>
      <c r="AG104" s="111">
        <f>SUMIFS(基础数据表格农村公路建设!M:M,基础数据表格农村公路建设!G:G,B104,基础数据表格农村公路建设!D:D,$AG$5,基础数据表格农村公路建设!E:E,$AG$6)</f>
        <v>7.947</v>
      </c>
      <c r="AH104" s="111">
        <f>SUMIFS(基础数据表格农村公路建设!M:M,基础数据表格农村公路建设!G:G,B104,基础数据表格农村公路建设!D:D,$AH$5,基础数据表格农村公路建设!E:E,$AH$6)</f>
        <v>0</v>
      </c>
      <c r="AI104" s="83"/>
      <c r="AJ104" s="83">
        <v>29.877</v>
      </c>
      <c r="AK104" s="98">
        <f t="shared" si="71"/>
        <v>10.682</v>
      </c>
      <c r="AL104" s="99" t="s">
        <v>195</v>
      </c>
      <c r="AM104" s="112">
        <v>65</v>
      </c>
      <c r="AN104" s="112">
        <v>145</v>
      </c>
      <c r="AO104" s="113">
        <v>40</v>
      </c>
    </row>
    <row r="105" customFormat="1" ht="19" customHeight="1" outlineLevel="2" spans="1:41">
      <c r="A105" s="114" t="s">
        <v>123</v>
      </c>
      <c r="B105" s="140" t="s">
        <v>129</v>
      </c>
      <c r="C105" s="115">
        <f t="shared" si="88"/>
        <v>4436</v>
      </c>
      <c r="D105" s="117">
        <f t="shared" si="62"/>
        <v>3895</v>
      </c>
      <c r="E105" s="117">
        <v>776</v>
      </c>
      <c r="F105" s="117">
        <f t="shared" si="89"/>
        <v>235</v>
      </c>
      <c r="G105" s="102">
        <f t="shared" si="64"/>
        <v>541</v>
      </c>
      <c r="H105" s="115">
        <f t="shared" si="90"/>
        <v>3660</v>
      </c>
      <c r="I105" s="115">
        <v>73</v>
      </c>
      <c r="J105" s="241">
        <v>3587</v>
      </c>
      <c r="K105" s="115">
        <v>0</v>
      </c>
      <c r="L105" s="115">
        <v>0</v>
      </c>
      <c r="M105" s="115">
        <f t="shared" si="91"/>
        <v>3660</v>
      </c>
      <c r="N105" s="742">
        <v>37.623</v>
      </c>
      <c r="O105" s="226">
        <f t="shared" si="92"/>
        <v>37.623</v>
      </c>
      <c r="P105" s="193">
        <f>ROUND(SUMIFS(基础数据表格农村公路建设!P:P,基础数据表格农村公路建设!E:E,$AC$6,基础数据表格农村公路建设!G:G,B105),0)</f>
        <v>3660</v>
      </c>
      <c r="Q105" s="115">
        <f t="shared" si="93"/>
        <v>3660</v>
      </c>
      <c r="R105" s="119">
        <f t="shared" si="94"/>
        <v>4029.575</v>
      </c>
      <c r="S105" s="120">
        <f t="shared" si="95"/>
        <v>3660</v>
      </c>
      <c r="T105" s="715">
        <v>0</v>
      </c>
      <c r="U105" s="74">
        <v>0</v>
      </c>
      <c r="V105" s="715">
        <v>0</v>
      </c>
      <c r="W105" s="486">
        <v>0</v>
      </c>
      <c r="X105" s="486">
        <v>0</v>
      </c>
      <c r="Y105" s="488">
        <v>0</v>
      </c>
      <c r="Z105" s="744">
        <v>69.571</v>
      </c>
      <c r="AA105" s="487"/>
      <c r="AB105" s="130"/>
      <c r="AC105" s="110">
        <f>SUMIFS(基础数据表格农村公路建设!M:M,基础数据表格农村公路建设!G:G,B105,基础数据表格农村公路建设!D:D,$AC$5,基础数据表格农村公路建设!E:E,$AC$6)</f>
        <v>19.801</v>
      </c>
      <c r="AD105" s="111">
        <f>SUMIFS(基础数据表格农村公路建设!M:M,基础数据表格农村公路建设!G:G,B105,基础数据表格农村公路建设!D:D,$AD$5,基础数据表格农村公路建设!E:E,$AD$6)</f>
        <v>0</v>
      </c>
      <c r="AE105" s="111">
        <f>SUMIFS(基础数据表格农村公路建设!M:M,基础数据表格农村公路建设!G:G,B105,基础数据表格农村公路建设!D:D,$AE$5,基础数据表格农村公路建设!E:E,$AE$6)</f>
        <v>0</v>
      </c>
      <c r="AF105" s="111">
        <f>SUMIFS(基础数据表格农村公路建设!M:M,基础数据表格农村公路建设!G:G,B105,基础数据表格农村公路建设!D:D,$AF$5,基础数据表格农村公路建设!E:E,$AF$6)</f>
        <v>12.982</v>
      </c>
      <c r="AG105" s="111">
        <f>SUMIFS(基础数据表格农村公路建设!M:M,基础数据表格农村公路建设!G:G,B105,基础数据表格农村公路建设!D:D,$AG$5,基础数据表格农村公路建设!E:E,$AG$6)</f>
        <v>4.84</v>
      </c>
      <c r="AH105" s="111">
        <f>SUMIFS(基础数据表格农村公路建设!M:M,基础数据表格农村公路建设!G:G,B105,基础数据表格农村公路建设!D:D,$AH$5,基础数据表格农村公路建设!E:E,$AH$6)</f>
        <v>0</v>
      </c>
      <c r="AI105" s="83"/>
      <c r="AJ105" s="83">
        <v>42.262</v>
      </c>
      <c r="AK105" s="98">
        <f t="shared" si="71"/>
        <v>-4.639</v>
      </c>
      <c r="AL105" s="99" t="s">
        <v>195</v>
      </c>
      <c r="AM105" s="112">
        <v>65</v>
      </c>
      <c r="AN105" s="112">
        <v>145</v>
      </c>
      <c r="AO105" s="113">
        <v>40</v>
      </c>
    </row>
    <row r="106" customFormat="1" ht="19" customHeight="1" outlineLevel="2" spans="1:41">
      <c r="A106" s="114" t="s">
        <v>123</v>
      </c>
      <c r="B106" s="140" t="s">
        <v>130</v>
      </c>
      <c r="C106" s="115">
        <f t="shared" si="88"/>
        <v>9715</v>
      </c>
      <c r="D106" s="117">
        <f t="shared" si="62"/>
        <v>9040</v>
      </c>
      <c r="E106" s="117">
        <v>968</v>
      </c>
      <c r="F106" s="117">
        <f t="shared" si="89"/>
        <v>293</v>
      </c>
      <c r="G106" s="102">
        <f t="shared" si="64"/>
        <v>675</v>
      </c>
      <c r="H106" s="115">
        <f t="shared" si="90"/>
        <v>8747</v>
      </c>
      <c r="I106" s="115">
        <v>0</v>
      </c>
      <c r="J106" s="241">
        <v>8747</v>
      </c>
      <c r="K106" s="115">
        <v>0</v>
      </c>
      <c r="L106" s="115">
        <v>0</v>
      </c>
      <c r="M106" s="115">
        <f t="shared" si="91"/>
        <v>8747</v>
      </c>
      <c r="N106" s="742">
        <v>88.449</v>
      </c>
      <c r="O106" s="226">
        <f t="shared" si="92"/>
        <v>88.449</v>
      </c>
      <c r="P106" s="193">
        <f>ROUND(SUMIFS(基础数据表格农村公路建设!P:P,基础数据表格农村公路建设!E:E,$AC$6,基础数据表格农村公路建设!G:G,B106),0)</f>
        <v>8747</v>
      </c>
      <c r="Q106" s="115">
        <f t="shared" si="93"/>
        <v>8747</v>
      </c>
      <c r="R106" s="119">
        <f t="shared" si="94"/>
        <v>9821.905</v>
      </c>
      <c r="S106" s="120">
        <f t="shared" si="95"/>
        <v>8747</v>
      </c>
      <c r="T106" s="715">
        <v>0</v>
      </c>
      <c r="U106" s="74">
        <v>0</v>
      </c>
      <c r="V106" s="715">
        <v>0</v>
      </c>
      <c r="W106" s="486">
        <v>1</v>
      </c>
      <c r="X106" s="486">
        <v>0</v>
      </c>
      <c r="Y106" s="488">
        <v>0</v>
      </c>
      <c r="Z106" s="744"/>
      <c r="AA106" s="487"/>
      <c r="AB106" s="130"/>
      <c r="AC106" s="110">
        <f>SUMIFS(基础数据表格农村公路建设!M:M,基础数据表格农村公路建设!G:G,B106,基础数据表格农村公路建设!D:D,$AC$5,基础数据表格农村公路建设!E:E,$AC$6)</f>
        <v>50.909</v>
      </c>
      <c r="AD106" s="111">
        <f>SUMIFS(基础数据表格农村公路建设!M:M,基础数据表格农村公路建设!G:G,B106,基础数据表格农村公路建设!D:D,$AD$5,基础数据表格农村公路建设!E:E,$AD$6)</f>
        <v>0</v>
      </c>
      <c r="AE106" s="111">
        <f>SUMIFS(基础数据表格农村公路建设!M:M,基础数据表格农村公路建设!G:G,B106,基础数据表格农村公路建设!D:D,$AE$5,基础数据表格农村公路建设!E:E,$AE$6)</f>
        <v>0</v>
      </c>
      <c r="AF106" s="111">
        <f>SUMIFS(基础数据表格农村公路建设!M:M,基础数据表格农村公路建设!G:G,B106,基础数据表格农村公路建设!D:D,$AF$5,基础数据表格农村公路建设!E:E,$AF$6)</f>
        <v>0</v>
      </c>
      <c r="AG106" s="111">
        <f>SUMIFS(基础数据表格农村公路建设!M:M,基础数据表格农村公路建设!G:G,B106,基础数据表格农村公路建设!D:D,$AG$5,基础数据表格农村公路建设!E:E,$AG$6)</f>
        <v>37.54</v>
      </c>
      <c r="AH106" s="111">
        <f>SUMIFS(基础数据表格农村公路建设!M:M,基础数据表格农村公路建设!G:G,B106,基础数据表格农村公路建设!D:D,$AH$5,基础数据表格农村公路建设!E:E,$AH$6)</f>
        <v>0</v>
      </c>
      <c r="AI106" s="83"/>
      <c r="AJ106" s="83">
        <v>87.2</v>
      </c>
      <c r="AK106" s="98">
        <f t="shared" si="71"/>
        <v>1.249</v>
      </c>
      <c r="AL106" s="99" t="s">
        <v>195</v>
      </c>
      <c r="AM106" s="112">
        <v>65</v>
      </c>
      <c r="AN106" s="112">
        <v>145</v>
      </c>
      <c r="AO106" s="113">
        <v>40</v>
      </c>
    </row>
    <row r="107" customFormat="1" ht="19" customHeight="1" outlineLevel="2" spans="1:41">
      <c r="A107" s="114" t="s">
        <v>123</v>
      </c>
      <c r="B107" s="140" t="s">
        <v>131</v>
      </c>
      <c r="C107" s="115">
        <f t="shared" si="88"/>
        <v>5428</v>
      </c>
      <c r="D107" s="117">
        <f t="shared" si="62"/>
        <v>4624</v>
      </c>
      <c r="E107" s="117">
        <v>1152</v>
      </c>
      <c r="F107" s="117">
        <f t="shared" si="89"/>
        <v>348</v>
      </c>
      <c r="G107" s="102">
        <f t="shared" si="64"/>
        <v>804</v>
      </c>
      <c r="H107" s="115">
        <f t="shared" si="90"/>
        <v>4276</v>
      </c>
      <c r="I107" s="115">
        <v>86</v>
      </c>
      <c r="J107" s="241">
        <v>4048</v>
      </c>
      <c r="K107" s="115">
        <v>142</v>
      </c>
      <c r="L107" s="115">
        <v>0</v>
      </c>
      <c r="M107" s="115">
        <f t="shared" si="91"/>
        <v>4276</v>
      </c>
      <c r="N107" s="742">
        <v>52.667</v>
      </c>
      <c r="O107" s="226">
        <f t="shared" si="92"/>
        <v>52.667</v>
      </c>
      <c r="P107" s="193">
        <f>ROUND(SUMIFS(基础数据表格农村公路建设!P:P,基础数据表格农村公路建设!E:E,$AC$6,基础数据表格农村公路建设!G:G,B107),0)</f>
        <v>4730</v>
      </c>
      <c r="Q107" s="115">
        <f t="shared" si="93"/>
        <v>4134</v>
      </c>
      <c r="R107" s="119">
        <f t="shared" si="94"/>
        <v>4134.135</v>
      </c>
      <c r="S107" s="120">
        <f t="shared" si="95"/>
        <v>4730</v>
      </c>
      <c r="T107" s="715">
        <v>142</v>
      </c>
      <c r="U107" s="74">
        <v>0</v>
      </c>
      <c r="V107" s="715">
        <v>0</v>
      </c>
      <c r="W107" s="486">
        <v>11</v>
      </c>
      <c r="X107" s="486">
        <v>3</v>
      </c>
      <c r="Y107" s="488">
        <v>0</v>
      </c>
      <c r="Z107" s="744"/>
      <c r="AA107" s="487"/>
      <c r="AB107" s="130"/>
      <c r="AC107" s="110">
        <f>SUMIFS(基础数据表格农村公路建设!M:M,基础数据表格农村公路建设!G:G,B107,基础数据表格农村公路建设!D:D,$AC$5,基础数据表格农村公路建设!E:E,$AC$6)</f>
        <v>13.056</v>
      </c>
      <c r="AD107" s="111">
        <f>SUMIFS(基础数据表格农村公路建设!M:M,基础数据表格农村公路建设!G:G,B107,基础数据表格农村公路建设!D:D,$AD$5,基础数据表格农村公路建设!E:E,$AD$6)</f>
        <v>0</v>
      </c>
      <c r="AE107" s="111">
        <f>SUMIFS(基础数据表格农村公路建设!M:M,基础数据表格农村公路建设!G:G,B107,基础数据表格农村公路建设!D:D,$AE$5,基础数据表格农村公路建设!E:E,$AE$6)</f>
        <v>10.45</v>
      </c>
      <c r="AF107" s="111">
        <f>SUMIFS(基础数据表格农村公路建设!M:M,基础数据表格农村公路建设!G:G,B107,基础数据表格农村公路建设!D:D,$AF$5,基础数据表格农村公路建设!E:E,$AF$6)</f>
        <v>12.867</v>
      </c>
      <c r="AG107" s="111">
        <f>SUMIFS(基础数据表格农村公路建设!M:M,基础数据表格农村公路建设!G:G,B107,基础数据表格农村公路建设!D:D,$AG$5,基础数据表格农村公路建设!E:E,$AG$6)</f>
        <v>2.946</v>
      </c>
      <c r="AH107" s="111">
        <f>SUMIFS(基础数据表格农村公路建设!M:M,基础数据表格农村公路建设!G:G,B107,基础数据表格农村公路建设!D:D,$AH$5,基础数据表格农村公路建设!E:E,$AH$6)</f>
        <v>13.348</v>
      </c>
      <c r="AI107" s="83"/>
      <c r="AJ107" s="83">
        <v>55.642</v>
      </c>
      <c r="AK107" s="98">
        <f t="shared" si="71"/>
        <v>-2.975</v>
      </c>
      <c r="AL107" s="99" t="s">
        <v>195</v>
      </c>
      <c r="AM107" s="112">
        <v>65</v>
      </c>
      <c r="AN107" s="112">
        <v>145</v>
      </c>
      <c r="AO107" s="113">
        <v>40</v>
      </c>
    </row>
    <row r="108" customFormat="1" ht="19" customHeight="1" outlineLevel="1" spans="1:41">
      <c r="A108" s="101" t="s">
        <v>132</v>
      </c>
      <c r="B108" s="140"/>
      <c r="C108" s="115">
        <f>SUBTOTAL(9,C109:C116)</f>
        <v>25642</v>
      </c>
      <c r="D108" s="117">
        <f t="shared" si="62"/>
        <v>20343</v>
      </c>
      <c r="E108" s="115">
        <f>SUBTOTAL(9,E109:E116)</f>
        <v>7598</v>
      </c>
      <c r="F108" s="115">
        <f>SUBTOTAL(9,F109:F116)</f>
        <v>2299</v>
      </c>
      <c r="G108" s="102">
        <f t="shared" si="64"/>
        <v>5299</v>
      </c>
      <c r="H108" s="115">
        <f t="shared" ref="H108:V108" si="96">SUBTOTAL(9,H109:H116)</f>
        <v>18044</v>
      </c>
      <c r="I108" s="115">
        <f t="shared" si="96"/>
        <v>295</v>
      </c>
      <c r="J108" s="115">
        <f t="shared" si="96"/>
        <v>16162</v>
      </c>
      <c r="K108" s="115">
        <f t="shared" si="96"/>
        <v>1487</v>
      </c>
      <c r="L108" s="115">
        <f t="shared" si="96"/>
        <v>100</v>
      </c>
      <c r="M108" s="115">
        <f t="shared" si="96"/>
        <v>18044</v>
      </c>
      <c r="N108" s="743">
        <f t="shared" si="96"/>
        <v>224.907</v>
      </c>
      <c r="O108" s="385">
        <f t="shared" si="96"/>
        <v>204.5917</v>
      </c>
      <c r="P108" s="238">
        <f t="shared" si="96"/>
        <v>22822</v>
      </c>
      <c r="Q108" s="115">
        <f t="shared" si="96"/>
        <v>16457</v>
      </c>
      <c r="R108" s="115">
        <f t="shared" si="96"/>
        <v>19088.5175</v>
      </c>
      <c r="S108" s="115">
        <f t="shared" si="96"/>
        <v>22822</v>
      </c>
      <c r="T108" s="115">
        <f t="shared" si="96"/>
        <v>1054</v>
      </c>
      <c r="U108" s="115">
        <f t="shared" si="96"/>
        <v>433</v>
      </c>
      <c r="V108" s="115">
        <f t="shared" si="96"/>
        <v>100</v>
      </c>
      <c r="W108" s="489">
        <v>25</v>
      </c>
      <c r="X108" s="489">
        <v>21</v>
      </c>
      <c r="Y108" s="489">
        <v>6</v>
      </c>
      <c r="Z108" s="490">
        <v>73.706</v>
      </c>
      <c r="AA108" s="490">
        <f t="shared" ref="AA108:AH108" si="97">SUM(AA109:AA116)</f>
        <v>16.735</v>
      </c>
      <c r="AB108" s="111">
        <f t="shared" si="97"/>
        <v>121.723</v>
      </c>
      <c r="AC108" s="111">
        <f t="shared" si="97"/>
        <v>72.606</v>
      </c>
      <c r="AD108" s="111">
        <f t="shared" si="97"/>
        <v>5.702</v>
      </c>
      <c r="AE108" s="111">
        <f t="shared" si="97"/>
        <v>7.982</v>
      </c>
      <c r="AF108" s="111">
        <f t="shared" si="97"/>
        <v>21.805</v>
      </c>
      <c r="AG108" s="111">
        <f t="shared" si="97"/>
        <v>70.1547</v>
      </c>
      <c r="AH108" s="111">
        <f t="shared" si="97"/>
        <v>26.342</v>
      </c>
      <c r="AI108" s="110"/>
      <c r="AJ108" s="110">
        <v>224.736</v>
      </c>
      <c r="AK108" s="98">
        <f t="shared" si="71"/>
        <v>-20.1443</v>
      </c>
      <c r="AL108" s="99"/>
      <c r="AM108" s="112"/>
      <c r="AN108" s="112"/>
      <c r="AO108" s="113"/>
    </row>
    <row r="109" customFormat="1" ht="19" customHeight="1" outlineLevel="2" spans="1:41">
      <c r="A109" s="114" t="s">
        <v>133</v>
      </c>
      <c r="B109" s="140" t="s">
        <v>134</v>
      </c>
      <c r="C109" s="115">
        <f t="shared" ref="C109:C116" si="98">H109+E109</f>
        <v>2764</v>
      </c>
      <c r="D109" s="117">
        <f t="shared" si="62"/>
        <v>2290</v>
      </c>
      <c r="E109" s="117">
        <v>680</v>
      </c>
      <c r="F109" s="117">
        <f t="shared" ref="F109:F116" si="99">ROUND(21686/71686*E109,0)</f>
        <v>206</v>
      </c>
      <c r="G109" s="102">
        <f t="shared" si="64"/>
        <v>474</v>
      </c>
      <c r="H109" s="115">
        <f t="shared" ref="H109:H116" si="100">M109</f>
        <v>2084</v>
      </c>
      <c r="I109" s="115">
        <v>25</v>
      </c>
      <c r="J109" s="241">
        <v>2059</v>
      </c>
      <c r="K109" s="115">
        <v>0</v>
      </c>
      <c r="L109" s="115">
        <v>0</v>
      </c>
      <c r="M109" s="115">
        <f t="shared" ref="M109:M116" si="101">ROUND(Q109+U109+T109+V109,0)</f>
        <v>2084</v>
      </c>
      <c r="N109" s="742">
        <v>39.776</v>
      </c>
      <c r="O109" s="226">
        <f t="shared" ref="O109:O116" si="102">SUM(AC109:AH109)</f>
        <v>20.962</v>
      </c>
      <c r="P109" s="193">
        <f>ROUND(SUMIFS(基础数据表格农村公路建设!P:P,基础数据表格农村公路建设!E:E,$AC$6,基础数据表格农村公路建设!G:G,B109),0)</f>
        <v>6625</v>
      </c>
      <c r="Q109" s="115">
        <f t="shared" ref="Q109:Q116" si="103">ROUND(IF(R109&lt;S109,R109,S109),0)</f>
        <v>2084</v>
      </c>
      <c r="R109" s="119">
        <f t="shared" ref="R109:R116" si="104">AM109*(AE109+AF109+AG109)+AN109*(AC109+AD109)+AO109*AH109</f>
        <v>2084.29</v>
      </c>
      <c r="S109" s="120">
        <f t="shared" ref="S109:S116" si="105">P109</f>
        <v>6625</v>
      </c>
      <c r="T109" s="715">
        <v>0</v>
      </c>
      <c r="U109" s="74">
        <v>0</v>
      </c>
      <c r="V109" s="715">
        <v>0</v>
      </c>
      <c r="W109" s="486">
        <v>0</v>
      </c>
      <c r="X109" s="486">
        <v>0</v>
      </c>
      <c r="Y109" s="488">
        <v>0</v>
      </c>
      <c r="Z109" s="744"/>
      <c r="AA109" s="487"/>
      <c r="AB109" s="130"/>
      <c r="AC109" s="110">
        <f>SUMIFS(基础数据表格农村公路建设!M:M,基础数据表格农村公路建设!G:G,B109,基础数据表格农村公路建设!D:D,$AC$5,基础数据表格农村公路建设!E:E,$AC$6)</f>
        <v>3.32</v>
      </c>
      <c r="AD109" s="111">
        <f>SUMIFS(基础数据表格农村公路建设!M:M,基础数据表格农村公路建设!G:G,B109,基础数据表格农村公路建设!D:D,$AD$5,基础数据表格农村公路建设!E:E,$AD$6)</f>
        <v>5.702</v>
      </c>
      <c r="AE109" s="111">
        <f>SUMIFS(基础数据表格农村公路建设!M:M,基础数据表格农村公路建设!G:G,B109,基础数据表格农村公路建设!D:D,$AE$5,基础数据表格农村公路建设!E:E,$AE$6)</f>
        <v>0</v>
      </c>
      <c r="AF109" s="111">
        <f>SUMIFS(基础数据表格农村公路建设!M:M,基础数据表格农村公路建设!G:G,B109,基础数据表格农村公路建设!D:D,$AF$5,基础数据表格农村公路建设!E:E,$AF$6)</f>
        <v>0</v>
      </c>
      <c r="AG109" s="111">
        <f>SUMIFS(基础数据表格农村公路建设!M:M,基础数据表格农村公路建设!G:G,B109,基础数据表格农村公路建设!D:D,$AG$5,基础数据表格农村公路建设!E:E,$AG$6)</f>
        <v>11.94</v>
      </c>
      <c r="AH109" s="111">
        <f>SUMIFS(基础数据表格农村公路建设!M:M,基础数据表格农村公路建设!G:G,B109,基础数据表格农村公路建设!D:D,$AH$5,基础数据表格农村公路建设!E:E,$AH$6)</f>
        <v>0</v>
      </c>
      <c r="AI109" s="83"/>
      <c r="AJ109" s="83">
        <v>35.756</v>
      </c>
      <c r="AK109" s="98">
        <f t="shared" si="71"/>
        <v>-14.794</v>
      </c>
      <c r="AL109" s="99" t="s">
        <v>195</v>
      </c>
      <c r="AM109" s="112">
        <v>65</v>
      </c>
      <c r="AN109" s="112">
        <v>145</v>
      </c>
      <c r="AO109" s="113">
        <v>40</v>
      </c>
    </row>
    <row r="110" customFormat="1" ht="19" customHeight="1" outlineLevel="2" spans="1:41">
      <c r="A110" s="114" t="s">
        <v>133</v>
      </c>
      <c r="B110" s="140" t="s">
        <v>135</v>
      </c>
      <c r="C110" s="115">
        <f t="shared" si="98"/>
        <v>2248</v>
      </c>
      <c r="D110" s="117">
        <f t="shared" si="62"/>
        <v>1540</v>
      </c>
      <c r="E110" s="117">
        <v>1015</v>
      </c>
      <c r="F110" s="117">
        <f t="shared" si="99"/>
        <v>307</v>
      </c>
      <c r="G110" s="102">
        <f t="shared" si="64"/>
        <v>708</v>
      </c>
      <c r="H110" s="115">
        <f t="shared" si="100"/>
        <v>1233</v>
      </c>
      <c r="I110" s="115">
        <v>0</v>
      </c>
      <c r="J110" s="241">
        <v>926</v>
      </c>
      <c r="K110" s="115">
        <v>307</v>
      </c>
      <c r="L110" s="115">
        <v>0</v>
      </c>
      <c r="M110" s="115">
        <f t="shared" si="101"/>
        <v>1233</v>
      </c>
      <c r="N110" s="742">
        <v>7.948</v>
      </c>
      <c r="O110" s="226">
        <f t="shared" si="102"/>
        <v>7.948</v>
      </c>
      <c r="P110" s="193">
        <f>ROUND(SUMIFS(基础数据表格农村公路建设!P:P,基础数据表格农村公路建设!E:E,$AC$6,基础数据表格农村公路建设!G:G,B110),0)</f>
        <v>1404</v>
      </c>
      <c r="Q110" s="115">
        <f t="shared" si="103"/>
        <v>926</v>
      </c>
      <c r="R110" s="119">
        <f t="shared" si="104"/>
        <v>926.06</v>
      </c>
      <c r="S110" s="120">
        <f t="shared" si="105"/>
        <v>1404</v>
      </c>
      <c r="T110" s="715">
        <v>307</v>
      </c>
      <c r="U110" s="74">
        <v>0</v>
      </c>
      <c r="V110" s="715">
        <v>0</v>
      </c>
      <c r="W110" s="486">
        <v>4</v>
      </c>
      <c r="X110" s="486">
        <v>4</v>
      </c>
      <c r="Y110" s="488">
        <v>0</v>
      </c>
      <c r="Z110" s="744"/>
      <c r="AA110" s="487"/>
      <c r="AB110" s="130"/>
      <c r="AC110" s="110">
        <f>SUMIFS(基础数据表格农村公路建设!M:M,基础数据表格农村公路建设!G:G,B110,基础数据表格农村公路建设!D:D,$AC$5,基础数据表格农村公路建设!E:E,$AC$6)</f>
        <v>5.118</v>
      </c>
      <c r="AD110" s="111">
        <f>SUMIFS(基础数据表格农村公路建设!M:M,基础数据表格农村公路建设!G:G,B110,基础数据表格农村公路建设!D:D,$AD$5,基础数据表格农村公路建设!E:E,$AD$6)</f>
        <v>0</v>
      </c>
      <c r="AE110" s="111">
        <f>SUMIFS(基础数据表格农村公路建设!M:M,基础数据表格农村公路建设!G:G,B110,基础数据表格农村公路建设!D:D,$AE$5,基础数据表格农村公路建设!E:E,$AE$6)</f>
        <v>0</v>
      </c>
      <c r="AF110" s="111">
        <f>SUMIFS(基础数据表格农村公路建设!M:M,基础数据表格农村公路建设!G:G,B110,基础数据表格农村公路建设!D:D,$AF$5,基础数据表格农村公路建设!E:E,$AF$6)</f>
        <v>0</v>
      </c>
      <c r="AG110" s="111">
        <f>SUMIFS(基础数据表格农村公路建设!M:M,基础数据表格农村公路建设!G:G,B110,基础数据表格农村公路建设!D:D,$AG$5,基础数据表格农村公路建设!E:E,$AG$6)</f>
        <v>2.83</v>
      </c>
      <c r="AH110" s="111">
        <f>SUMIFS(基础数据表格农村公路建设!M:M,基础数据表格农村公路建设!G:G,B110,基础数据表格农村公路建设!D:D,$AH$5,基础数据表格农村公路建设!E:E,$AH$6)</f>
        <v>0</v>
      </c>
      <c r="AI110" s="83"/>
      <c r="AJ110" s="83">
        <v>7.868</v>
      </c>
      <c r="AK110" s="98">
        <f t="shared" si="71"/>
        <v>0.0800000000000001</v>
      </c>
      <c r="AL110" s="99" t="s">
        <v>195</v>
      </c>
      <c r="AM110" s="112">
        <v>65</v>
      </c>
      <c r="AN110" s="112">
        <v>145</v>
      </c>
      <c r="AO110" s="113">
        <v>40</v>
      </c>
    </row>
    <row r="111" customFormat="1" ht="19" customHeight="1" outlineLevel="2" spans="1:41">
      <c r="A111" s="114" t="s">
        <v>133</v>
      </c>
      <c r="B111" s="140" t="s">
        <v>136</v>
      </c>
      <c r="C111" s="115">
        <f t="shared" si="98"/>
        <v>5194</v>
      </c>
      <c r="D111" s="117">
        <f t="shared" si="62"/>
        <v>3673</v>
      </c>
      <c r="E111" s="117">
        <v>2181</v>
      </c>
      <c r="F111" s="117">
        <f t="shared" si="99"/>
        <v>660</v>
      </c>
      <c r="G111" s="102">
        <f t="shared" si="64"/>
        <v>1521</v>
      </c>
      <c r="H111" s="115">
        <f t="shared" si="100"/>
        <v>3013</v>
      </c>
      <c r="I111" s="115">
        <v>60</v>
      </c>
      <c r="J111" s="241">
        <v>2861</v>
      </c>
      <c r="K111" s="115">
        <v>92</v>
      </c>
      <c r="L111" s="115">
        <v>0</v>
      </c>
      <c r="M111" s="115">
        <f t="shared" si="101"/>
        <v>3013</v>
      </c>
      <c r="N111" s="742">
        <v>55.072</v>
      </c>
      <c r="O111" s="226">
        <f t="shared" si="102"/>
        <v>55.072</v>
      </c>
      <c r="P111" s="193">
        <f>ROUND(SUMIFS(基础数据表格农村公路建设!P:P,基础数据表格农村公路建设!E:E,$AC$6,基础数据表格农村公路建设!G:G,B111),0)</f>
        <v>3346</v>
      </c>
      <c r="Q111" s="115">
        <f t="shared" si="103"/>
        <v>2921</v>
      </c>
      <c r="R111" s="119">
        <f t="shared" si="104"/>
        <v>2921.13</v>
      </c>
      <c r="S111" s="120">
        <f t="shared" si="105"/>
        <v>3346</v>
      </c>
      <c r="T111" s="715">
        <v>92</v>
      </c>
      <c r="U111" s="74">
        <v>0</v>
      </c>
      <c r="V111" s="715">
        <v>0</v>
      </c>
      <c r="W111" s="486">
        <v>2</v>
      </c>
      <c r="X111" s="486">
        <v>2</v>
      </c>
      <c r="Y111" s="488">
        <v>0</v>
      </c>
      <c r="Z111" s="744">
        <v>42.41</v>
      </c>
      <c r="AA111" s="487"/>
      <c r="AB111" s="130"/>
      <c r="AC111" s="110">
        <f>SUMIFS(基础数据表格农村公路建设!M:M,基础数据表格农村公路建设!G:G,B111,基础数据表格农村公路建设!D:D,$AC$5,基础数据表格农村公路建设!E:E,$AC$6)</f>
        <v>0</v>
      </c>
      <c r="AD111" s="111">
        <f>SUMIFS(基础数据表格农村公路建设!M:M,基础数据表格农村公路建设!G:G,B111,基础数据表格农村公路建设!D:D,$AD$5,基础数据表格农村公路建设!E:E,$AD$6)</f>
        <v>0</v>
      </c>
      <c r="AE111" s="111">
        <f>SUMIFS(基础数据表格农村公路建设!M:M,基础数据表格农村公路建设!G:G,B111,基础数据表格农村公路建设!D:D,$AE$5,基础数据表格农村公路建设!E:E,$AE$6)</f>
        <v>0</v>
      </c>
      <c r="AF111" s="111">
        <f>SUMIFS(基础数据表格农村公路建设!M:M,基础数据表格农村公路建设!G:G,B111,基础数据表格农村公路建设!D:D,$AF$5,基础数据表格农村公路建设!E:E,$AF$6)</f>
        <v>8.511</v>
      </c>
      <c r="AG111" s="111">
        <f>SUMIFS(基础数据表格农村公路建设!M:M,基础数据表格农村公路建设!G:G,B111,基础数据表格农村公路建设!D:D,$AG$5,基础数据表格农村公路建设!E:E,$AG$6)</f>
        <v>20.219</v>
      </c>
      <c r="AH111" s="111">
        <f>SUMIFS(基础数据表格农村公路建设!M:M,基础数据表格农村公路建设!G:G,B111,基础数据表格农村公路建设!D:D,$AH$5,基础数据表格农村公路建设!E:E,$AH$6)</f>
        <v>26.342</v>
      </c>
      <c r="AI111" s="83"/>
      <c r="AJ111" s="83">
        <v>55.935</v>
      </c>
      <c r="AK111" s="98">
        <f t="shared" si="71"/>
        <v>-0.863</v>
      </c>
      <c r="AL111" s="99" t="s">
        <v>195</v>
      </c>
      <c r="AM111" s="112">
        <v>65</v>
      </c>
      <c r="AN111" s="112">
        <v>145</v>
      </c>
      <c r="AO111" s="113">
        <v>40</v>
      </c>
    </row>
    <row r="112" customFormat="1" ht="19" customHeight="1" outlineLevel="2" spans="1:41">
      <c r="A112" s="114" t="s">
        <v>133</v>
      </c>
      <c r="B112" s="140" t="s">
        <v>137</v>
      </c>
      <c r="C112" s="115">
        <f t="shared" si="98"/>
        <v>3492</v>
      </c>
      <c r="D112" s="117">
        <f t="shared" si="62"/>
        <v>2824</v>
      </c>
      <c r="E112" s="117">
        <v>958</v>
      </c>
      <c r="F112" s="117">
        <f t="shared" si="99"/>
        <v>290</v>
      </c>
      <c r="G112" s="102">
        <f t="shared" si="64"/>
        <v>668</v>
      </c>
      <c r="H112" s="115">
        <f t="shared" si="100"/>
        <v>2534</v>
      </c>
      <c r="I112" s="115">
        <v>51</v>
      </c>
      <c r="J112" s="241">
        <v>2026</v>
      </c>
      <c r="K112" s="115">
        <v>457</v>
      </c>
      <c r="L112" s="115">
        <v>0</v>
      </c>
      <c r="M112" s="115">
        <f t="shared" si="101"/>
        <v>2534</v>
      </c>
      <c r="N112" s="742">
        <v>30.768</v>
      </c>
      <c r="O112" s="226">
        <f t="shared" si="102"/>
        <v>30.768</v>
      </c>
      <c r="P112" s="193">
        <f>ROUND(SUMIFS(基础数据表格农村公路建设!P:P,基础数据表格农村公路建设!E:E,$AC$6,基础数据表格农村公路建设!G:G,B112),0)</f>
        <v>2077</v>
      </c>
      <c r="Q112" s="115">
        <f t="shared" si="103"/>
        <v>2077</v>
      </c>
      <c r="R112" s="119">
        <f t="shared" si="104"/>
        <v>4375.76</v>
      </c>
      <c r="S112" s="120">
        <f t="shared" si="105"/>
        <v>2077</v>
      </c>
      <c r="T112" s="715">
        <v>457</v>
      </c>
      <c r="U112" s="74">
        <v>0</v>
      </c>
      <c r="V112" s="715">
        <v>0</v>
      </c>
      <c r="W112" s="486">
        <v>11</v>
      </c>
      <c r="X112" s="486">
        <v>11</v>
      </c>
      <c r="Y112" s="488">
        <v>0</v>
      </c>
      <c r="Z112" s="744"/>
      <c r="AA112" s="487"/>
      <c r="AB112" s="130"/>
      <c r="AC112" s="110">
        <f>SUMIFS(基础数据表格农村公路建设!M:M,基础数据表格农村公路建设!G:G,B112,基础数据表格农村公路建设!D:D,$AC$5,基础数据表格农村公路建设!E:E,$AC$6)</f>
        <v>29.698</v>
      </c>
      <c r="AD112" s="111">
        <f>SUMIFS(基础数据表格农村公路建设!M:M,基础数据表格农村公路建设!G:G,B112,基础数据表格农村公路建设!D:D,$AD$5,基础数据表格农村公路建设!E:E,$AD$6)</f>
        <v>0</v>
      </c>
      <c r="AE112" s="111">
        <f>SUMIFS(基础数据表格农村公路建设!M:M,基础数据表格农村公路建设!G:G,B112,基础数据表格农村公路建设!D:D,$AE$5,基础数据表格农村公路建设!E:E,$AE$6)</f>
        <v>0</v>
      </c>
      <c r="AF112" s="111">
        <f>SUMIFS(基础数据表格农村公路建设!M:M,基础数据表格农村公路建设!G:G,B112,基础数据表格农村公路建设!D:D,$AF$5,基础数据表格农村公路建设!E:E,$AF$6)</f>
        <v>1.07</v>
      </c>
      <c r="AG112" s="111">
        <f>SUMIFS(基础数据表格农村公路建设!M:M,基础数据表格农村公路建设!G:G,B112,基础数据表格农村公路建设!D:D,$AG$5,基础数据表格农村公路建设!E:E,$AG$6)</f>
        <v>0</v>
      </c>
      <c r="AH112" s="111">
        <f>SUMIFS(基础数据表格农村公路建设!M:M,基础数据表格农村公路建设!G:G,B112,基础数据表格农村公路建设!D:D,$AH$5,基础数据表格农村公路建设!E:E,$AH$6)</f>
        <v>0</v>
      </c>
      <c r="AI112" s="83"/>
      <c r="AJ112" s="83">
        <v>34.37</v>
      </c>
      <c r="AK112" s="98">
        <f t="shared" si="71"/>
        <v>-3.602</v>
      </c>
      <c r="AL112" s="99" t="s">
        <v>195</v>
      </c>
      <c r="AM112" s="112">
        <v>65</v>
      </c>
      <c r="AN112" s="112">
        <v>145</v>
      </c>
      <c r="AO112" s="113">
        <v>40</v>
      </c>
    </row>
    <row r="113" customFormat="1" ht="19" customHeight="1" outlineLevel="2" spans="1:41">
      <c r="A113" s="114" t="s">
        <v>133</v>
      </c>
      <c r="B113" s="140" t="s">
        <v>138</v>
      </c>
      <c r="C113" s="115">
        <f t="shared" si="98"/>
        <v>1647</v>
      </c>
      <c r="D113" s="117">
        <f t="shared" si="62"/>
        <v>1303</v>
      </c>
      <c r="E113" s="117">
        <v>493</v>
      </c>
      <c r="F113" s="117">
        <f t="shared" si="99"/>
        <v>149</v>
      </c>
      <c r="G113" s="102">
        <f t="shared" si="64"/>
        <v>344</v>
      </c>
      <c r="H113" s="115">
        <f t="shared" si="100"/>
        <v>1154</v>
      </c>
      <c r="I113" s="115">
        <v>0</v>
      </c>
      <c r="J113" s="241">
        <v>795</v>
      </c>
      <c r="K113" s="115">
        <v>359</v>
      </c>
      <c r="L113" s="115">
        <v>0</v>
      </c>
      <c r="M113" s="115">
        <f t="shared" si="101"/>
        <v>1154</v>
      </c>
      <c r="N113" s="742">
        <v>12.224</v>
      </c>
      <c r="O113" s="226">
        <f t="shared" si="102"/>
        <v>12.224</v>
      </c>
      <c r="P113" s="193">
        <f>ROUND(SUMIFS(基础数据表格农村公路建设!P:P,基础数据表格农村公路建设!E:E,$AC$6,基础数据表格农村公路建设!G:G,B113),0)</f>
        <v>930</v>
      </c>
      <c r="Q113" s="115">
        <f t="shared" si="103"/>
        <v>795</v>
      </c>
      <c r="R113" s="119">
        <f t="shared" si="104"/>
        <v>794.56</v>
      </c>
      <c r="S113" s="120">
        <f t="shared" si="105"/>
        <v>930</v>
      </c>
      <c r="T113" s="715">
        <v>0</v>
      </c>
      <c r="U113" s="74">
        <v>359</v>
      </c>
      <c r="V113" s="715">
        <v>0</v>
      </c>
      <c r="W113" s="486">
        <v>1</v>
      </c>
      <c r="X113" s="486">
        <v>0</v>
      </c>
      <c r="Y113" s="488">
        <v>4</v>
      </c>
      <c r="Z113" s="744">
        <v>7.625</v>
      </c>
      <c r="AA113" s="487"/>
      <c r="AB113" s="130"/>
      <c r="AC113" s="110">
        <f>SUMIFS(基础数据表格农村公路建设!M:M,基础数据表格农村公路建设!G:G,B113,基础数据表格农村公路建设!D:D,$AC$5,基础数据表格农村公路建设!E:E,$AC$6)</f>
        <v>0</v>
      </c>
      <c r="AD113" s="111">
        <f>SUMIFS(基础数据表格农村公路建设!M:M,基础数据表格农村公路建设!G:G,B113,基础数据表格农村公路建设!D:D,$AD$5,基础数据表格农村公路建设!E:E,$AD$6)</f>
        <v>0</v>
      </c>
      <c r="AE113" s="111">
        <f>SUMIFS(基础数据表格农村公路建设!M:M,基础数据表格农村公路建设!G:G,B113,基础数据表格农村公路建设!D:D,$AE$5,基础数据表格农村公路建设!E:E,$AE$6)</f>
        <v>0</v>
      </c>
      <c r="AF113" s="111">
        <f>SUMIFS(基础数据表格农村公路建设!M:M,基础数据表格农村公路建设!G:G,B113,基础数据表格农村公路建设!D:D,$AF$5,基础数据表格农村公路建设!E:E,$AF$6)</f>
        <v>12.224</v>
      </c>
      <c r="AG113" s="111">
        <f>SUMIFS(基础数据表格农村公路建设!M:M,基础数据表格农村公路建设!G:G,B113,基础数据表格农村公路建设!D:D,$AG$5,基础数据表格农村公路建设!E:E,$AG$6)</f>
        <v>0</v>
      </c>
      <c r="AH113" s="111">
        <f>SUMIFS(基础数据表格农村公路建设!M:M,基础数据表格农村公路建设!G:G,B113,基础数据表格农村公路建设!D:D,$AH$5,基础数据表格农村公路建设!E:E,$AH$6)</f>
        <v>0</v>
      </c>
      <c r="AI113" s="83"/>
      <c r="AJ113" s="83">
        <v>12.224</v>
      </c>
      <c r="AK113" s="98">
        <f t="shared" si="71"/>
        <v>0</v>
      </c>
      <c r="AL113" s="99" t="s">
        <v>195</v>
      </c>
      <c r="AM113" s="112">
        <v>65</v>
      </c>
      <c r="AN113" s="112">
        <v>145</v>
      </c>
      <c r="AO113" s="113">
        <v>40</v>
      </c>
    </row>
    <row r="114" customFormat="1" ht="19" customHeight="1" outlineLevel="2" spans="1:41">
      <c r="A114" s="114" t="s">
        <v>133</v>
      </c>
      <c r="B114" s="140" t="s">
        <v>139</v>
      </c>
      <c r="C114" s="115">
        <f t="shared" si="98"/>
        <v>7834</v>
      </c>
      <c r="D114" s="117">
        <f t="shared" si="62"/>
        <v>6964</v>
      </c>
      <c r="E114" s="117">
        <v>1247</v>
      </c>
      <c r="F114" s="117">
        <f t="shared" si="99"/>
        <v>377</v>
      </c>
      <c r="G114" s="102">
        <f t="shared" si="64"/>
        <v>870</v>
      </c>
      <c r="H114" s="115">
        <f t="shared" si="100"/>
        <v>6587</v>
      </c>
      <c r="I114" s="115">
        <v>130</v>
      </c>
      <c r="J114" s="241">
        <v>6139</v>
      </c>
      <c r="K114" s="115">
        <v>218</v>
      </c>
      <c r="L114" s="115">
        <v>100</v>
      </c>
      <c r="M114" s="115">
        <f t="shared" si="101"/>
        <v>6587</v>
      </c>
      <c r="N114" s="742">
        <v>57.721</v>
      </c>
      <c r="O114" s="226">
        <f t="shared" si="102"/>
        <v>57.721</v>
      </c>
      <c r="P114" s="193">
        <f>ROUND(SUMIFS(基础数据表格农村公路建设!P:P,基础数据表格农村公路建设!E:E,$AC$6,基础数据表格农村公路建设!G:G,B114),0)</f>
        <v>7055</v>
      </c>
      <c r="Q114" s="115">
        <f t="shared" si="103"/>
        <v>6269</v>
      </c>
      <c r="R114" s="119">
        <f t="shared" si="104"/>
        <v>6269.465</v>
      </c>
      <c r="S114" s="120">
        <f t="shared" si="105"/>
        <v>7055</v>
      </c>
      <c r="T114" s="715">
        <v>198</v>
      </c>
      <c r="U114" s="74">
        <v>20</v>
      </c>
      <c r="V114" s="715">
        <v>100</v>
      </c>
      <c r="W114" s="486">
        <v>4</v>
      </c>
      <c r="X114" s="486">
        <v>4</v>
      </c>
      <c r="Y114" s="488">
        <v>1</v>
      </c>
      <c r="Z114" s="744">
        <v>20.433</v>
      </c>
      <c r="AA114" s="487">
        <v>16.735</v>
      </c>
      <c r="AB114" s="130">
        <v>121.723</v>
      </c>
      <c r="AC114" s="110">
        <f>SUMIFS(基础数据表格农村公路建设!M:M,基础数据表格农村公路建设!G:G,B114,基础数据表格农村公路建设!D:D,$AC$5,基础数据表格农村公路建设!E:E,$AC$6)</f>
        <v>31.47</v>
      </c>
      <c r="AD114" s="111">
        <f>SUMIFS(基础数据表格农村公路建设!M:M,基础数据表格农村公路建设!G:G,B114,基础数据表格农村公路建设!D:D,$AD$5,基础数据表格农村公路建设!E:E,$AD$6)</f>
        <v>0</v>
      </c>
      <c r="AE114" s="111">
        <f>SUMIFS(基础数据表格农村公路建设!M:M,基础数据表格农村公路建设!G:G,B114,基础数据表格农村公路建设!D:D,$AE$5,基础数据表格农村公路建设!E:E,$AE$6)</f>
        <v>7.982</v>
      </c>
      <c r="AF114" s="111">
        <f>SUMIFS(基础数据表格农村公路建设!M:M,基础数据表格农村公路建设!G:G,B114,基础数据表格农村公路建设!D:D,$AF$5,基础数据表格农村公路建设!E:E,$AF$6)</f>
        <v>0</v>
      </c>
      <c r="AG114" s="111">
        <f>SUMIFS(基础数据表格农村公路建设!M:M,基础数据表格农村公路建设!G:G,B114,基础数据表格农村公路建设!D:D,$AG$5,基础数据表格农村公路建设!E:E,$AG$6)</f>
        <v>18.269</v>
      </c>
      <c r="AH114" s="111">
        <f>SUMIFS(基础数据表格农村公路建设!M:M,基础数据表格农村公路建设!G:G,B114,基础数据表格农村公路建设!D:D,$AH$5,基础数据表格农村公路建设!E:E,$AH$6)</f>
        <v>0</v>
      </c>
      <c r="AI114" s="83"/>
      <c r="AJ114" s="83">
        <v>57.721</v>
      </c>
      <c r="AK114" s="98">
        <f t="shared" si="71"/>
        <v>0</v>
      </c>
      <c r="AL114" s="99" t="s">
        <v>195</v>
      </c>
      <c r="AM114" s="112">
        <v>65</v>
      </c>
      <c r="AN114" s="112">
        <v>145</v>
      </c>
      <c r="AO114" s="113">
        <v>40</v>
      </c>
    </row>
    <row r="115" customFormat="1" ht="19" customHeight="1" outlineLevel="2" spans="1:41">
      <c r="A115" s="114" t="s">
        <v>133</v>
      </c>
      <c r="B115" s="140" t="s">
        <v>140</v>
      </c>
      <c r="C115" s="115">
        <f t="shared" si="98"/>
        <v>1025</v>
      </c>
      <c r="D115" s="117">
        <f t="shared" si="62"/>
        <v>660</v>
      </c>
      <c r="E115" s="117">
        <v>524</v>
      </c>
      <c r="F115" s="117">
        <f t="shared" si="99"/>
        <v>159</v>
      </c>
      <c r="G115" s="102">
        <f t="shared" si="64"/>
        <v>365</v>
      </c>
      <c r="H115" s="115">
        <f t="shared" si="100"/>
        <v>501</v>
      </c>
      <c r="I115" s="115">
        <v>10</v>
      </c>
      <c r="J115" s="241">
        <v>437</v>
      </c>
      <c r="K115" s="115">
        <v>54</v>
      </c>
      <c r="L115" s="115">
        <v>0</v>
      </c>
      <c r="M115" s="115">
        <f t="shared" si="101"/>
        <v>501</v>
      </c>
      <c r="N115" s="742">
        <v>4.436</v>
      </c>
      <c r="O115" s="226">
        <f t="shared" si="102"/>
        <v>4.436</v>
      </c>
      <c r="P115" s="193">
        <f>ROUND(SUMIFS(基础数据表格农村公路建设!P:P,基础数据表格农村公路建设!E:E,$AC$6,基础数据表格农村公路建设!G:G,B115),0)</f>
        <v>447</v>
      </c>
      <c r="Q115" s="115">
        <f t="shared" si="103"/>
        <v>447</v>
      </c>
      <c r="R115" s="119">
        <f t="shared" si="104"/>
        <v>557.7</v>
      </c>
      <c r="S115" s="120">
        <f t="shared" si="105"/>
        <v>447</v>
      </c>
      <c r="T115" s="715">
        <v>0</v>
      </c>
      <c r="U115" s="74">
        <v>54</v>
      </c>
      <c r="V115" s="715">
        <v>0</v>
      </c>
      <c r="W115" s="486">
        <v>1</v>
      </c>
      <c r="X115" s="486">
        <v>0</v>
      </c>
      <c r="Y115" s="488">
        <v>1</v>
      </c>
      <c r="Z115" s="744"/>
      <c r="AA115" s="487"/>
      <c r="AB115" s="130"/>
      <c r="AC115" s="110">
        <f>SUMIFS(基础数据表格农村公路建设!M:M,基础数据表格农村公路建设!G:G,B115,基础数据表格农村公路建设!D:D,$AC$5,基础数据表格农村公路建设!E:E,$AC$6)</f>
        <v>3</v>
      </c>
      <c r="AD115" s="111">
        <f>SUMIFS(基础数据表格农村公路建设!M:M,基础数据表格农村公路建设!G:G,B115,基础数据表格农村公路建设!D:D,$AD$5,基础数据表格农村公路建设!E:E,$AD$6)</f>
        <v>0</v>
      </c>
      <c r="AE115" s="111">
        <f>SUMIFS(基础数据表格农村公路建设!M:M,基础数据表格农村公路建设!G:G,B115,基础数据表格农村公路建设!D:D,$AE$5,基础数据表格农村公路建设!E:E,$AE$6)</f>
        <v>0</v>
      </c>
      <c r="AF115" s="111">
        <f>SUMIFS(基础数据表格农村公路建设!M:M,基础数据表格农村公路建设!G:G,B115,基础数据表格农村公路建设!D:D,$AF$5,基础数据表格农村公路建设!E:E,$AF$6)</f>
        <v>0</v>
      </c>
      <c r="AG115" s="111">
        <f>SUMIFS(基础数据表格农村公路建设!M:M,基础数据表格农村公路建设!G:G,B115,基础数据表格农村公路建设!D:D,$AG$5,基础数据表格农村公路建设!E:E,$AG$6)</f>
        <v>1.436</v>
      </c>
      <c r="AH115" s="111">
        <f>SUMIFS(基础数据表格农村公路建设!M:M,基础数据表格农村公路建设!G:G,B115,基础数据表格农村公路建设!D:D,$AH$5,基础数据表格农村公路建设!E:E,$AH$6)</f>
        <v>0</v>
      </c>
      <c r="AI115" s="83"/>
      <c r="AJ115" s="83">
        <v>4.164</v>
      </c>
      <c r="AK115" s="98">
        <f t="shared" si="71"/>
        <v>0.272</v>
      </c>
      <c r="AL115" s="99" t="s">
        <v>196</v>
      </c>
      <c r="AM115" s="112">
        <v>75</v>
      </c>
      <c r="AN115" s="112">
        <v>150</v>
      </c>
      <c r="AO115" s="113">
        <v>50</v>
      </c>
    </row>
    <row r="116" customFormat="1" ht="19" customHeight="1" outlineLevel="2" spans="1:41">
      <c r="A116" s="114" t="s">
        <v>133</v>
      </c>
      <c r="B116" s="140" t="s">
        <v>141</v>
      </c>
      <c r="C116" s="115">
        <f t="shared" si="98"/>
        <v>1438</v>
      </c>
      <c r="D116" s="117">
        <f t="shared" si="62"/>
        <v>1089</v>
      </c>
      <c r="E116" s="117">
        <v>500</v>
      </c>
      <c r="F116" s="117">
        <f t="shared" si="99"/>
        <v>151</v>
      </c>
      <c r="G116" s="102">
        <f t="shared" si="64"/>
        <v>349</v>
      </c>
      <c r="H116" s="115">
        <f t="shared" si="100"/>
        <v>938</v>
      </c>
      <c r="I116" s="115">
        <v>19</v>
      </c>
      <c r="J116" s="241">
        <v>919</v>
      </c>
      <c r="K116" s="115">
        <v>0</v>
      </c>
      <c r="L116" s="115">
        <v>0</v>
      </c>
      <c r="M116" s="115">
        <f t="shared" si="101"/>
        <v>938</v>
      </c>
      <c r="N116" s="742">
        <v>16.962</v>
      </c>
      <c r="O116" s="226">
        <f t="shared" si="102"/>
        <v>15.4607</v>
      </c>
      <c r="P116" s="193">
        <f>ROUND(SUMIFS(基础数据表格农村公路建设!P:P,基础数据表格农村公路建设!E:E,$AC$6,基础数据表格农村公路建设!G:G,B116),0)</f>
        <v>938</v>
      </c>
      <c r="Q116" s="115">
        <f t="shared" si="103"/>
        <v>938</v>
      </c>
      <c r="R116" s="119">
        <f t="shared" si="104"/>
        <v>1159.5525</v>
      </c>
      <c r="S116" s="120">
        <f t="shared" si="105"/>
        <v>938</v>
      </c>
      <c r="T116" s="715">
        <v>0</v>
      </c>
      <c r="U116" s="74">
        <v>0</v>
      </c>
      <c r="V116" s="715">
        <v>0</v>
      </c>
      <c r="W116" s="486">
        <v>2</v>
      </c>
      <c r="X116" s="486">
        <v>0</v>
      </c>
      <c r="Y116" s="488">
        <v>0</v>
      </c>
      <c r="Z116" s="744">
        <v>10.788</v>
      </c>
      <c r="AA116" s="487"/>
      <c r="AB116" s="130"/>
      <c r="AC116" s="110">
        <f>SUMIFS(基础数据表格农村公路建设!M:M,基础数据表格农村公路建设!G:G,B116,基础数据表格农村公路建设!D:D,$AC$5,基础数据表格农村公路建设!E:E,$AC$6)</f>
        <v>0</v>
      </c>
      <c r="AD116" s="111">
        <f>SUMIFS(基础数据表格农村公路建设!M:M,基础数据表格农村公路建设!G:G,B116,基础数据表格农村公路建设!D:D,$AD$5,基础数据表格农村公路建设!E:E,$AD$6)</f>
        <v>0</v>
      </c>
      <c r="AE116" s="111">
        <f>SUMIFS(基础数据表格农村公路建设!M:M,基础数据表格农村公路建设!G:G,B116,基础数据表格农村公路建设!D:D,$AE$5,基础数据表格农村公路建设!E:E,$AE$6)</f>
        <v>0</v>
      </c>
      <c r="AF116" s="111">
        <f>SUMIFS(基础数据表格农村公路建设!M:M,基础数据表格农村公路建设!G:G,B116,基础数据表格农村公路建设!D:D,$AF$5,基础数据表格农村公路建设!E:E,$AF$6)</f>
        <v>0</v>
      </c>
      <c r="AG116" s="111">
        <f>SUMIFS(基础数据表格农村公路建设!M:M,基础数据表格农村公路建设!G:G,B116,基础数据表格农村公路建设!D:D,$AG$5,基础数据表格农村公路建设!E:E,$AG$6)</f>
        <v>15.4607</v>
      </c>
      <c r="AH116" s="111">
        <f>SUMIFS(基础数据表格农村公路建设!M:M,基础数据表格农村公路建设!G:G,B116,基础数据表格农村公路建设!D:D,$AH$5,基础数据表格农村公路建设!E:E,$AH$6)</f>
        <v>0</v>
      </c>
      <c r="AI116" s="83"/>
      <c r="AJ116" s="83">
        <v>16.698</v>
      </c>
      <c r="AK116" s="98">
        <f t="shared" si="71"/>
        <v>-1.2373</v>
      </c>
      <c r="AL116" s="99" t="s">
        <v>196</v>
      </c>
      <c r="AM116" s="112">
        <v>75</v>
      </c>
      <c r="AN116" s="112">
        <v>150</v>
      </c>
      <c r="AO116" s="113">
        <v>50</v>
      </c>
    </row>
    <row r="117" customFormat="1" ht="19" customHeight="1" outlineLevel="1" spans="1:41">
      <c r="A117" s="101" t="s">
        <v>142</v>
      </c>
      <c r="B117" s="140"/>
      <c r="C117" s="115">
        <f>SUBTOTAL(9,C118:C120)</f>
        <v>3617</v>
      </c>
      <c r="D117" s="117">
        <f t="shared" si="62"/>
        <v>2856</v>
      </c>
      <c r="E117" s="115">
        <f>SUBTOTAL(9,E118:E120)</f>
        <v>1090</v>
      </c>
      <c r="F117" s="115">
        <f>SUBTOTAL(9,F118:F120)</f>
        <v>329</v>
      </c>
      <c r="G117" s="102">
        <f t="shared" si="64"/>
        <v>761</v>
      </c>
      <c r="H117" s="115">
        <f t="shared" ref="H117:V117" si="106">SUBTOTAL(9,H118:H120)</f>
        <v>2527</v>
      </c>
      <c r="I117" s="115">
        <f t="shared" si="106"/>
        <v>0</v>
      </c>
      <c r="J117" s="115">
        <f t="shared" si="106"/>
        <v>2435</v>
      </c>
      <c r="K117" s="115">
        <f t="shared" si="106"/>
        <v>75</v>
      </c>
      <c r="L117" s="115">
        <f t="shared" si="106"/>
        <v>17</v>
      </c>
      <c r="M117" s="115">
        <f t="shared" si="106"/>
        <v>2527</v>
      </c>
      <c r="N117" s="743">
        <f t="shared" si="106"/>
        <v>69.3263</v>
      </c>
      <c r="O117" s="385">
        <f t="shared" si="106"/>
        <v>31.434</v>
      </c>
      <c r="P117" s="238">
        <f t="shared" si="106"/>
        <v>3982</v>
      </c>
      <c r="Q117" s="115">
        <f t="shared" si="106"/>
        <v>2435</v>
      </c>
      <c r="R117" s="115">
        <f t="shared" si="106"/>
        <v>2435.0875</v>
      </c>
      <c r="S117" s="115">
        <f t="shared" si="106"/>
        <v>3982</v>
      </c>
      <c r="T117" s="115">
        <f t="shared" si="106"/>
        <v>0</v>
      </c>
      <c r="U117" s="115">
        <f t="shared" si="106"/>
        <v>75</v>
      </c>
      <c r="V117" s="115">
        <f t="shared" si="106"/>
        <v>17</v>
      </c>
      <c r="W117" s="489">
        <v>5</v>
      </c>
      <c r="X117" s="489">
        <v>0</v>
      </c>
      <c r="Y117" s="489">
        <v>1</v>
      </c>
      <c r="Z117" s="490">
        <v>4.503</v>
      </c>
      <c r="AA117" s="490">
        <f t="shared" ref="AA117:AH117" si="107">SUM(AA118:AA120)</f>
        <v>2.235</v>
      </c>
      <c r="AB117" s="111">
        <f t="shared" si="107"/>
        <v>21.36</v>
      </c>
      <c r="AC117" s="111">
        <f t="shared" si="107"/>
        <v>0</v>
      </c>
      <c r="AD117" s="111">
        <f t="shared" si="107"/>
        <v>0</v>
      </c>
      <c r="AE117" s="111">
        <f t="shared" si="107"/>
        <v>4.689</v>
      </c>
      <c r="AF117" s="111">
        <f t="shared" si="107"/>
        <v>0</v>
      </c>
      <c r="AG117" s="111">
        <f t="shared" si="107"/>
        <v>26.745</v>
      </c>
      <c r="AH117" s="111">
        <f t="shared" si="107"/>
        <v>0</v>
      </c>
      <c r="AI117" s="110"/>
      <c r="AJ117" s="110">
        <v>65.457</v>
      </c>
      <c r="AK117" s="98">
        <f t="shared" si="71"/>
        <v>-34.023</v>
      </c>
      <c r="AL117" s="99"/>
      <c r="AM117" s="112"/>
      <c r="AN117" s="112"/>
      <c r="AO117" s="113"/>
    </row>
    <row r="118" customFormat="1" ht="19" customHeight="1" outlineLevel="2" spans="1:41">
      <c r="A118" s="114" t="s">
        <v>143</v>
      </c>
      <c r="B118" s="140" t="s">
        <v>144</v>
      </c>
      <c r="C118" s="115">
        <f>H118+E118</f>
        <v>288</v>
      </c>
      <c r="D118" s="117">
        <f t="shared" si="62"/>
        <v>202</v>
      </c>
      <c r="E118" s="117">
        <v>123</v>
      </c>
      <c r="F118" s="117">
        <f>ROUND(21686/71686*E118,0)</f>
        <v>37</v>
      </c>
      <c r="G118" s="102">
        <f t="shared" si="64"/>
        <v>86</v>
      </c>
      <c r="H118" s="115">
        <f>M118</f>
        <v>165</v>
      </c>
      <c r="I118" s="115">
        <v>0</v>
      </c>
      <c r="J118" s="241">
        <v>165</v>
      </c>
      <c r="K118" s="115">
        <v>0</v>
      </c>
      <c r="L118" s="115">
        <v>0</v>
      </c>
      <c r="M118" s="115">
        <f>ROUND(Q118+U118+T118+V118,0)</f>
        <v>165</v>
      </c>
      <c r="N118" s="742">
        <v>16.821</v>
      </c>
      <c r="O118" s="226">
        <f>SUM(AC118:AH118)</f>
        <v>2.534</v>
      </c>
      <c r="P118" s="193">
        <f>ROUND(SUMIFS(基础数据表格农村公路建设!P:P,基础数据表格农村公路建设!E:E,$AC$6,基础数据表格农村公路建设!G:G,B118),0)</f>
        <v>311</v>
      </c>
      <c r="Q118" s="115">
        <f>ROUND(IF(R118&lt;S118,R118,S118),0)</f>
        <v>165</v>
      </c>
      <c r="R118" s="119">
        <f>AM118*(AE118+AF118+AG118)+AN118*(AC118+AD118)+AO118*AH118</f>
        <v>164.71</v>
      </c>
      <c r="S118" s="120">
        <f>P118</f>
        <v>311</v>
      </c>
      <c r="T118" s="715">
        <v>0</v>
      </c>
      <c r="U118" s="74">
        <v>0</v>
      </c>
      <c r="V118" s="715">
        <v>0</v>
      </c>
      <c r="W118" s="486">
        <v>1</v>
      </c>
      <c r="X118" s="486">
        <v>0</v>
      </c>
      <c r="Y118" s="488">
        <v>0</v>
      </c>
      <c r="Z118" s="744"/>
      <c r="AA118" s="487"/>
      <c r="AB118" s="130"/>
      <c r="AC118" s="110">
        <f>SUMIFS(基础数据表格农村公路建设!M:M,基础数据表格农村公路建设!G:G,B118,基础数据表格农村公路建设!D:D,$AC$5,基础数据表格农村公路建设!E:E,$AC$6)</f>
        <v>0</v>
      </c>
      <c r="AD118" s="111">
        <f>SUMIFS(基础数据表格农村公路建设!M:M,基础数据表格农村公路建设!G:G,B118,基础数据表格农村公路建设!D:D,$AD$5,基础数据表格农村公路建设!E:E,$AD$6)</f>
        <v>0</v>
      </c>
      <c r="AE118" s="111">
        <f>SUMIFS(基础数据表格农村公路建设!M:M,基础数据表格农村公路建设!G:G,B118,基础数据表格农村公路建设!D:D,$AE$5,基础数据表格农村公路建设!E:E,$AE$6)</f>
        <v>0</v>
      </c>
      <c r="AF118" s="111">
        <f>SUMIFS(基础数据表格农村公路建设!M:M,基础数据表格农村公路建设!G:G,B118,基础数据表格农村公路建设!D:D,$AF$5,基础数据表格农村公路建设!E:E,$AF$6)</f>
        <v>0</v>
      </c>
      <c r="AG118" s="111">
        <f>SUMIFS(基础数据表格农村公路建设!M:M,基础数据表格农村公路建设!G:G,B118,基础数据表格农村公路建设!D:D,$AG$5,基础数据表格农村公路建设!E:E,$AG$6)</f>
        <v>2.534</v>
      </c>
      <c r="AH118" s="111">
        <f>SUMIFS(基础数据表格农村公路建设!M:M,基础数据表格农村公路建设!G:G,B118,基础数据表格农村公路建设!D:D,$AH$5,基础数据表格农村公路建设!E:E,$AH$6)</f>
        <v>0</v>
      </c>
      <c r="AI118" s="83"/>
      <c r="AJ118" s="83">
        <v>15.785</v>
      </c>
      <c r="AK118" s="98">
        <f t="shared" si="71"/>
        <v>-13.251</v>
      </c>
      <c r="AL118" s="99" t="s">
        <v>195</v>
      </c>
      <c r="AM118" s="112">
        <v>65</v>
      </c>
      <c r="AN118" s="112">
        <v>145</v>
      </c>
      <c r="AO118" s="113">
        <v>40</v>
      </c>
    </row>
    <row r="119" customFormat="1" ht="19" customHeight="1" outlineLevel="2" spans="1:41">
      <c r="A119" s="114" t="s">
        <v>143</v>
      </c>
      <c r="B119" s="140" t="s">
        <v>145</v>
      </c>
      <c r="C119" s="115">
        <f>H119+E119</f>
        <v>853</v>
      </c>
      <c r="D119" s="117">
        <f t="shared" si="62"/>
        <v>553</v>
      </c>
      <c r="E119" s="117">
        <v>430</v>
      </c>
      <c r="F119" s="117">
        <f>ROUND(21686/71686*E119,0)</f>
        <v>130</v>
      </c>
      <c r="G119" s="102">
        <f t="shared" si="64"/>
        <v>300</v>
      </c>
      <c r="H119" s="115">
        <f>M119</f>
        <v>423</v>
      </c>
      <c r="I119" s="115">
        <v>0</v>
      </c>
      <c r="J119" s="241">
        <v>423</v>
      </c>
      <c r="K119" s="115">
        <v>0</v>
      </c>
      <c r="L119" s="115">
        <v>0</v>
      </c>
      <c r="M119" s="115">
        <f>ROUND(Q119+U119+T119+V119,0)</f>
        <v>423</v>
      </c>
      <c r="N119" s="742">
        <v>22.33</v>
      </c>
      <c r="O119" s="226">
        <f>SUM(AC119:AH119)</f>
        <v>6.507</v>
      </c>
      <c r="P119" s="193">
        <f>ROUND(SUMIFS(基础数据表格农村公路建设!P:P,基础数据表格农村公路建设!E:E,$AC$6,基础数据表格农村公路建设!G:G,B119),0)</f>
        <v>927</v>
      </c>
      <c r="Q119" s="115">
        <f>ROUND(IF(R119&lt;S119,R119,S119),0)</f>
        <v>423</v>
      </c>
      <c r="R119" s="119">
        <f>AM119*(AE119+AF119+AG119)+AN119*(AC119+AD119)+AO119*AH119</f>
        <v>422.955</v>
      </c>
      <c r="S119" s="120">
        <f>P119</f>
        <v>927</v>
      </c>
      <c r="T119" s="715">
        <v>0</v>
      </c>
      <c r="U119" s="74">
        <v>0</v>
      </c>
      <c r="V119" s="715">
        <v>0</v>
      </c>
      <c r="W119" s="486">
        <v>2</v>
      </c>
      <c r="X119" s="486">
        <v>0</v>
      </c>
      <c r="Y119" s="488">
        <v>0</v>
      </c>
      <c r="Z119" s="744"/>
      <c r="AA119" s="487"/>
      <c r="AB119" s="130"/>
      <c r="AC119" s="110">
        <f>SUMIFS(基础数据表格农村公路建设!M:M,基础数据表格农村公路建设!G:G,B119,基础数据表格农村公路建设!D:D,$AC$5,基础数据表格农村公路建设!E:E,$AC$6)</f>
        <v>0</v>
      </c>
      <c r="AD119" s="111">
        <f>SUMIFS(基础数据表格农村公路建设!M:M,基础数据表格农村公路建设!G:G,B119,基础数据表格农村公路建设!D:D,$AD$5,基础数据表格农村公路建设!E:E,$AD$6)</f>
        <v>0</v>
      </c>
      <c r="AE119" s="111">
        <f>SUMIFS(基础数据表格农村公路建设!M:M,基础数据表格农村公路建设!G:G,B119,基础数据表格农村公路建设!D:D,$AE$5,基础数据表格农村公路建设!E:E,$AE$6)</f>
        <v>0</v>
      </c>
      <c r="AF119" s="111">
        <f>SUMIFS(基础数据表格农村公路建设!M:M,基础数据表格农村公路建设!G:G,B119,基础数据表格农村公路建设!D:D,$AF$5,基础数据表格农村公路建设!E:E,$AF$6)</f>
        <v>0</v>
      </c>
      <c r="AG119" s="111">
        <f>SUMIFS(基础数据表格农村公路建设!M:M,基础数据表格农村公路建设!G:G,B119,基础数据表格农村公路建设!D:D,$AG$5,基础数据表格农村公路建设!E:E,$AG$6)</f>
        <v>6.507</v>
      </c>
      <c r="AH119" s="111">
        <f>SUMIFS(基础数据表格农村公路建设!M:M,基础数据表格农村公路建设!G:G,B119,基础数据表格农村公路建设!D:D,$AH$5,基础数据表格农村公路建设!E:E,$AH$6)</f>
        <v>0</v>
      </c>
      <c r="AI119" s="83"/>
      <c r="AJ119" s="83">
        <v>20.443</v>
      </c>
      <c r="AK119" s="98">
        <f t="shared" si="71"/>
        <v>-13.936</v>
      </c>
      <c r="AL119" s="99" t="s">
        <v>195</v>
      </c>
      <c r="AM119" s="112">
        <v>65</v>
      </c>
      <c r="AN119" s="112">
        <v>145</v>
      </c>
      <c r="AO119" s="113">
        <v>40</v>
      </c>
    </row>
    <row r="120" customFormat="1" ht="19" customHeight="1" outlineLevel="2" spans="1:41">
      <c r="A120" s="114" t="s">
        <v>143</v>
      </c>
      <c r="B120" s="140" t="s">
        <v>146</v>
      </c>
      <c r="C120" s="115">
        <f>H120+E120</f>
        <v>2476</v>
      </c>
      <c r="D120" s="117">
        <f t="shared" si="62"/>
        <v>2101</v>
      </c>
      <c r="E120" s="117">
        <v>537</v>
      </c>
      <c r="F120" s="117">
        <f>ROUND(21686/71686*E120,0)</f>
        <v>162</v>
      </c>
      <c r="G120" s="102">
        <f t="shared" si="64"/>
        <v>375</v>
      </c>
      <c r="H120" s="115">
        <f>M120</f>
        <v>1939</v>
      </c>
      <c r="I120" s="115">
        <v>0</v>
      </c>
      <c r="J120" s="241">
        <v>1847</v>
      </c>
      <c r="K120" s="115">
        <v>75</v>
      </c>
      <c r="L120" s="115">
        <v>17</v>
      </c>
      <c r="M120" s="115">
        <f>ROUND(Q120+U120+T120+V120,0)</f>
        <v>1939</v>
      </c>
      <c r="N120" s="742">
        <v>30.1753</v>
      </c>
      <c r="O120" s="226">
        <f>SUM(AC120:AH120)</f>
        <v>22.393</v>
      </c>
      <c r="P120" s="193">
        <f>ROUND(SUMIFS(基础数据表格农村公路建设!P:P,基础数据表格农村公路建设!E:E,$AC$6,基础数据表格农村公路建设!G:G,B120),0)</f>
        <v>2744</v>
      </c>
      <c r="Q120" s="115">
        <f>ROUND(IF(R120&lt;S120,R120,S120),0)</f>
        <v>1847</v>
      </c>
      <c r="R120" s="119">
        <f>AM120*(AE120+AF120+AG120)+AN120*(AC120+AD120)+AO120*AH120</f>
        <v>1847.4225</v>
      </c>
      <c r="S120" s="120">
        <f>P120</f>
        <v>2744</v>
      </c>
      <c r="T120" s="715">
        <v>0</v>
      </c>
      <c r="U120" s="74">
        <v>75</v>
      </c>
      <c r="V120" s="715">
        <v>17</v>
      </c>
      <c r="W120" s="486">
        <v>2</v>
      </c>
      <c r="X120" s="486">
        <v>0</v>
      </c>
      <c r="Y120" s="488">
        <v>1</v>
      </c>
      <c r="Z120" s="744">
        <v>4.503</v>
      </c>
      <c r="AA120" s="487">
        <v>2.235</v>
      </c>
      <c r="AB120" s="130">
        <v>21.36</v>
      </c>
      <c r="AC120" s="110">
        <f>SUMIFS(基础数据表格农村公路建设!M:M,基础数据表格农村公路建设!G:G,B120,基础数据表格农村公路建设!D:D,$AC$5,基础数据表格农村公路建设!E:E,$AC$6)</f>
        <v>0</v>
      </c>
      <c r="AD120" s="111">
        <f>SUMIFS(基础数据表格农村公路建设!M:M,基础数据表格农村公路建设!G:G,B120,基础数据表格农村公路建设!D:D,$AD$5,基础数据表格农村公路建设!E:E,$AD$6)</f>
        <v>0</v>
      </c>
      <c r="AE120" s="111">
        <f>SUMIFS(基础数据表格农村公路建设!M:M,基础数据表格农村公路建设!G:G,B120,基础数据表格农村公路建设!D:D,$AE$5,基础数据表格农村公路建设!E:E,$AE$6)</f>
        <v>4.689</v>
      </c>
      <c r="AF120" s="111">
        <f>SUMIFS(基础数据表格农村公路建设!M:M,基础数据表格农村公路建设!G:G,B120,基础数据表格农村公路建设!D:D,$AF$5,基础数据表格农村公路建设!E:E,$AF$6)</f>
        <v>0</v>
      </c>
      <c r="AG120" s="111">
        <f>SUMIFS(基础数据表格农村公路建设!M:M,基础数据表格农村公路建设!G:G,B120,基础数据表格农村公路建设!D:D,$AG$5,基础数据表格农村公路建设!E:E,$AG$6)</f>
        <v>17.704</v>
      </c>
      <c r="AH120" s="111">
        <f>SUMIFS(基础数据表格农村公路建设!M:M,基础数据表格农村公路建设!G:G,B120,基础数据表格农村公路建设!D:D,$AH$5,基础数据表格农村公路建设!E:E,$AH$6)</f>
        <v>0</v>
      </c>
      <c r="AI120" s="83"/>
      <c r="AJ120" s="83">
        <v>29.229</v>
      </c>
      <c r="AK120" s="98">
        <f t="shared" si="71"/>
        <v>-6.836</v>
      </c>
      <c r="AL120" s="99" t="s">
        <v>197</v>
      </c>
      <c r="AM120" s="112">
        <v>82.5</v>
      </c>
      <c r="AN120" s="112">
        <v>165</v>
      </c>
      <c r="AO120" s="113">
        <v>55</v>
      </c>
    </row>
    <row r="121" customFormat="1" ht="19" customHeight="1" outlineLevel="1" spans="1:41">
      <c r="A121" s="101" t="s">
        <v>147</v>
      </c>
      <c r="B121" s="140"/>
      <c r="C121" s="115">
        <f>SUBTOTAL(9,C122:C126)</f>
        <v>7951</v>
      </c>
      <c r="D121" s="117">
        <f t="shared" si="62"/>
        <v>6142</v>
      </c>
      <c r="E121" s="115">
        <f>SUBTOTAL(9,E122:E126)</f>
        <v>2594</v>
      </c>
      <c r="F121" s="115">
        <f>SUBTOTAL(9,F122:F126)</f>
        <v>785</v>
      </c>
      <c r="G121" s="102">
        <f t="shared" si="64"/>
        <v>1809</v>
      </c>
      <c r="H121" s="115">
        <f t="shared" ref="H121:V121" si="108">SUBTOTAL(9,H122:H126)</f>
        <v>5357</v>
      </c>
      <c r="I121" s="115">
        <f t="shared" si="108"/>
        <v>105</v>
      </c>
      <c r="J121" s="115">
        <f t="shared" si="108"/>
        <v>4986</v>
      </c>
      <c r="K121" s="115">
        <f t="shared" si="108"/>
        <v>266</v>
      </c>
      <c r="L121" s="115">
        <f t="shared" si="108"/>
        <v>0</v>
      </c>
      <c r="M121" s="115">
        <f t="shared" si="108"/>
        <v>5357</v>
      </c>
      <c r="N121" s="743">
        <f t="shared" si="108"/>
        <v>73.836</v>
      </c>
      <c r="O121" s="385">
        <f t="shared" si="108"/>
        <v>73.836</v>
      </c>
      <c r="P121" s="238">
        <f t="shared" si="108"/>
        <v>12040</v>
      </c>
      <c r="Q121" s="115">
        <f t="shared" si="108"/>
        <v>5091</v>
      </c>
      <c r="R121" s="115">
        <f t="shared" si="108"/>
        <v>5089.45</v>
      </c>
      <c r="S121" s="115">
        <f t="shared" si="108"/>
        <v>12040</v>
      </c>
      <c r="T121" s="115">
        <f t="shared" si="108"/>
        <v>139</v>
      </c>
      <c r="U121" s="115">
        <f t="shared" si="108"/>
        <v>127</v>
      </c>
      <c r="V121" s="115">
        <f t="shared" si="108"/>
        <v>0</v>
      </c>
      <c r="W121" s="489">
        <v>3</v>
      </c>
      <c r="X121" s="489">
        <v>2</v>
      </c>
      <c r="Y121" s="489">
        <v>2</v>
      </c>
      <c r="Z121" s="490">
        <v>0</v>
      </c>
      <c r="AA121" s="490">
        <f t="shared" ref="AA121:AH121" si="109">SUM(AA122:AA126)</f>
        <v>0</v>
      </c>
      <c r="AB121" s="111">
        <f t="shared" si="109"/>
        <v>0</v>
      </c>
      <c r="AC121" s="111">
        <f t="shared" si="109"/>
        <v>0</v>
      </c>
      <c r="AD121" s="111">
        <f t="shared" si="109"/>
        <v>0</v>
      </c>
      <c r="AE121" s="111">
        <f t="shared" si="109"/>
        <v>0</v>
      </c>
      <c r="AF121" s="111">
        <f t="shared" si="109"/>
        <v>1.27</v>
      </c>
      <c r="AG121" s="111">
        <f t="shared" si="109"/>
        <v>60.436</v>
      </c>
      <c r="AH121" s="111">
        <f t="shared" si="109"/>
        <v>12.13</v>
      </c>
      <c r="AI121" s="110"/>
      <c r="AJ121" s="110">
        <v>67.082</v>
      </c>
      <c r="AK121" s="98">
        <f t="shared" si="71"/>
        <v>6.754</v>
      </c>
      <c r="AL121" s="99"/>
      <c r="AM121" s="112"/>
      <c r="AN121" s="112"/>
      <c r="AO121" s="113"/>
    </row>
    <row r="122" customFormat="1" ht="19" customHeight="1" outlineLevel="2" spans="1:41">
      <c r="A122" s="131" t="s">
        <v>148</v>
      </c>
      <c r="B122" s="140" t="s">
        <v>149</v>
      </c>
      <c r="C122" s="115">
        <f>H122+E122</f>
        <v>206</v>
      </c>
      <c r="D122" s="117">
        <f t="shared" si="62"/>
        <v>62</v>
      </c>
      <c r="E122" s="117">
        <v>206</v>
      </c>
      <c r="F122" s="117">
        <f>ROUND(21686/71686*E122,0)</f>
        <v>62</v>
      </c>
      <c r="G122" s="102">
        <f t="shared" si="64"/>
        <v>144</v>
      </c>
      <c r="H122" s="115">
        <f>M122</f>
        <v>0</v>
      </c>
      <c r="I122" s="115">
        <v>0</v>
      </c>
      <c r="J122" s="241">
        <v>0</v>
      </c>
      <c r="K122" s="115">
        <v>0</v>
      </c>
      <c r="L122" s="115">
        <v>0</v>
      </c>
      <c r="M122" s="115">
        <f>ROUND(Q122+U122+T122+V122,0)</f>
        <v>0</v>
      </c>
      <c r="N122" s="742">
        <v>0</v>
      </c>
      <c r="O122" s="226">
        <f>SUM(AC122:AH122)</f>
        <v>0</v>
      </c>
      <c r="P122" s="193">
        <f>ROUND(SUMIFS(基础数据表格农村公路建设!P:P,基础数据表格农村公路建设!E:E,$AC$6,基础数据表格农村公路建设!G:G,B122),0)</f>
        <v>0</v>
      </c>
      <c r="Q122" s="115">
        <f>ROUND(IF(R122&lt;S122,R122,S122),0)</f>
        <v>0</v>
      </c>
      <c r="R122" s="119">
        <f>AM122*(AE122+AF122+AG122)+AN122*(AC122+AD122)+AO122*AH122</f>
        <v>0</v>
      </c>
      <c r="S122" s="120">
        <f>P122</f>
        <v>0</v>
      </c>
      <c r="T122" s="715">
        <v>0</v>
      </c>
      <c r="U122" s="74">
        <v>0</v>
      </c>
      <c r="V122" s="715">
        <v>0</v>
      </c>
      <c r="W122" s="486"/>
      <c r="X122" s="486">
        <v>0</v>
      </c>
      <c r="Y122" s="488">
        <v>0</v>
      </c>
      <c r="Z122" s="744"/>
      <c r="AA122" s="487"/>
      <c r="AB122" s="130"/>
      <c r="AC122" s="110">
        <f>SUMIFS(基础数据表格农村公路建设!M:M,基础数据表格农村公路建设!G:G,B122,基础数据表格农村公路建设!D:D,$AC$5,基础数据表格农村公路建设!E:E,$AC$6)</f>
        <v>0</v>
      </c>
      <c r="AD122" s="111">
        <f>SUMIFS(基础数据表格农村公路建设!M:M,基础数据表格农村公路建设!G:G,B122,基础数据表格农村公路建设!D:D,$AD$5,基础数据表格农村公路建设!E:E,$AD$6)</f>
        <v>0</v>
      </c>
      <c r="AE122" s="111">
        <f>SUMIFS(基础数据表格农村公路建设!M:M,基础数据表格农村公路建设!G:G,B122,基础数据表格农村公路建设!D:D,$AE$5,基础数据表格农村公路建设!E:E,$AE$6)</f>
        <v>0</v>
      </c>
      <c r="AF122" s="111">
        <f>SUMIFS(基础数据表格农村公路建设!M:M,基础数据表格农村公路建设!G:G,B122,基础数据表格农村公路建设!D:D,$AF$5,基础数据表格农村公路建设!E:E,$AF$6)</f>
        <v>0</v>
      </c>
      <c r="AG122" s="111">
        <f>SUMIFS(基础数据表格农村公路建设!M:M,基础数据表格农村公路建设!G:G,B122,基础数据表格农村公路建设!D:D,$AG$5,基础数据表格农村公路建设!E:E,$AG$6)</f>
        <v>0</v>
      </c>
      <c r="AH122" s="111">
        <f>SUMIFS(基础数据表格农村公路建设!M:M,基础数据表格农村公路建设!G:G,B122,基础数据表格农村公路建设!D:D,$AH$5,基础数据表格农村公路建设!E:E,$AH$6)</f>
        <v>0</v>
      </c>
      <c r="AI122" s="83"/>
      <c r="AJ122" s="83">
        <v>0</v>
      </c>
      <c r="AK122" s="98">
        <f t="shared" si="71"/>
        <v>0</v>
      </c>
      <c r="AL122" s="99" t="s">
        <v>195</v>
      </c>
      <c r="AM122" s="112">
        <v>65</v>
      </c>
      <c r="AN122" s="112">
        <v>145</v>
      </c>
      <c r="AO122" s="113">
        <v>40</v>
      </c>
    </row>
    <row r="123" customFormat="1" ht="19" customHeight="1" outlineLevel="2" spans="1:41">
      <c r="A123" s="114" t="s">
        <v>148</v>
      </c>
      <c r="B123" s="140" t="s">
        <v>150</v>
      </c>
      <c r="C123" s="115">
        <f>H123+E123</f>
        <v>1522</v>
      </c>
      <c r="D123" s="117">
        <f t="shared" si="62"/>
        <v>1137</v>
      </c>
      <c r="E123" s="117">
        <v>552</v>
      </c>
      <c r="F123" s="117">
        <f>ROUND(21686/71686*E123,0)</f>
        <v>167</v>
      </c>
      <c r="G123" s="102">
        <f t="shared" si="64"/>
        <v>385</v>
      </c>
      <c r="H123" s="115">
        <f>M123</f>
        <v>970</v>
      </c>
      <c r="I123" s="115">
        <v>19</v>
      </c>
      <c r="J123" s="241">
        <v>924</v>
      </c>
      <c r="K123" s="115">
        <v>27</v>
      </c>
      <c r="L123" s="115">
        <v>0</v>
      </c>
      <c r="M123" s="115">
        <f>ROUND(Q123+U123+T123+V123,0)</f>
        <v>970</v>
      </c>
      <c r="N123" s="742">
        <v>14.5</v>
      </c>
      <c r="O123" s="226">
        <f>SUM(AC123:AH123)</f>
        <v>14.5</v>
      </c>
      <c r="P123" s="193">
        <f>ROUND(SUMIFS(基础数据表格农村公路建设!P:P,基础数据表格农村公路建设!E:E,$AC$6,基础数据表格农村公路建设!G:G,B123),0)</f>
        <v>1259</v>
      </c>
      <c r="Q123" s="115">
        <f>ROUND(IF(R123&lt;S123,R123,S123),0)</f>
        <v>943</v>
      </c>
      <c r="R123" s="119">
        <f>AM123*(AE123+AF123+AG123)+AN123*(AC123+AD123)+AO123*AH123</f>
        <v>942.5</v>
      </c>
      <c r="S123" s="120">
        <f>P123</f>
        <v>1259</v>
      </c>
      <c r="T123" s="715">
        <v>0</v>
      </c>
      <c r="U123" s="74">
        <v>27</v>
      </c>
      <c r="V123" s="715">
        <v>0</v>
      </c>
      <c r="W123" s="486"/>
      <c r="X123" s="486">
        <v>0</v>
      </c>
      <c r="Y123" s="488">
        <v>1</v>
      </c>
      <c r="Z123" s="744"/>
      <c r="AA123" s="487"/>
      <c r="AB123" s="130"/>
      <c r="AC123" s="110">
        <f>SUMIFS(基础数据表格农村公路建设!M:M,基础数据表格农村公路建设!G:G,B123,基础数据表格农村公路建设!D:D,$AC$5,基础数据表格农村公路建设!E:E,$AC$6)</f>
        <v>0</v>
      </c>
      <c r="AD123" s="111">
        <f>SUMIFS(基础数据表格农村公路建设!M:M,基础数据表格农村公路建设!G:G,B123,基础数据表格农村公路建设!D:D,$AD$5,基础数据表格农村公路建设!E:E,$AD$6)</f>
        <v>0</v>
      </c>
      <c r="AE123" s="111">
        <f>SUMIFS(基础数据表格农村公路建设!M:M,基础数据表格农村公路建设!G:G,B123,基础数据表格农村公路建设!D:D,$AE$5,基础数据表格农村公路建设!E:E,$AE$6)</f>
        <v>0</v>
      </c>
      <c r="AF123" s="111">
        <f>SUMIFS(基础数据表格农村公路建设!M:M,基础数据表格农村公路建设!G:G,B123,基础数据表格农村公路建设!D:D,$AF$5,基础数据表格农村公路建设!E:E,$AF$6)</f>
        <v>0</v>
      </c>
      <c r="AG123" s="111">
        <f>SUMIFS(基础数据表格农村公路建设!M:M,基础数据表格农村公路建设!G:G,B123,基础数据表格农村公路建设!D:D,$AG$5,基础数据表格农村公路建设!E:E,$AG$6)</f>
        <v>14.5</v>
      </c>
      <c r="AH123" s="111">
        <f>SUMIFS(基础数据表格农村公路建设!M:M,基础数据表格农村公路建设!G:G,B123,基础数据表格农村公路建设!D:D,$AH$5,基础数据表格农村公路建设!E:E,$AH$6)</f>
        <v>0</v>
      </c>
      <c r="AI123" s="83"/>
      <c r="AJ123" s="83">
        <v>14.4</v>
      </c>
      <c r="AK123" s="98">
        <f t="shared" si="71"/>
        <v>0.0999999999999979</v>
      </c>
      <c r="AL123" s="99" t="s">
        <v>195</v>
      </c>
      <c r="AM123" s="112">
        <v>65</v>
      </c>
      <c r="AN123" s="112">
        <v>145</v>
      </c>
      <c r="AO123" s="113">
        <v>40</v>
      </c>
    </row>
    <row r="124" customFormat="1" ht="19" customHeight="1" outlineLevel="2" spans="1:41">
      <c r="A124" s="114" t="s">
        <v>148</v>
      </c>
      <c r="B124" s="140" t="s">
        <v>151</v>
      </c>
      <c r="C124" s="115">
        <f>H124+E124</f>
        <v>1975</v>
      </c>
      <c r="D124" s="117">
        <f t="shared" si="62"/>
        <v>1484</v>
      </c>
      <c r="E124" s="117">
        <v>704</v>
      </c>
      <c r="F124" s="117">
        <f>ROUND(21686/71686*E124,0)</f>
        <v>213</v>
      </c>
      <c r="G124" s="102">
        <f t="shared" si="64"/>
        <v>491</v>
      </c>
      <c r="H124" s="115">
        <f>M124</f>
        <v>1271</v>
      </c>
      <c r="I124" s="115">
        <v>25</v>
      </c>
      <c r="J124" s="241">
        <v>1246</v>
      </c>
      <c r="K124" s="115">
        <v>0</v>
      </c>
      <c r="L124" s="115">
        <v>0</v>
      </c>
      <c r="M124" s="115">
        <f>ROUND(Q124+U124+T124+V124,0)</f>
        <v>1271</v>
      </c>
      <c r="N124" s="742">
        <v>16.942</v>
      </c>
      <c r="O124" s="226">
        <f>SUM(AC124:AH124)</f>
        <v>16.942</v>
      </c>
      <c r="P124" s="193">
        <f>ROUND(SUMIFS(基础数据表格农村公路建设!P:P,基础数据表格农村公路建设!E:E,$AC$6,基础数据表格农村公路建设!G:G,B124),0)</f>
        <v>1345</v>
      </c>
      <c r="Q124" s="115">
        <f>ROUND(IF(R124&lt;S124,R124,S124),0)</f>
        <v>1271</v>
      </c>
      <c r="R124" s="119">
        <f>AM124*(AE124+AF124+AG124)+AN124*(AC124+AD124)+AO124*AH124</f>
        <v>1270.65</v>
      </c>
      <c r="S124" s="120">
        <f>P124</f>
        <v>1345</v>
      </c>
      <c r="T124" s="715">
        <v>0</v>
      </c>
      <c r="U124" s="74">
        <v>0</v>
      </c>
      <c r="V124" s="715">
        <v>0</v>
      </c>
      <c r="W124" s="486"/>
      <c r="X124" s="486">
        <v>0</v>
      </c>
      <c r="Y124" s="488">
        <v>0</v>
      </c>
      <c r="Z124" s="744"/>
      <c r="AA124" s="487"/>
      <c r="AB124" s="130"/>
      <c r="AC124" s="110">
        <f>SUMIFS(基础数据表格农村公路建设!M:M,基础数据表格农村公路建设!G:G,B124,基础数据表格农村公路建设!D:D,$AC$5,基础数据表格农村公路建设!E:E,$AC$6)</f>
        <v>0</v>
      </c>
      <c r="AD124" s="111">
        <f>SUMIFS(基础数据表格农村公路建设!M:M,基础数据表格农村公路建设!G:G,B124,基础数据表格农村公路建设!D:D,$AD$5,基础数据表格农村公路建设!E:E,$AD$6)</f>
        <v>0</v>
      </c>
      <c r="AE124" s="111">
        <f>SUMIFS(基础数据表格农村公路建设!M:M,基础数据表格农村公路建设!G:G,B124,基础数据表格农村公路建设!D:D,$AE$5,基础数据表格农村公路建设!E:E,$AE$6)</f>
        <v>0</v>
      </c>
      <c r="AF124" s="111">
        <f>SUMIFS(基础数据表格农村公路建设!M:M,基础数据表格农村公路建设!G:G,B124,基础数据表格农村公路建设!D:D,$AF$5,基础数据表格农村公路建设!E:E,$AF$6)</f>
        <v>0.86</v>
      </c>
      <c r="AG124" s="111">
        <f>SUMIFS(基础数据表格农村公路建设!M:M,基础数据表格农村公路建设!G:G,B124,基础数据表格农村公路建设!D:D,$AG$5,基础数据表格农村公路建设!E:E,$AG$6)</f>
        <v>16.082</v>
      </c>
      <c r="AH124" s="111">
        <f>SUMIFS(基础数据表格农村公路建设!M:M,基础数据表格农村公路建设!G:G,B124,基础数据表格农村公路建设!D:D,$AH$5,基础数据表格农村公路建设!E:E,$AH$6)</f>
        <v>0</v>
      </c>
      <c r="AI124" s="83"/>
      <c r="AJ124" s="83">
        <v>23.023</v>
      </c>
      <c r="AK124" s="98">
        <f t="shared" si="71"/>
        <v>-6.081</v>
      </c>
      <c r="AL124" s="99" t="s">
        <v>196</v>
      </c>
      <c r="AM124" s="112">
        <v>75</v>
      </c>
      <c r="AN124" s="112">
        <v>150</v>
      </c>
      <c r="AO124" s="113">
        <v>50</v>
      </c>
    </row>
    <row r="125" customFormat="1" ht="19" customHeight="1" outlineLevel="2" spans="1:41">
      <c r="A125" s="114" t="s">
        <v>148</v>
      </c>
      <c r="B125" s="140" t="s">
        <v>152</v>
      </c>
      <c r="C125" s="115">
        <f>H125+E125</f>
        <v>1637</v>
      </c>
      <c r="D125" s="117">
        <f t="shared" si="62"/>
        <v>1234</v>
      </c>
      <c r="E125" s="117">
        <v>578</v>
      </c>
      <c r="F125" s="117">
        <f>ROUND(21686/71686*E125,0)</f>
        <v>175</v>
      </c>
      <c r="G125" s="102">
        <f t="shared" si="64"/>
        <v>403</v>
      </c>
      <c r="H125" s="115">
        <f>M125</f>
        <v>1059</v>
      </c>
      <c r="I125" s="115">
        <v>20</v>
      </c>
      <c r="J125" s="241">
        <v>900</v>
      </c>
      <c r="K125" s="115">
        <v>139</v>
      </c>
      <c r="L125" s="115">
        <v>0</v>
      </c>
      <c r="M125" s="115">
        <f>ROUND(Q125+U125+T125+V125,0)</f>
        <v>1059</v>
      </c>
      <c r="N125" s="742">
        <v>12.264</v>
      </c>
      <c r="O125" s="226">
        <f>SUM(AC125:AH125)</f>
        <v>12.264</v>
      </c>
      <c r="P125" s="193">
        <f>ROUND(SUMIFS(基础数据表格农村公路建设!P:P,基础数据表格农村公路建设!E:E,$AC$6,基础数据表格农村公路建设!G:G,B125),0)</f>
        <v>1249</v>
      </c>
      <c r="Q125" s="115">
        <f>ROUND(IF(R125&lt;S125,R125,S125),0)</f>
        <v>920</v>
      </c>
      <c r="R125" s="119">
        <f>AM125*(AE125+AF125+AG125)+AN125*(AC125+AD125)+AO125*AH125</f>
        <v>919.8</v>
      </c>
      <c r="S125" s="120">
        <f>P125</f>
        <v>1249</v>
      </c>
      <c r="T125" s="715">
        <v>139</v>
      </c>
      <c r="U125" s="74">
        <v>0</v>
      </c>
      <c r="V125" s="715">
        <v>0</v>
      </c>
      <c r="W125" s="486">
        <v>2</v>
      </c>
      <c r="X125" s="486">
        <v>2</v>
      </c>
      <c r="Y125" s="488">
        <v>0</v>
      </c>
      <c r="Z125" s="744"/>
      <c r="AA125" s="487"/>
      <c r="AB125" s="130"/>
      <c r="AC125" s="110">
        <f>SUMIFS(基础数据表格农村公路建设!M:M,基础数据表格农村公路建设!G:G,B125,基础数据表格农村公路建设!D:D,$AC$5,基础数据表格农村公路建设!E:E,$AC$6)</f>
        <v>0</v>
      </c>
      <c r="AD125" s="111">
        <f>SUMIFS(基础数据表格农村公路建设!M:M,基础数据表格农村公路建设!G:G,B125,基础数据表格农村公路建设!D:D,$AD$5,基础数据表格农村公路建设!E:E,$AD$6)</f>
        <v>0</v>
      </c>
      <c r="AE125" s="111">
        <f>SUMIFS(基础数据表格农村公路建设!M:M,基础数据表格农村公路建设!G:G,B125,基础数据表格农村公路建设!D:D,$AE$5,基础数据表格农村公路建设!E:E,$AE$6)</f>
        <v>0</v>
      </c>
      <c r="AF125" s="111">
        <f>SUMIFS(基础数据表格农村公路建设!M:M,基础数据表格农村公路建设!G:G,B125,基础数据表格农村公路建设!D:D,$AF$5,基础数据表格农村公路建设!E:E,$AF$6)</f>
        <v>0</v>
      </c>
      <c r="AG125" s="111">
        <f>SUMIFS(基础数据表格农村公路建设!M:M,基础数据表格农村公路建设!G:G,B125,基础数据表格农村公路建设!D:D,$AG$5,基础数据表格农村公路建设!E:E,$AG$6)</f>
        <v>12.264</v>
      </c>
      <c r="AH125" s="111">
        <f>SUMIFS(基础数据表格农村公路建设!M:M,基础数据表格农村公路建设!G:G,B125,基础数据表格农村公路建设!D:D,$AH$5,基础数据表格农村公路建设!E:E,$AH$6)</f>
        <v>0</v>
      </c>
      <c r="AI125" s="83"/>
      <c r="AJ125" s="83">
        <v>12.66</v>
      </c>
      <c r="AK125" s="98">
        <f t="shared" si="71"/>
        <v>-0.396000000000001</v>
      </c>
      <c r="AL125" s="99" t="s">
        <v>196</v>
      </c>
      <c r="AM125" s="112">
        <v>75</v>
      </c>
      <c r="AN125" s="112">
        <v>150</v>
      </c>
      <c r="AO125" s="113">
        <v>50</v>
      </c>
    </row>
    <row r="126" customFormat="1" ht="19" customHeight="1" outlineLevel="2" spans="1:41">
      <c r="A126" s="114" t="s">
        <v>148</v>
      </c>
      <c r="B126" s="140" t="s">
        <v>153</v>
      </c>
      <c r="C126" s="115">
        <f>H126+E126</f>
        <v>2611</v>
      </c>
      <c r="D126" s="117">
        <f t="shared" si="62"/>
        <v>2225</v>
      </c>
      <c r="E126" s="117">
        <v>554</v>
      </c>
      <c r="F126" s="117">
        <f>ROUND(21686/71686*E126,0)</f>
        <v>168</v>
      </c>
      <c r="G126" s="102">
        <f t="shared" si="64"/>
        <v>386</v>
      </c>
      <c r="H126" s="115">
        <f>M126</f>
        <v>2057</v>
      </c>
      <c r="I126" s="115">
        <v>41</v>
      </c>
      <c r="J126" s="241">
        <v>1916</v>
      </c>
      <c r="K126" s="115">
        <v>100</v>
      </c>
      <c r="L126" s="115">
        <v>0</v>
      </c>
      <c r="M126" s="115">
        <f>ROUND(Q126+U126+T126+V126,0)</f>
        <v>2057</v>
      </c>
      <c r="N126" s="742">
        <v>30.13</v>
      </c>
      <c r="O126" s="226">
        <f>SUM(AC126:AH126)</f>
        <v>30.13</v>
      </c>
      <c r="P126" s="193">
        <f>ROUND(SUMIFS(基础数据表格农村公路建设!P:P,基础数据表格农村公路建设!E:E,$AC$6,基础数据表格农村公路建设!G:G,B126),0)</f>
        <v>8187</v>
      </c>
      <c r="Q126" s="115">
        <f>ROUND(IF(R126&lt;S126,R126,S126),0)</f>
        <v>1957</v>
      </c>
      <c r="R126" s="119">
        <f>AM126*(AE126+AF126+AG126)+AN126*(AC126+AD126)+AO126*AH126</f>
        <v>1956.5</v>
      </c>
      <c r="S126" s="120">
        <f>P126</f>
        <v>8187</v>
      </c>
      <c r="T126" s="715">
        <v>0</v>
      </c>
      <c r="U126" s="74">
        <v>100</v>
      </c>
      <c r="V126" s="715">
        <v>0</v>
      </c>
      <c r="W126" s="486">
        <v>1</v>
      </c>
      <c r="X126" s="486">
        <v>0</v>
      </c>
      <c r="Y126" s="488">
        <v>1</v>
      </c>
      <c r="Z126" s="744"/>
      <c r="AA126" s="487"/>
      <c r="AB126" s="130"/>
      <c r="AC126" s="110">
        <f>SUMIFS(基础数据表格农村公路建设!M:M,基础数据表格农村公路建设!G:G,B126,基础数据表格农村公路建设!D:D,$AC$5,基础数据表格农村公路建设!E:E,$AC$6)</f>
        <v>0</v>
      </c>
      <c r="AD126" s="111">
        <f>SUMIFS(基础数据表格农村公路建设!M:M,基础数据表格农村公路建设!G:G,B126,基础数据表格农村公路建设!D:D,$AD$5,基础数据表格农村公路建设!E:E,$AD$6)</f>
        <v>0</v>
      </c>
      <c r="AE126" s="111">
        <f>SUMIFS(基础数据表格农村公路建设!M:M,基础数据表格农村公路建设!G:G,B126,基础数据表格农村公路建设!D:D,$AE$5,基础数据表格农村公路建设!E:E,$AE$6)</f>
        <v>0</v>
      </c>
      <c r="AF126" s="111">
        <f>SUMIFS(基础数据表格农村公路建设!M:M,基础数据表格农村公路建设!G:G,B126,基础数据表格农村公路建设!D:D,$AF$5,基础数据表格农村公路建设!E:E,$AF$6)</f>
        <v>0.41</v>
      </c>
      <c r="AG126" s="111">
        <f>SUMIFS(基础数据表格农村公路建设!M:M,基础数据表格农村公路建设!G:G,B126,基础数据表格农村公路建设!D:D,$AG$5,基础数据表格农村公路建设!E:E,$AG$6)</f>
        <v>17.59</v>
      </c>
      <c r="AH126" s="111">
        <f>SUMIFS(基础数据表格农村公路建设!M:M,基础数据表格农村公路建设!G:G,B126,基础数据表格农村公路建设!D:D,$AH$5,基础数据表格农村公路建设!E:E,$AH$6)</f>
        <v>12.13</v>
      </c>
      <c r="AI126" s="83"/>
      <c r="AJ126" s="83">
        <v>16.999</v>
      </c>
      <c r="AK126" s="98">
        <f t="shared" si="71"/>
        <v>13.131</v>
      </c>
      <c r="AL126" s="99" t="s">
        <v>196</v>
      </c>
      <c r="AM126" s="112">
        <v>75</v>
      </c>
      <c r="AN126" s="112">
        <v>150</v>
      </c>
      <c r="AO126" s="113">
        <v>50</v>
      </c>
    </row>
    <row r="127" customFormat="1" ht="19" customHeight="1" outlineLevel="1" spans="1:41">
      <c r="A127" s="101" t="s">
        <v>154</v>
      </c>
      <c r="B127" s="140"/>
      <c r="C127" s="115">
        <f>SUBTOTAL(9,C128:C132)</f>
        <v>17252</v>
      </c>
      <c r="D127" s="117">
        <f t="shared" si="62"/>
        <v>15137</v>
      </c>
      <c r="E127" s="115">
        <f>SUBTOTAL(9,E128:E132)</f>
        <v>3030</v>
      </c>
      <c r="F127" s="115">
        <f>SUBTOTAL(9,F128:F132)</f>
        <v>915</v>
      </c>
      <c r="G127" s="102">
        <f t="shared" si="64"/>
        <v>2115</v>
      </c>
      <c r="H127" s="115">
        <f t="shared" ref="H127:V127" si="110">SUBTOTAL(9,H128:H132)</f>
        <v>14222</v>
      </c>
      <c r="I127" s="115">
        <f t="shared" si="110"/>
        <v>267</v>
      </c>
      <c r="J127" s="115">
        <f t="shared" si="110"/>
        <v>13051</v>
      </c>
      <c r="K127" s="115">
        <f t="shared" si="110"/>
        <v>733</v>
      </c>
      <c r="L127" s="115">
        <f t="shared" si="110"/>
        <v>171</v>
      </c>
      <c r="M127" s="115">
        <f t="shared" si="110"/>
        <v>14222</v>
      </c>
      <c r="N127" s="743">
        <f t="shared" si="110"/>
        <v>127.554</v>
      </c>
      <c r="O127" s="385">
        <f t="shared" si="110"/>
        <v>127.554</v>
      </c>
      <c r="P127" s="238">
        <f t="shared" si="110"/>
        <v>13570</v>
      </c>
      <c r="Q127" s="115">
        <f t="shared" si="110"/>
        <v>13318</v>
      </c>
      <c r="R127" s="115">
        <f t="shared" si="110"/>
        <v>13470.21</v>
      </c>
      <c r="S127" s="115">
        <f t="shared" si="110"/>
        <v>13570</v>
      </c>
      <c r="T127" s="115">
        <f t="shared" si="110"/>
        <v>689</v>
      </c>
      <c r="U127" s="115">
        <f t="shared" si="110"/>
        <v>44</v>
      </c>
      <c r="V127" s="115">
        <f t="shared" si="110"/>
        <v>171</v>
      </c>
      <c r="W127" s="489">
        <v>25</v>
      </c>
      <c r="X127" s="489">
        <v>22</v>
      </c>
      <c r="Y127" s="489">
        <v>2</v>
      </c>
      <c r="Z127" s="490">
        <v>49.273</v>
      </c>
      <c r="AA127" s="490">
        <f t="shared" ref="AA127:AH127" si="111">SUM(AA128:AA132)</f>
        <v>28.615</v>
      </c>
      <c r="AB127" s="111">
        <f t="shared" si="111"/>
        <v>184.99</v>
      </c>
      <c r="AC127" s="111">
        <f t="shared" si="111"/>
        <v>64.74</v>
      </c>
      <c r="AD127" s="111">
        <f t="shared" si="111"/>
        <v>0</v>
      </c>
      <c r="AE127" s="111">
        <f t="shared" si="111"/>
        <v>30.979</v>
      </c>
      <c r="AF127" s="111">
        <f t="shared" si="111"/>
        <v>3.272</v>
      </c>
      <c r="AG127" s="111">
        <f t="shared" si="111"/>
        <v>28.563</v>
      </c>
      <c r="AH127" s="111">
        <f t="shared" si="111"/>
        <v>0</v>
      </c>
      <c r="AI127" s="110"/>
      <c r="AJ127" s="110">
        <v>120.466</v>
      </c>
      <c r="AK127" s="98">
        <f t="shared" si="71"/>
        <v>7.08799999999999</v>
      </c>
      <c r="AL127" s="99"/>
      <c r="AM127" s="112"/>
      <c r="AN127" s="112"/>
      <c r="AO127" s="113"/>
    </row>
    <row r="128" customFormat="1" ht="19" customHeight="1" outlineLevel="1" spans="1:41">
      <c r="A128" s="114" t="s">
        <v>155</v>
      </c>
      <c r="B128" s="139" t="s">
        <v>156</v>
      </c>
      <c r="C128" s="115">
        <f>H128+E128</f>
        <v>1942</v>
      </c>
      <c r="D128" s="117">
        <f t="shared" si="62"/>
        <v>1685</v>
      </c>
      <c r="E128" s="117">
        <v>368</v>
      </c>
      <c r="F128" s="117">
        <f>ROUND(21686/71686*E128,0)</f>
        <v>111</v>
      </c>
      <c r="G128" s="102">
        <f t="shared" si="64"/>
        <v>257</v>
      </c>
      <c r="H128" s="115">
        <f>M128</f>
        <v>1574</v>
      </c>
      <c r="I128" s="115">
        <v>19</v>
      </c>
      <c r="J128" s="241">
        <v>1407</v>
      </c>
      <c r="K128" s="115">
        <v>148</v>
      </c>
      <c r="L128" s="115">
        <v>0</v>
      </c>
      <c r="M128" s="115">
        <f>ROUND(Q128+U128+T128+V128,0)</f>
        <v>1574</v>
      </c>
      <c r="N128" s="742">
        <v>14.404</v>
      </c>
      <c r="O128" s="226">
        <f>SUM(AC128:AH128)</f>
        <v>14.404</v>
      </c>
      <c r="P128" s="193">
        <f>ROUND(SUMIFS(基础数据表格农村公路建设!P:P,基础数据表格农村公路建设!E:E,$AC$6,基础数据表格农村公路建设!G:G,B128),0)</f>
        <v>1502</v>
      </c>
      <c r="Q128" s="115">
        <f>ROUND(IF(R128&lt;S128,R128,S128),0)</f>
        <v>1426</v>
      </c>
      <c r="R128" s="119">
        <f>AM128*(AE128+AF128+AG128)+AN128*(AC128+AD128)+AO128*AH128</f>
        <v>1425.94</v>
      </c>
      <c r="S128" s="120">
        <f>P128</f>
        <v>1502</v>
      </c>
      <c r="T128" s="715">
        <v>143</v>
      </c>
      <c r="U128" s="74">
        <v>5</v>
      </c>
      <c r="V128" s="715">
        <v>0</v>
      </c>
      <c r="W128" s="486">
        <v>8</v>
      </c>
      <c r="X128" s="486">
        <v>8</v>
      </c>
      <c r="Y128" s="488">
        <v>1</v>
      </c>
      <c r="Z128" s="744">
        <v>10.232</v>
      </c>
      <c r="AA128" s="487"/>
      <c r="AB128" s="130"/>
      <c r="AC128" s="110">
        <f>SUMIFS(基础数据表格农村公路建设!M:M,基础数据表格农村公路建设!G:G,B128,基础数据表格农村公路建设!D:D,$AC$5,基础数据表格农村公路建设!E:E,$AC$6)</f>
        <v>6.121</v>
      </c>
      <c r="AD128" s="111">
        <f>SUMIFS(基础数据表格农村公路建设!M:M,基础数据表格农村公路建设!G:G,B128,基础数据表格农村公路建设!D:D,$AD$5,基础数据表格农村公路建设!E:E,$AD$6)</f>
        <v>0</v>
      </c>
      <c r="AE128" s="111">
        <f>SUMIFS(基础数据表格农村公路建设!M:M,基础数据表格农村公路建设!G:G,B128,基础数据表格农村公路建设!D:D,$AE$5,基础数据表格农村公路建设!E:E,$AE$6)</f>
        <v>0</v>
      </c>
      <c r="AF128" s="111">
        <f>SUMIFS(基础数据表格农村公路建设!M:M,基础数据表格农村公路建设!G:G,B128,基础数据表格农村公路建设!D:D,$AF$5,基础数据表格农村公路建设!E:E,$AF$6)</f>
        <v>0</v>
      </c>
      <c r="AG128" s="111">
        <f>SUMIFS(基础数据表格农村公路建设!M:M,基础数据表格农村公路建设!G:G,B128,基础数据表格农村公路建设!D:D,$AG$5,基础数据表格农村公路建设!E:E,$AG$6)</f>
        <v>8.283</v>
      </c>
      <c r="AH128" s="111">
        <f>SUMIFS(基础数据表格农村公路建设!M:M,基础数据表格农村公路建设!G:G,B128,基础数据表格农村公路建设!D:D,$AH$5,基础数据表格农村公路建设!E:E,$AH$6)</f>
        <v>0</v>
      </c>
      <c r="AI128" s="83"/>
      <c r="AJ128" s="83">
        <v>11.135</v>
      </c>
      <c r="AK128" s="98">
        <f t="shared" si="71"/>
        <v>3.269</v>
      </c>
      <c r="AL128" s="145" t="s">
        <v>195</v>
      </c>
      <c r="AM128" s="114">
        <v>65</v>
      </c>
      <c r="AN128" s="114">
        <v>145</v>
      </c>
      <c r="AO128" s="146">
        <v>40</v>
      </c>
    </row>
    <row r="129" customFormat="1" ht="19" customHeight="1" outlineLevel="1" spans="1:41">
      <c r="A129" s="114" t="s">
        <v>155</v>
      </c>
      <c r="B129" s="139" t="s">
        <v>157</v>
      </c>
      <c r="C129" s="115">
        <f>H129+E129</f>
        <v>1221</v>
      </c>
      <c r="D129" s="117">
        <f t="shared" si="62"/>
        <v>876</v>
      </c>
      <c r="E129" s="117">
        <v>494</v>
      </c>
      <c r="F129" s="117">
        <f>ROUND(21686/71686*E129,0)</f>
        <v>149</v>
      </c>
      <c r="G129" s="102">
        <f t="shared" si="64"/>
        <v>345</v>
      </c>
      <c r="H129" s="115">
        <f>M129</f>
        <v>727</v>
      </c>
      <c r="I129" s="115">
        <v>15</v>
      </c>
      <c r="J129" s="241">
        <v>712</v>
      </c>
      <c r="K129" s="115">
        <v>0</v>
      </c>
      <c r="L129" s="115">
        <v>0</v>
      </c>
      <c r="M129" s="115">
        <f>ROUND(Q129+U129+T129+V129,0)</f>
        <v>727</v>
      </c>
      <c r="N129" s="742">
        <v>5.858</v>
      </c>
      <c r="O129" s="226">
        <f>SUM(AC129:AH129)</f>
        <v>5.858</v>
      </c>
      <c r="P129" s="193">
        <f>ROUND(SUMIFS(基础数据表格农村公路建设!P:P,基础数据表格农村公路建设!E:E,$AC$6,基础数据表格农村公路建设!G:G,B129),0)</f>
        <v>727</v>
      </c>
      <c r="Q129" s="115">
        <f>ROUND(IF(R129&lt;S129,R129,S129),0)</f>
        <v>727</v>
      </c>
      <c r="R129" s="119">
        <f>AM129*(AE129+AF129+AG129)+AN129*(AC129+AD129)+AO129*AH129</f>
        <v>849.41</v>
      </c>
      <c r="S129" s="120">
        <f>P129</f>
        <v>727</v>
      </c>
      <c r="T129" s="715">
        <v>0</v>
      </c>
      <c r="U129" s="74">
        <v>0</v>
      </c>
      <c r="V129" s="715">
        <v>0</v>
      </c>
      <c r="W129" s="486"/>
      <c r="X129" s="486">
        <v>0</v>
      </c>
      <c r="Y129" s="488">
        <v>0</v>
      </c>
      <c r="Z129" s="744"/>
      <c r="AA129" s="487"/>
      <c r="AB129" s="130"/>
      <c r="AC129" s="110">
        <f>SUMIFS(基础数据表格农村公路建设!M:M,基础数据表格农村公路建设!G:G,B129,基础数据表格农村公路建设!D:D,$AC$5,基础数据表格农村公路建设!E:E,$AC$6)</f>
        <v>5.858</v>
      </c>
      <c r="AD129" s="111">
        <f>SUMIFS(基础数据表格农村公路建设!M:M,基础数据表格农村公路建设!G:G,B129,基础数据表格农村公路建设!D:D,$AD$5,基础数据表格农村公路建设!E:E,$AD$6)</f>
        <v>0</v>
      </c>
      <c r="AE129" s="111">
        <f>SUMIFS(基础数据表格农村公路建设!M:M,基础数据表格农村公路建设!G:G,B129,基础数据表格农村公路建设!D:D,$AE$5,基础数据表格农村公路建设!E:E,$AE$6)</f>
        <v>0</v>
      </c>
      <c r="AF129" s="111">
        <f>SUMIFS(基础数据表格农村公路建设!M:M,基础数据表格农村公路建设!G:G,B129,基础数据表格农村公路建设!D:D,$AF$5,基础数据表格农村公路建设!E:E,$AF$6)</f>
        <v>0</v>
      </c>
      <c r="AG129" s="111">
        <f>SUMIFS(基础数据表格农村公路建设!M:M,基础数据表格农村公路建设!G:G,B129,基础数据表格农村公路建设!D:D,$AG$5,基础数据表格农村公路建设!E:E,$AG$6)</f>
        <v>0</v>
      </c>
      <c r="AH129" s="111">
        <f>SUMIFS(基础数据表格农村公路建设!M:M,基础数据表格农村公路建设!G:G,B129,基础数据表格农村公路建设!D:D,$AH$5,基础数据表格农村公路建设!E:E,$AH$6)</f>
        <v>0</v>
      </c>
      <c r="AI129" s="83"/>
      <c r="AJ129" s="83">
        <v>5.8</v>
      </c>
      <c r="AK129" s="98">
        <f t="shared" si="71"/>
        <v>0.0579999999999998</v>
      </c>
      <c r="AL129" s="145" t="s">
        <v>195</v>
      </c>
      <c r="AM129" s="114">
        <v>65</v>
      </c>
      <c r="AN129" s="114">
        <v>145</v>
      </c>
      <c r="AO129" s="146">
        <v>40</v>
      </c>
    </row>
    <row r="130" customFormat="1" ht="19" customHeight="1" outlineLevel="1" spans="1:41">
      <c r="A130" s="114" t="s">
        <v>155</v>
      </c>
      <c r="B130" s="139" t="s">
        <v>158</v>
      </c>
      <c r="C130" s="115">
        <f>H130+E130</f>
        <v>1979</v>
      </c>
      <c r="D130" s="117">
        <f t="shared" si="62"/>
        <v>1277</v>
      </c>
      <c r="E130" s="117">
        <v>1006</v>
      </c>
      <c r="F130" s="117">
        <f>ROUND(21686/71686*E130,0)</f>
        <v>304</v>
      </c>
      <c r="G130" s="102">
        <f t="shared" si="64"/>
        <v>702</v>
      </c>
      <c r="H130" s="115">
        <f>M130</f>
        <v>973</v>
      </c>
      <c r="I130" s="115">
        <v>18</v>
      </c>
      <c r="J130" s="241">
        <v>916</v>
      </c>
      <c r="K130" s="115">
        <v>39</v>
      </c>
      <c r="L130" s="115">
        <v>0</v>
      </c>
      <c r="M130" s="115">
        <f>ROUND(Q130+U130+T130+V130,0)</f>
        <v>973</v>
      </c>
      <c r="N130" s="742">
        <v>6.44</v>
      </c>
      <c r="O130" s="226">
        <f>SUM(AC130:AH130)</f>
        <v>6.44</v>
      </c>
      <c r="P130" s="193">
        <f>ROUND(SUMIFS(基础数据表格农村公路建设!P:P,基础数据表格农村公路建设!E:E,$AC$6,基础数据表格农村公路建设!G:G,B130),0)</f>
        <v>1106</v>
      </c>
      <c r="Q130" s="115">
        <f>ROUND(IF(R130&lt;S130,R130,S130),0)</f>
        <v>934</v>
      </c>
      <c r="R130" s="119">
        <f>AM130*(AE130+AF130+AG130)+AN130*(AC130+AD130)+AO130*AH130</f>
        <v>933.8</v>
      </c>
      <c r="S130" s="120">
        <f>P130</f>
        <v>1106</v>
      </c>
      <c r="T130" s="715">
        <v>0</v>
      </c>
      <c r="U130" s="74">
        <v>39</v>
      </c>
      <c r="V130" s="715">
        <v>0</v>
      </c>
      <c r="W130" s="486">
        <v>3</v>
      </c>
      <c r="X130" s="486">
        <v>0</v>
      </c>
      <c r="Y130" s="488">
        <v>1</v>
      </c>
      <c r="Z130" s="744">
        <v>10.441</v>
      </c>
      <c r="AA130" s="487"/>
      <c r="AB130" s="130"/>
      <c r="AC130" s="110">
        <f>SUMIFS(基础数据表格农村公路建设!M:M,基础数据表格农村公路建设!G:G,B130,基础数据表格农村公路建设!D:D,$AC$5,基础数据表格农村公路建设!E:E,$AC$6)</f>
        <v>6.44</v>
      </c>
      <c r="AD130" s="111">
        <f>SUMIFS(基础数据表格农村公路建设!M:M,基础数据表格农村公路建设!G:G,B130,基础数据表格农村公路建设!D:D,$AD$5,基础数据表格农村公路建设!E:E,$AD$6)</f>
        <v>0</v>
      </c>
      <c r="AE130" s="111">
        <f>SUMIFS(基础数据表格农村公路建设!M:M,基础数据表格农村公路建设!G:G,B130,基础数据表格农村公路建设!D:D,$AE$5,基础数据表格农村公路建设!E:E,$AE$6)</f>
        <v>0</v>
      </c>
      <c r="AF130" s="111">
        <f>SUMIFS(基础数据表格农村公路建设!M:M,基础数据表格农村公路建设!G:G,B130,基础数据表格农村公路建设!D:D,$AF$5,基础数据表格农村公路建设!E:E,$AF$6)</f>
        <v>0</v>
      </c>
      <c r="AG130" s="111">
        <f>SUMIFS(基础数据表格农村公路建设!M:M,基础数据表格农村公路建设!G:G,B130,基础数据表格农村公路建设!D:D,$AG$5,基础数据表格农村公路建设!E:E,$AG$6)</f>
        <v>0</v>
      </c>
      <c r="AH130" s="111">
        <f>SUMIFS(基础数据表格农村公路建设!M:M,基础数据表格农村公路建设!G:G,B130,基础数据表格农村公路建设!D:D,$AH$5,基础数据表格农村公路建设!E:E,$AH$6)</f>
        <v>0</v>
      </c>
      <c r="AI130" s="83"/>
      <c r="AJ130" s="83">
        <v>6.44</v>
      </c>
      <c r="AK130" s="98">
        <f t="shared" si="71"/>
        <v>0</v>
      </c>
      <c r="AL130" s="145" t="s">
        <v>195</v>
      </c>
      <c r="AM130" s="114">
        <v>65</v>
      </c>
      <c r="AN130" s="114">
        <v>145</v>
      </c>
      <c r="AO130" s="146">
        <v>40</v>
      </c>
    </row>
    <row r="131" customFormat="1" ht="19" customHeight="1" outlineLevel="1" spans="1:41">
      <c r="A131" s="114" t="s">
        <v>155</v>
      </c>
      <c r="B131" s="139" t="s">
        <v>159</v>
      </c>
      <c r="C131" s="115">
        <f>H131+E131</f>
        <v>4452</v>
      </c>
      <c r="D131" s="117">
        <f t="shared" si="62"/>
        <v>4151</v>
      </c>
      <c r="E131" s="117">
        <v>431</v>
      </c>
      <c r="F131" s="117">
        <f>ROUND(21686/71686*E131,0)</f>
        <v>130</v>
      </c>
      <c r="G131" s="102">
        <f t="shared" si="64"/>
        <v>301</v>
      </c>
      <c r="H131" s="115">
        <f>M131</f>
        <v>4021</v>
      </c>
      <c r="I131" s="115">
        <v>76</v>
      </c>
      <c r="J131" s="241">
        <v>3774</v>
      </c>
      <c r="K131" s="115">
        <v>0</v>
      </c>
      <c r="L131" s="115">
        <v>171</v>
      </c>
      <c r="M131" s="115">
        <f>ROUND(Q131+U131+T131+V131,0)</f>
        <v>4021</v>
      </c>
      <c r="N131" s="742">
        <v>39.785</v>
      </c>
      <c r="O131" s="226">
        <f>SUM(AC131:AH131)</f>
        <v>39.785</v>
      </c>
      <c r="P131" s="193">
        <f>ROUND(SUMIFS(基础数据表格农村公路建设!P:P,基础数据表格农村公路建设!E:E,$AC$6,基础数据表格农村公路建设!G:G,B131),0)</f>
        <v>3854</v>
      </c>
      <c r="Q131" s="115">
        <f>ROUND(IF(R131&lt;S131,R131,S131),0)</f>
        <v>3850</v>
      </c>
      <c r="R131" s="119">
        <f>AM131*(AE131+AF131+AG131)+AN131*(AC131+AD131)+AO131*AH131</f>
        <v>3850.105</v>
      </c>
      <c r="S131" s="120">
        <f>P131</f>
        <v>3854</v>
      </c>
      <c r="T131" s="715">
        <v>0</v>
      </c>
      <c r="U131" s="74">
        <v>0</v>
      </c>
      <c r="V131" s="715">
        <v>171</v>
      </c>
      <c r="W131" s="486"/>
      <c r="X131" s="486">
        <v>0</v>
      </c>
      <c r="Y131" s="488">
        <v>0</v>
      </c>
      <c r="Z131" s="744">
        <v>28.6</v>
      </c>
      <c r="AA131" s="487">
        <v>28.615</v>
      </c>
      <c r="AB131" s="130">
        <v>184.99</v>
      </c>
      <c r="AC131" s="110">
        <f>SUMIFS(基础数据表格农村公路建设!M:M,基础数据表格农村公路建设!G:G,B131,基础数据表格农村公路建设!D:D,$AC$5,基础数据表格农村公路建设!E:E,$AC$6)</f>
        <v>15.801</v>
      </c>
      <c r="AD131" s="111">
        <f>SUMIFS(基础数据表格农村公路建设!M:M,基础数据表格农村公路建设!G:G,B131,基础数据表格农村公路建设!D:D,$AD$5,基础数据表格农村公路建设!E:E,$AD$6)</f>
        <v>0</v>
      </c>
      <c r="AE131" s="111">
        <f>SUMIFS(基础数据表格农村公路建设!M:M,基础数据表格农村公路建设!G:G,B131,基础数据表格农村公路建设!D:D,$AE$5,基础数据表格农村公路建设!E:E,$AE$6)</f>
        <v>5.603</v>
      </c>
      <c r="AF131" s="111">
        <f>SUMIFS(基础数据表格农村公路建设!M:M,基础数据表格农村公路建设!G:G,B131,基础数据表格农村公路建设!D:D,$AF$5,基础数据表格农村公路建设!E:E,$AF$6)</f>
        <v>3.272</v>
      </c>
      <c r="AG131" s="111">
        <f>SUMIFS(基础数据表格农村公路建设!M:M,基础数据表格农村公路建设!G:G,B131,基础数据表格农村公路建设!D:D,$AG$5,基础数据表格农村公路建设!E:E,$AG$6)</f>
        <v>15.109</v>
      </c>
      <c r="AH131" s="111">
        <f>SUMIFS(基础数据表格农村公路建设!M:M,基础数据表格农村公路建设!G:G,B131,基础数据表格农村公路建设!D:D,$AH$5,基础数据表格农村公路建设!E:E,$AH$6)</f>
        <v>0</v>
      </c>
      <c r="AI131" s="83"/>
      <c r="AJ131" s="83">
        <v>37.091</v>
      </c>
      <c r="AK131" s="98">
        <f t="shared" si="71"/>
        <v>2.694</v>
      </c>
      <c r="AL131" s="145" t="s">
        <v>195</v>
      </c>
      <c r="AM131" s="114">
        <v>65</v>
      </c>
      <c r="AN131" s="114">
        <v>145</v>
      </c>
      <c r="AO131" s="146">
        <v>40</v>
      </c>
    </row>
    <row r="132" customFormat="1" ht="19" customHeight="1" outlineLevel="1" spans="1:41">
      <c r="A132" s="114" t="s">
        <v>155</v>
      </c>
      <c r="B132" s="139" t="s">
        <v>160</v>
      </c>
      <c r="C132" s="115">
        <f>H132+E132</f>
        <v>7658</v>
      </c>
      <c r="D132" s="117">
        <f t="shared" si="62"/>
        <v>7148</v>
      </c>
      <c r="E132" s="117">
        <v>731</v>
      </c>
      <c r="F132" s="117">
        <f>ROUND(21686/71686*E132,0)</f>
        <v>221</v>
      </c>
      <c r="G132" s="102">
        <f t="shared" si="64"/>
        <v>510</v>
      </c>
      <c r="H132" s="115">
        <f>M132</f>
        <v>6927</v>
      </c>
      <c r="I132" s="115">
        <v>139</v>
      </c>
      <c r="J132" s="241">
        <v>6242</v>
      </c>
      <c r="K132" s="115">
        <v>546</v>
      </c>
      <c r="L132" s="115">
        <v>0</v>
      </c>
      <c r="M132" s="115">
        <f>ROUND(Q132+U132+T132+V132,0)</f>
        <v>6927</v>
      </c>
      <c r="N132" s="742">
        <v>61.067</v>
      </c>
      <c r="O132" s="226">
        <f>SUM(AC132:AH132)</f>
        <v>61.067</v>
      </c>
      <c r="P132" s="193">
        <f>ROUND(SUMIFS(基础数据表格农村公路建设!P:P,基础数据表格农村公路建设!E:E,$AC$6,基础数据表格农村公路建设!G:G,B132),0)</f>
        <v>6381</v>
      </c>
      <c r="Q132" s="115">
        <f>ROUND(IF(R132&lt;S132,R132,S132),0)</f>
        <v>6381</v>
      </c>
      <c r="R132" s="119">
        <f>AM132*(AE132+AF132+AG132)+AN132*(AC132+AD132)+AO132*AH132</f>
        <v>6410.955</v>
      </c>
      <c r="S132" s="120">
        <f>P132</f>
        <v>6381</v>
      </c>
      <c r="T132" s="715">
        <v>546</v>
      </c>
      <c r="U132" s="74">
        <v>0</v>
      </c>
      <c r="V132" s="715">
        <v>0</v>
      </c>
      <c r="W132" s="486">
        <v>14</v>
      </c>
      <c r="X132" s="486">
        <v>14</v>
      </c>
      <c r="Y132" s="488">
        <v>0</v>
      </c>
      <c r="Z132" s="744"/>
      <c r="AA132" s="487"/>
      <c r="AB132" s="130"/>
      <c r="AC132" s="110">
        <f>SUMIFS(基础数据表格农村公路建设!M:M,基础数据表格农村公路建设!G:G,B132,基础数据表格农村公路建设!D:D,$AC$5,基础数据表格农村公路建设!E:E,$AC$6)</f>
        <v>30.52</v>
      </c>
      <c r="AD132" s="111">
        <f>SUMIFS(基础数据表格农村公路建设!M:M,基础数据表格农村公路建设!G:G,B132,基础数据表格农村公路建设!D:D,$AD$5,基础数据表格农村公路建设!E:E,$AD$6)</f>
        <v>0</v>
      </c>
      <c r="AE132" s="111">
        <f>SUMIFS(基础数据表格农村公路建设!M:M,基础数据表格农村公路建设!G:G,B132,基础数据表格农村公路建设!D:D,$AE$5,基础数据表格农村公路建设!E:E,$AE$6)</f>
        <v>25.376</v>
      </c>
      <c r="AF132" s="111">
        <f>SUMIFS(基础数据表格农村公路建设!M:M,基础数据表格农村公路建设!G:G,B132,基础数据表格农村公路建设!D:D,$AF$5,基础数据表格农村公路建设!E:E,$AF$6)</f>
        <v>0</v>
      </c>
      <c r="AG132" s="111">
        <f>SUMIFS(基础数据表格农村公路建设!M:M,基础数据表格农村公路建设!G:G,B132,基础数据表格农村公路建设!D:D,$AG$5,基础数据表格农村公路建设!E:E,$AG$6)</f>
        <v>5.171</v>
      </c>
      <c r="AH132" s="111">
        <f>SUMIFS(基础数据表格农村公路建设!M:M,基础数据表格农村公路建设!G:G,B132,基础数据表格农村公路建设!D:D,$AH$5,基础数据表格农村公路建设!E:E,$AH$6)</f>
        <v>0</v>
      </c>
      <c r="AI132" s="147"/>
      <c r="AJ132" s="148">
        <v>60</v>
      </c>
      <c r="AK132" s="98">
        <f t="shared" si="71"/>
        <v>1.06699999999999</v>
      </c>
      <c r="AL132" s="149" t="s">
        <v>195</v>
      </c>
      <c r="AM132" s="150">
        <v>65</v>
      </c>
      <c r="AN132" s="150">
        <v>145</v>
      </c>
      <c r="AO132" s="151">
        <v>40</v>
      </c>
    </row>
  </sheetData>
  <autoFilter xmlns:etc="http://www.wps.cn/officeDocument/2017/etCustomData" ref="A6:AO132" etc:filterBottomFollowUsedRange="0">
    <extLst/>
  </autoFilter>
  <mergeCells count="17">
    <mergeCell ref="A2:AA2"/>
    <mergeCell ref="C3:L3"/>
    <mergeCell ref="N3:AB3"/>
    <mergeCell ref="AL3:AO3"/>
    <mergeCell ref="I4:L4"/>
    <mergeCell ref="Q4:S4"/>
    <mergeCell ref="T4:U4"/>
    <mergeCell ref="A3:A5"/>
    <mergeCell ref="B3:B5"/>
    <mergeCell ref="C4:C5"/>
    <mergeCell ref="E4:E5"/>
    <mergeCell ref="H4:H5"/>
    <mergeCell ref="M4:M5"/>
    <mergeCell ref="N4:N5"/>
    <mergeCell ref="W4:W5"/>
    <mergeCell ref="Z4:Z5"/>
    <mergeCell ref="AJ3:AJ5"/>
  </mergeCells>
  <conditionalFormatting sqref="AL15:AO15">
    <cfRule type="cellIs" dxfId="0" priority="1" operator="lessThan">
      <formula>0</formula>
    </cfRule>
  </conditionalFormatting>
  <printOptions gridLines="1"/>
  <pageMargins left="0.751388888888889" right="0.751388888888889" top="0.708333333333333" bottom="0.708333333333333" header="0.5" footer="0.5"/>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32"/>
  <sheetViews>
    <sheetView workbookViewId="0">
      <pane xSplit="2" ySplit="6" topLeftCell="C7" activePane="bottomRight" state="frozen"/>
      <selection/>
      <selection pane="topRight"/>
      <selection pane="bottomLeft"/>
      <selection pane="bottomRight" activeCell="A1" sqref="A1"/>
    </sheetView>
  </sheetViews>
  <sheetFormatPr defaultColWidth="9" defaultRowHeight="13.5"/>
  <cols>
    <col min="1" max="1" width="15.5083333333333" customWidth="1"/>
    <col min="2" max="2" width="11.125" style="1" customWidth="1"/>
    <col min="3" max="3" width="9.75833333333333" style="1" customWidth="1"/>
    <col min="4" max="5" width="12.625" style="1" customWidth="1"/>
    <col min="6" max="7" width="9.375" style="1" customWidth="1"/>
    <col min="8" max="8" width="10.375" style="1" customWidth="1"/>
    <col min="9" max="9" width="9.75833333333333" style="6" customWidth="1"/>
    <col min="10" max="11" width="9.75833333333333" style="1" customWidth="1"/>
    <col min="12" max="12" width="9.75833333333333" style="1" hidden="1" customWidth="1"/>
    <col min="13" max="13" width="12.375" style="1" customWidth="1"/>
    <col min="14" max="14" width="9.50833333333333" style="1" customWidth="1"/>
    <col min="15" max="15" width="13.875" style="6" hidden="1" customWidth="1"/>
    <col min="16" max="16" width="9.75833333333333" style="1" hidden="1" customWidth="1"/>
    <col min="17" max="17" width="9.75833333333333" style="4" hidden="1" customWidth="1"/>
    <col min="18" max="18" width="9.75833333333333" style="1" hidden="1" customWidth="1"/>
    <col min="19" max="20" width="8.75833333333333" style="1" hidden="1" customWidth="1"/>
    <col min="21" max="21" width="10.375" style="5" hidden="1" customWidth="1"/>
    <col min="22" max="22" width="11.125" style="6" customWidth="1"/>
    <col min="23" max="23" width="9.25833333333333" style="6" customWidth="1"/>
    <col min="24" max="24" width="8.75833333333333" style="1" customWidth="1"/>
    <col min="25" max="25" width="11.7583333333333" style="6" customWidth="1"/>
    <col min="26" max="26" width="10.875" style="6" customWidth="1"/>
    <col min="27" max="27" width="11.125" style="1" hidden="1" customWidth="1"/>
    <col min="28" max="28" width="9.25833333333333" hidden="1" customWidth="1" outlineLevel="1"/>
    <col min="29" max="33" width="9" hidden="1" customWidth="1" outlineLevel="1"/>
    <col min="34" max="34" width="20.125" hidden="1" customWidth="1" outlineLevel="1"/>
    <col min="35" max="36" width="12.625" hidden="1" customWidth="1" outlineLevel="1"/>
    <col min="37" max="37" width="16.625" hidden="1" customWidth="1" outlineLevel="1"/>
    <col min="38" max="39" width="9" hidden="1" customWidth="1" outlineLevel="1"/>
    <col min="40" max="40" width="5.875" hidden="1" customWidth="1" outlineLevel="1"/>
    <col min="41" max="41" width="9" collapsed="1"/>
  </cols>
  <sheetData>
    <row r="1" customFormat="1" spans="1:40">
      <c r="A1" t="s">
        <v>0</v>
      </c>
      <c r="B1" s="1"/>
      <c r="C1" s="1"/>
      <c r="D1" s="1"/>
      <c r="E1" s="1"/>
      <c r="F1" s="1"/>
      <c r="G1" s="1"/>
      <c r="H1" s="1"/>
      <c r="I1" s="6"/>
      <c r="J1" s="1"/>
      <c r="K1" s="1"/>
      <c r="L1" s="1"/>
      <c r="M1" s="1"/>
      <c r="N1" s="1"/>
      <c r="O1" s="6"/>
      <c r="P1" s="1"/>
      <c r="Q1" s="4"/>
      <c r="R1" s="1"/>
      <c r="S1" s="1"/>
      <c r="T1" s="1"/>
      <c r="U1" s="5"/>
      <c r="V1" s="6"/>
      <c r="W1" s="6"/>
      <c r="X1" s="1"/>
      <c r="Y1" s="6"/>
      <c r="Z1" s="6"/>
      <c r="AA1" s="1"/>
    </row>
    <row r="2" customFormat="1" ht="80" customHeight="1" spans="1:40">
      <c r="A2" s="8" t="s">
        <v>1</v>
      </c>
      <c r="B2" s="8"/>
      <c r="C2" s="8"/>
      <c r="D2" s="8"/>
      <c r="E2" s="8"/>
      <c r="F2" s="8"/>
      <c r="G2" s="8"/>
      <c r="H2" s="8"/>
      <c r="I2" s="8"/>
      <c r="J2" s="8"/>
      <c r="K2" s="8"/>
      <c r="L2" s="8"/>
      <c r="M2" s="8"/>
      <c r="N2" s="8"/>
      <c r="O2" s="8"/>
      <c r="P2" s="8"/>
      <c r="Q2" s="8"/>
      <c r="R2" s="8"/>
      <c r="S2" s="8"/>
      <c r="T2" s="8"/>
      <c r="U2" s="8"/>
      <c r="V2" s="8"/>
      <c r="W2" s="8"/>
      <c r="X2" s="8"/>
      <c r="Y2" s="8"/>
      <c r="Z2" s="8"/>
      <c r="AA2" s="8"/>
      <c r="AB2" s="13"/>
      <c r="AC2" s="13"/>
      <c r="AD2" s="13"/>
      <c r="AE2" s="13"/>
      <c r="AF2" s="13"/>
      <c r="AG2" s="13"/>
      <c r="AH2" s="13"/>
      <c r="AI2" s="13"/>
      <c r="AJ2" s="13"/>
      <c r="AK2" s="13"/>
      <c r="AL2" s="13"/>
      <c r="AM2" s="13"/>
      <c r="AN2" s="13"/>
    </row>
    <row r="3" s="1" customFormat="1" ht="26" customHeight="1" spans="1:40">
      <c r="A3" s="14" t="s">
        <v>2</v>
      </c>
      <c r="B3" s="14" t="s">
        <v>3</v>
      </c>
      <c r="C3" s="15" t="s">
        <v>199</v>
      </c>
      <c r="D3" s="17"/>
      <c r="E3" s="17"/>
      <c r="F3" s="17"/>
      <c r="G3" s="17"/>
      <c r="H3" s="17"/>
      <c r="I3" s="17"/>
      <c r="J3" s="17"/>
      <c r="K3" s="17"/>
      <c r="L3" s="719" t="s">
        <v>162</v>
      </c>
      <c r="M3" s="20" t="s">
        <v>163</v>
      </c>
      <c r="N3" s="21"/>
      <c r="O3" s="21"/>
      <c r="P3" s="21"/>
      <c r="Q3" s="21"/>
      <c r="R3" s="21"/>
      <c r="S3" s="21"/>
      <c r="T3" s="21"/>
      <c r="U3" s="21"/>
      <c r="V3" s="21"/>
      <c r="W3" s="21"/>
      <c r="X3" s="21"/>
      <c r="Y3" s="21"/>
      <c r="Z3" s="21"/>
      <c r="AA3" s="45"/>
      <c r="AB3" s="24" t="s">
        <v>164</v>
      </c>
      <c r="AC3" s="25"/>
      <c r="AD3" s="25"/>
      <c r="AE3" s="25"/>
      <c r="AF3" s="25"/>
      <c r="AG3" s="25"/>
      <c r="AH3" s="26"/>
      <c r="AI3" s="27" t="s">
        <v>165</v>
      </c>
      <c r="AJ3" s="27"/>
      <c r="AK3" s="28" t="s">
        <v>166</v>
      </c>
      <c r="AL3" s="29"/>
      <c r="AM3" s="29"/>
      <c r="AN3" s="30"/>
    </row>
    <row r="4" s="1" customFormat="1" ht="18.75" spans="1:40">
      <c r="A4" s="14"/>
      <c r="B4" s="20"/>
      <c r="C4" s="14" t="s">
        <v>5</v>
      </c>
      <c r="D4" s="21" t="s">
        <v>6</v>
      </c>
      <c r="E4" s="21"/>
      <c r="F4" s="20" t="s">
        <v>7</v>
      </c>
      <c r="G4" s="17"/>
      <c r="H4" s="17"/>
      <c r="I4" s="720"/>
      <c r="J4" s="17"/>
      <c r="K4" s="23"/>
      <c r="L4" s="14" t="s">
        <v>5</v>
      </c>
      <c r="M4" s="37" t="s">
        <v>167</v>
      </c>
      <c r="N4" s="721"/>
      <c r="O4" s="39"/>
      <c r="P4" s="44"/>
      <c r="Q4" s="46"/>
      <c r="R4" s="722"/>
      <c r="S4" s="723"/>
      <c r="T4" s="723"/>
      <c r="U4" s="724"/>
      <c r="V4" s="725" t="s">
        <v>168</v>
      </c>
      <c r="W4" s="726"/>
      <c r="X4" s="40"/>
      <c r="Y4" s="725" t="s">
        <v>169</v>
      </c>
      <c r="Z4" s="726"/>
      <c r="AA4" s="722"/>
      <c r="AB4" s="47"/>
      <c r="AC4" s="48"/>
      <c r="AD4" s="48"/>
      <c r="AE4" s="48"/>
      <c r="AF4" s="48"/>
      <c r="AG4" s="48"/>
      <c r="AH4" s="26"/>
      <c r="AI4" s="49"/>
      <c r="AJ4" s="49"/>
      <c r="AK4" s="50"/>
      <c r="AL4" s="51"/>
      <c r="AM4" s="51"/>
      <c r="AN4" s="52"/>
    </row>
    <row r="5" s="1" customFormat="1" ht="58" customHeight="1" spans="1:40">
      <c r="A5" s="14"/>
      <c r="B5" s="20"/>
      <c r="C5" s="14"/>
      <c r="D5" s="56"/>
      <c r="E5" s="727" t="s">
        <v>200</v>
      </c>
      <c r="F5" s="55"/>
      <c r="G5" s="728" t="s">
        <v>201</v>
      </c>
      <c r="H5" s="729" t="s">
        <v>11</v>
      </c>
      <c r="I5" s="729" t="s">
        <v>12</v>
      </c>
      <c r="J5" s="14" t="s">
        <v>13</v>
      </c>
      <c r="K5" s="14" t="s">
        <v>14</v>
      </c>
      <c r="L5" s="14"/>
      <c r="M5" s="44"/>
      <c r="N5" s="58" t="s">
        <v>172</v>
      </c>
      <c r="O5" s="61" t="s">
        <v>173</v>
      </c>
      <c r="P5" s="730" t="s">
        <v>174</v>
      </c>
      <c r="Q5" s="731" t="s">
        <v>175</v>
      </c>
      <c r="R5" s="731" t="s">
        <v>173</v>
      </c>
      <c r="S5" s="732" t="s">
        <v>176</v>
      </c>
      <c r="T5" s="732" t="s">
        <v>177</v>
      </c>
      <c r="U5" s="733" t="s">
        <v>178</v>
      </c>
      <c r="V5" s="729"/>
      <c r="W5" s="734" t="s">
        <v>179</v>
      </c>
      <c r="X5" s="735" t="s">
        <v>180</v>
      </c>
      <c r="Y5" s="729"/>
      <c r="Z5" s="734" t="s">
        <v>181</v>
      </c>
      <c r="AA5" s="45" t="s">
        <v>173</v>
      </c>
      <c r="AB5" s="64" t="s">
        <v>182</v>
      </c>
      <c r="AC5" s="64" t="s">
        <v>183</v>
      </c>
      <c r="AD5" s="64" t="s">
        <v>184</v>
      </c>
      <c r="AE5" s="64" t="s">
        <v>185</v>
      </c>
      <c r="AF5" s="64" t="s">
        <v>186</v>
      </c>
      <c r="AG5" s="64" t="s">
        <v>187</v>
      </c>
      <c r="AH5" s="65"/>
      <c r="AI5" s="66"/>
      <c r="AJ5" s="19" t="s">
        <v>188</v>
      </c>
      <c r="AK5" s="67" t="s">
        <v>189</v>
      </c>
      <c r="AL5" s="68" t="s">
        <v>190</v>
      </c>
      <c r="AM5" s="68" t="s">
        <v>191</v>
      </c>
      <c r="AN5" s="69" t="s">
        <v>192</v>
      </c>
    </row>
    <row r="6" customFormat="1" ht="24" customHeight="1" spans="1:40">
      <c r="A6" s="70"/>
      <c r="B6" s="71"/>
      <c r="C6" s="71"/>
      <c r="D6" s="71"/>
      <c r="E6" s="71"/>
      <c r="F6" s="71"/>
      <c r="G6" s="71"/>
      <c r="H6" s="71"/>
      <c r="I6" s="736"/>
      <c r="J6" s="71"/>
      <c r="K6" s="71"/>
      <c r="L6" s="71"/>
      <c r="M6" s="77"/>
      <c r="N6" s="71"/>
      <c r="O6" s="80"/>
      <c r="P6" s="71"/>
      <c r="Q6" s="74"/>
      <c r="R6" s="75"/>
      <c r="S6" s="75"/>
      <c r="T6" s="75"/>
      <c r="U6" s="74"/>
      <c r="V6" s="80"/>
      <c r="W6" s="80"/>
      <c r="X6" s="79"/>
      <c r="Y6" s="80"/>
      <c r="Z6" s="80"/>
      <c r="AA6" s="79"/>
      <c r="AB6" s="82" t="s">
        <v>193</v>
      </c>
      <c r="AC6" s="82" t="s">
        <v>193</v>
      </c>
      <c r="AD6" s="82" t="s">
        <v>193</v>
      </c>
      <c r="AE6" s="82" t="s">
        <v>193</v>
      </c>
      <c r="AF6" s="82" t="s">
        <v>193</v>
      </c>
      <c r="AG6" s="82" t="s">
        <v>193</v>
      </c>
      <c r="AH6" s="83"/>
      <c r="AI6" s="83"/>
      <c r="AJ6" s="83"/>
      <c r="AK6" s="82"/>
      <c r="AL6" s="84"/>
      <c r="AM6" s="84"/>
      <c r="AN6" s="85"/>
    </row>
    <row r="7" customFormat="1" ht="15" customHeight="1" spans="1:40">
      <c r="A7" s="86" t="s">
        <v>17</v>
      </c>
      <c r="B7" s="87"/>
      <c r="C7" s="88">
        <v>318500</v>
      </c>
      <c r="D7" s="88">
        <f t="shared" ref="D7:I7" si="0">D8+D13+D15+D23+D28+D39+D46+D55+D61+D66+D68+D70+D78+D83+D93+D99+D108+D117+D121+D127</f>
        <v>71686</v>
      </c>
      <c r="E7" s="88">
        <f t="shared" si="0"/>
        <v>21686</v>
      </c>
      <c r="F7" s="88">
        <f t="shared" si="0"/>
        <v>246814</v>
      </c>
      <c r="G7" s="88">
        <f t="shared" si="0"/>
        <v>196814</v>
      </c>
      <c r="H7" s="88">
        <f t="shared" si="0"/>
        <v>3973</v>
      </c>
      <c r="I7" s="88">
        <f t="shared" si="0"/>
        <v>227021</v>
      </c>
      <c r="J7" s="88">
        <v>13491</v>
      </c>
      <c r="K7" s="88">
        <v>2329</v>
      </c>
      <c r="L7" s="88">
        <f t="shared" ref="L7:U7" si="1">L8+L13+L15+L23+L28+L39+L46+L55+L61+L66+L68+L70+L78+L83+L93+L99+L108+L117+L121+L127</f>
        <v>246814</v>
      </c>
      <c r="M7" s="737">
        <f t="shared" si="1"/>
        <v>2835.2193</v>
      </c>
      <c r="N7" s="738">
        <f t="shared" si="1"/>
        <v>2622.4027</v>
      </c>
      <c r="O7" s="739">
        <f t="shared" si="1"/>
        <v>838257</v>
      </c>
      <c r="P7" s="88">
        <f t="shared" si="1"/>
        <v>230994</v>
      </c>
      <c r="Q7" s="88">
        <f t="shared" si="1"/>
        <v>248998.04</v>
      </c>
      <c r="R7" s="88">
        <f t="shared" si="1"/>
        <v>838257</v>
      </c>
      <c r="S7" s="88">
        <f t="shared" si="1"/>
        <v>10418</v>
      </c>
      <c r="T7" s="88">
        <f t="shared" si="1"/>
        <v>3073</v>
      </c>
      <c r="U7" s="88">
        <f t="shared" si="1"/>
        <v>2329</v>
      </c>
      <c r="V7" s="481">
        <v>255</v>
      </c>
      <c r="W7" s="481">
        <v>207</v>
      </c>
      <c r="X7" s="481">
        <v>68</v>
      </c>
      <c r="Y7" s="482">
        <v>970</v>
      </c>
      <c r="Z7" s="482">
        <v>334.356</v>
      </c>
      <c r="AA7" s="95">
        <v>3053.289</v>
      </c>
      <c r="AB7" s="98">
        <f t="shared" ref="AB7:AG7" si="2">AB8+AB13+AB15+AB23+AB28+AB39+AB46+AB55+AB61+AB66+AB68+AB70+AB78+AB83+AB93+AB99+AB108+AB117+AB121+AB127</f>
        <v>939.801</v>
      </c>
      <c r="AC7" s="98">
        <f t="shared" si="2"/>
        <v>33.042</v>
      </c>
      <c r="AD7" s="98">
        <f t="shared" si="2"/>
        <v>207.247</v>
      </c>
      <c r="AE7" s="98">
        <f t="shared" si="2"/>
        <v>233.527</v>
      </c>
      <c r="AF7" s="98">
        <f t="shared" si="2"/>
        <v>1045.4027</v>
      </c>
      <c r="AG7" s="98">
        <f t="shared" si="2"/>
        <v>163.383</v>
      </c>
      <c r="AH7" s="98"/>
      <c r="AI7" s="98">
        <v>2760.65</v>
      </c>
      <c r="AJ7" s="98">
        <f t="shared" ref="AJ7:AJ70" si="3">N7-AI7</f>
        <v>-138.2473</v>
      </c>
      <c r="AK7" s="99"/>
      <c r="AL7" s="86"/>
      <c r="AM7" s="86"/>
      <c r="AN7" s="100"/>
    </row>
    <row r="8" customFormat="1" ht="19" customHeight="1" outlineLevel="1" spans="1:40">
      <c r="A8" s="101" t="s">
        <v>18</v>
      </c>
      <c r="B8" s="102"/>
      <c r="C8" s="102">
        <f t="shared" ref="C8:U8" si="4">SUBTOTAL(9,C9:C12)</f>
        <v>2495</v>
      </c>
      <c r="D8" s="102">
        <f t="shared" si="4"/>
        <v>0</v>
      </c>
      <c r="E8" s="102">
        <f t="shared" si="4"/>
        <v>0</v>
      </c>
      <c r="F8" s="102">
        <f t="shared" si="4"/>
        <v>2495</v>
      </c>
      <c r="G8" s="102">
        <f t="shared" si="4"/>
        <v>1945</v>
      </c>
      <c r="H8" s="102">
        <f t="shared" si="4"/>
        <v>0</v>
      </c>
      <c r="I8" s="102">
        <f t="shared" si="4"/>
        <v>2495</v>
      </c>
      <c r="J8" s="102">
        <f t="shared" si="4"/>
        <v>0</v>
      </c>
      <c r="K8" s="102">
        <f t="shared" si="4"/>
        <v>0</v>
      </c>
      <c r="L8" s="102">
        <f t="shared" si="4"/>
        <v>2495</v>
      </c>
      <c r="M8" s="740">
        <f t="shared" si="4"/>
        <v>88.459</v>
      </c>
      <c r="N8" s="741">
        <f t="shared" si="4"/>
        <v>39.64</v>
      </c>
      <c r="O8" s="582">
        <f t="shared" si="4"/>
        <v>89425</v>
      </c>
      <c r="P8" s="102">
        <f t="shared" si="4"/>
        <v>2495</v>
      </c>
      <c r="Q8" s="102">
        <f t="shared" si="4"/>
        <v>2495.36</v>
      </c>
      <c r="R8" s="102">
        <f t="shared" si="4"/>
        <v>89425</v>
      </c>
      <c r="S8" s="102">
        <f t="shared" si="4"/>
        <v>0</v>
      </c>
      <c r="T8" s="102">
        <f t="shared" si="4"/>
        <v>0</v>
      </c>
      <c r="U8" s="102">
        <f t="shared" si="4"/>
        <v>0</v>
      </c>
      <c r="V8" s="484">
        <v>0</v>
      </c>
      <c r="W8" s="484">
        <v>0</v>
      </c>
      <c r="X8" s="484">
        <v>0</v>
      </c>
      <c r="Y8" s="485">
        <v>0</v>
      </c>
      <c r="Z8" s="485">
        <f t="shared" ref="Z8:AG8" si="5">SUM(Z9:Z12)</f>
        <v>0</v>
      </c>
      <c r="AA8" s="110">
        <f t="shared" si="5"/>
        <v>0</v>
      </c>
      <c r="AB8" s="110">
        <f t="shared" si="5"/>
        <v>32.654</v>
      </c>
      <c r="AC8" s="111">
        <f t="shared" si="5"/>
        <v>0</v>
      </c>
      <c r="AD8" s="111">
        <f t="shared" si="5"/>
        <v>0</v>
      </c>
      <c r="AE8" s="111">
        <f t="shared" si="5"/>
        <v>0</v>
      </c>
      <c r="AF8" s="111">
        <f t="shared" si="5"/>
        <v>6.986</v>
      </c>
      <c r="AG8" s="111">
        <f t="shared" si="5"/>
        <v>0</v>
      </c>
      <c r="AH8" s="110"/>
      <c r="AI8" s="110">
        <v>47.6</v>
      </c>
      <c r="AJ8" s="98">
        <f t="shared" si="3"/>
        <v>-7.96</v>
      </c>
      <c r="AK8" s="99"/>
      <c r="AL8" s="112"/>
      <c r="AM8" s="112"/>
      <c r="AN8" s="113"/>
    </row>
    <row r="9" customFormat="1" ht="19" hidden="1" customHeight="1" outlineLevel="2" spans="1:40">
      <c r="A9" s="114" t="s">
        <v>19</v>
      </c>
      <c r="B9" s="102" t="s">
        <v>20</v>
      </c>
      <c r="C9" s="115">
        <f>F9+D9</f>
        <v>0</v>
      </c>
      <c r="D9" s="117">
        <v>0</v>
      </c>
      <c r="E9" s="117">
        <f>ROUND(21686/71686*D9,0)</f>
        <v>0</v>
      </c>
      <c r="F9" s="115">
        <f>L9</f>
        <v>0</v>
      </c>
      <c r="G9" s="115">
        <v>0</v>
      </c>
      <c r="H9" s="115">
        <v>0</v>
      </c>
      <c r="I9" s="241">
        <v>0</v>
      </c>
      <c r="J9" s="115">
        <v>0</v>
      </c>
      <c r="K9" s="115">
        <v>0</v>
      </c>
      <c r="L9" s="115">
        <f>ROUND(P9+T9+S9+U9,0)</f>
        <v>0</v>
      </c>
      <c r="M9" s="742">
        <v>12.28</v>
      </c>
      <c r="N9" s="226">
        <f>SUM(AB9:AG9)</f>
        <v>0</v>
      </c>
      <c r="O9" s="193">
        <f>ROUND(SUMIFS(基础数据表格农村公路建设!P:P,基础数据表格农村公路建设!E:E,$AB$6,基础数据表格农村公路建设!G:G,B9),0)</f>
        <v>0</v>
      </c>
      <c r="P9" s="115">
        <f>ROUND(IF(Q9&lt;R9,Q9,R9),0)</f>
        <v>0</v>
      </c>
      <c r="Q9" s="119">
        <f>AL9*(AD9+AE9+AF9)+AM9*(AB9+AC9)+AN9*AG9</f>
        <v>0</v>
      </c>
      <c r="R9" s="120">
        <f>O9</f>
        <v>0</v>
      </c>
      <c r="S9" s="715">
        <v>0</v>
      </c>
      <c r="T9" s="74">
        <v>0</v>
      </c>
      <c r="U9" s="715">
        <v>0</v>
      </c>
      <c r="V9" s="486"/>
      <c r="W9" s="486">
        <v>0</v>
      </c>
      <c r="X9" s="488">
        <v>0</v>
      </c>
      <c r="Y9" s="487"/>
      <c r="Z9" s="487"/>
      <c r="AA9" s="130"/>
      <c r="AB9" s="110">
        <f>SUMIFS(基础数据表格农村公路建设!M:M,基础数据表格农村公路建设!G:G,B9,基础数据表格农村公路建设!D:D,$AB$5,基础数据表格农村公路建设!E:E,$AB$6)</f>
        <v>0</v>
      </c>
      <c r="AC9" s="111">
        <f>SUMIFS(基础数据表格农村公路建设!M:M,基础数据表格农村公路建设!G:G,B9,基础数据表格农村公路建设!D:D,$AC$5,基础数据表格农村公路建设!E:E,$AC$6)</f>
        <v>0</v>
      </c>
      <c r="AD9" s="111">
        <f>SUMIFS(基础数据表格农村公路建设!M:M,基础数据表格农村公路建设!G:G,B9,基础数据表格农村公路建设!D:D,$AD$5,基础数据表格农村公路建设!E:E,$AD$6)</f>
        <v>0</v>
      </c>
      <c r="AE9" s="111">
        <f>SUMIFS(基础数据表格农村公路建设!M:M,基础数据表格农村公路建设!G:G,B9,基础数据表格农村公路建设!D:D,$AE$5,基础数据表格农村公路建设!E:E,$AE$6)</f>
        <v>0</v>
      </c>
      <c r="AF9" s="111">
        <f>SUMIFS(基础数据表格农村公路建设!M:M,基础数据表格农村公路建设!G:G,B9,基础数据表格农村公路建设!D:D,$AF$5,基础数据表格农村公路建设!E:E,$AF$6)</f>
        <v>0</v>
      </c>
      <c r="AG9" s="111">
        <f>SUMIFS(基础数据表格农村公路建设!M:M,基础数据表格农村公路建设!G:G,B9,基础数据表格农村公路建设!D:D,$AG$5,基础数据表格农村公路建设!E:E,$AG$6)</f>
        <v>0</v>
      </c>
      <c r="AH9" s="83"/>
      <c r="AI9" s="83">
        <v>15.85</v>
      </c>
      <c r="AJ9" s="98">
        <f t="shared" si="3"/>
        <v>-15.85</v>
      </c>
      <c r="AK9" s="99" t="s">
        <v>194</v>
      </c>
      <c r="AL9" s="112">
        <v>30</v>
      </c>
      <c r="AM9" s="112">
        <v>70</v>
      </c>
      <c r="AN9" s="113">
        <v>15</v>
      </c>
    </row>
    <row r="10" customFormat="1" ht="19" hidden="1" customHeight="1" outlineLevel="2" spans="1:40">
      <c r="A10" s="114" t="s">
        <v>19</v>
      </c>
      <c r="B10" s="102" t="s">
        <v>21</v>
      </c>
      <c r="C10" s="115">
        <f>F10+D10</f>
        <v>63</v>
      </c>
      <c r="D10" s="117">
        <v>0</v>
      </c>
      <c r="E10" s="117">
        <f>ROUND(21686/71686*D10,0)</f>
        <v>0</v>
      </c>
      <c r="F10" s="115">
        <f>L10</f>
        <v>63</v>
      </c>
      <c r="G10" s="115">
        <v>49</v>
      </c>
      <c r="H10" s="115">
        <v>0</v>
      </c>
      <c r="I10" s="241">
        <v>63</v>
      </c>
      <c r="J10" s="115">
        <v>0</v>
      </c>
      <c r="K10" s="115">
        <v>0</v>
      </c>
      <c r="L10" s="115">
        <f>ROUND(P10+T10+S10+U10,0)</f>
        <v>63</v>
      </c>
      <c r="M10" s="742">
        <v>2.021</v>
      </c>
      <c r="N10" s="226">
        <f>SUM(AB10:AG10)</f>
        <v>0.899</v>
      </c>
      <c r="O10" s="193">
        <f>ROUND(SUMIFS(基础数据表格农村公路建设!P:P,基础数据表格农村公路建设!E:E,$AB$6,基础数据表格农村公路建设!G:G,B10),0)</f>
        <v>46461</v>
      </c>
      <c r="P10" s="115">
        <f>ROUND(IF(Q10&lt;R10,Q10,R10),0)</f>
        <v>63</v>
      </c>
      <c r="Q10" s="119">
        <f>AL10*(AD10+AE10+AF10)+AM10*(AB10+AC10)+AN10*AG10</f>
        <v>62.93</v>
      </c>
      <c r="R10" s="120">
        <f>O10</f>
        <v>46461</v>
      </c>
      <c r="S10" s="715">
        <v>0</v>
      </c>
      <c r="T10" s="74">
        <v>0</v>
      </c>
      <c r="U10" s="715">
        <v>0</v>
      </c>
      <c r="V10" s="486"/>
      <c r="W10" s="486">
        <v>0</v>
      </c>
      <c r="X10" s="488">
        <v>0</v>
      </c>
      <c r="Y10" s="487"/>
      <c r="Z10" s="487"/>
      <c r="AA10" s="130"/>
      <c r="AB10" s="110">
        <f>SUMIFS(基础数据表格农村公路建设!M:M,基础数据表格农村公路建设!G:G,B10,基础数据表格农村公路建设!D:D,$AB$5,基础数据表格农村公路建设!E:E,$AB$6)</f>
        <v>0.899</v>
      </c>
      <c r="AC10" s="111">
        <f>SUMIFS(基础数据表格农村公路建设!M:M,基础数据表格农村公路建设!G:G,B10,基础数据表格农村公路建设!D:D,$AC$5,基础数据表格农村公路建设!E:E,$AC$6)</f>
        <v>0</v>
      </c>
      <c r="AD10" s="111">
        <f>SUMIFS(基础数据表格农村公路建设!M:M,基础数据表格农村公路建设!G:G,B10,基础数据表格农村公路建设!D:D,$AD$5,基础数据表格农村公路建设!E:E,$AD$6)</f>
        <v>0</v>
      </c>
      <c r="AE10" s="111">
        <f>SUMIFS(基础数据表格农村公路建设!M:M,基础数据表格农村公路建设!G:G,B10,基础数据表格农村公路建设!D:D,$AE$5,基础数据表格农村公路建设!E:E,$AE$6)</f>
        <v>0</v>
      </c>
      <c r="AF10" s="111">
        <f>SUMIFS(基础数据表格农村公路建设!M:M,基础数据表格农村公路建设!G:G,B10,基础数据表格农村公路建设!D:D,$AF$5,基础数据表格农村公路建设!E:E,$AF$6)</f>
        <v>0</v>
      </c>
      <c r="AG10" s="111">
        <f>SUMIFS(基础数据表格农村公路建设!M:M,基础数据表格农村公路建设!G:G,B10,基础数据表格农村公路建设!D:D,$AG$5,基础数据表格农村公路建设!E:E,$AG$6)</f>
        <v>0</v>
      </c>
      <c r="AH10" s="83"/>
      <c r="AI10" s="83">
        <v>2.021</v>
      </c>
      <c r="AJ10" s="98">
        <f t="shared" si="3"/>
        <v>-1.122</v>
      </c>
      <c r="AK10" s="99" t="s">
        <v>194</v>
      </c>
      <c r="AL10" s="112">
        <v>30</v>
      </c>
      <c r="AM10" s="112">
        <v>70</v>
      </c>
      <c r="AN10" s="113">
        <v>15</v>
      </c>
    </row>
    <row r="11" customFormat="1" ht="19" hidden="1" customHeight="1" outlineLevel="2" spans="1:40">
      <c r="A11" s="114" t="s">
        <v>19</v>
      </c>
      <c r="B11" s="102" t="s">
        <v>22</v>
      </c>
      <c r="C11" s="115">
        <f>F11+D11</f>
        <v>2432</v>
      </c>
      <c r="D11" s="117">
        <v>0</v>
      </c>
      <c r="E11" s="117">
        <f>ROUND(21686/71686*D11,0)</f>
        <v>0</v>
      </c>
      <c r="F11" s="115">
        <f>L11</f>
        <v>2432</v>
      </c>
      <c r="G11" s="115">
        <v>1896</v>
      </c>
      <c r="H11" s="115">
        <v>0</v>
      </c>
      <c r="I11" s="241">
        <v>2432</v>
      </c>
      <c r="J11" s="115">
        <v>0</v>
      </c>
      <c r="K11" s="115">
        <v>0</v>
      </c>
      <c r="L11" s="115">
        <f>ROUND(P11+T11+S11+U11,0)</f>
        <v>2432</v>
      </c>
      <c r="M11" s="742">
        <v>74.158</v>
      </c>
      <c r="N11" s="226">
        <f>SUM(AB11:AG11)</f>
        <v>38.741</v>
      </c>
      <c r="O11" s="193">
        <f>ROUND(SUMIFS(基础数据表格农村公路建设!P:P,基础数据表格农村公路建设!E:E,$AB$6,基础数据表格农村公路建设!G:G,B11),0)</f>
        <v>42964</v>
      </c>
      <c r="P11" s="115">
        <f>ROUND(IF(Q11&lt;R11,Q11,R11),0)</f>
        <v>2432</v>
      </c>
      <c r="Q11" s="119">
        <f>AL11*(AD11+AE11+AF11)+AM11*(AB11+AC11)+AN11*AG11</f>
        <v>2432.43</v>
      </c>
      <c r="R11" s="120">
        <f>O11</f>
        <v>42964</v>
      </c>
      <c r="S11" s="715">
        <v>0</v>
      </c>
      <c r="T11" s="74">
        <v>0</v>
      </c>
      <c r="U11" s="715">
        <v>0</v>
      </c>
      <c r="V11" s="486"/>
      <c r="W11" s="486">
        <v>0</v>
      </c>
      <c r="X11" s="488">
        <v>0</v>
      </c>
      <c r="Y11" s="487"/>
      <c r="Z11" s="487"/>
      <c r="AA11" s="130"/>
      <c r="AB11" s="110">
        <f>SUMIFS(基础数据表格农村公路建设!M:M,基础数据表格农村公路建设!G:G,B11,基础数据表格农村公路建设!D:D,$AB$5,基础数据表格农村公路建设!E:E,$AB$6)</f>
        <v>31.755</v>
      </c>
      <c r="AC11" s="111">
        <f>SUMIFS(基础数据表格农村公路建设!M:M,基础数据表格农村公路建设!G:G,B11,基础数据表格农村公路建设!D:D,$AC$5,基础数据表格农村公路建设!E:E,$AC$6)</f>
        <v>0</v>
      </c>
      <c r="AD11" s="111">
        <f>SUMIFS(基础数据表格农村公路建设!M:M,基础数据表格农村公路建设!G:G,B11,基础数据表格农村公路建设!D:D,$AD$5,基础数据表格农村公路建设!E:E,$AD$6)</f>
        <v>0</v>
      </c>
      <c r="AE11" s="111">
        <f>SUMIFS(基础数据表格农村公路建设!M:M,基础数据表格农村公路建设!G:G,B11,基础数据表格农村公路建设!D:D,$AE$5,基础数据表格农村公路建设!E:E,$AE$6)</f>
        <v>0</v>
      </c>
      <c r="AF11" s="111">
        <f>SUMIFS(基础数据表格农村公路建设!M:M,基础数据表格农村公路建设!G:G,B11,基础数据表格农村公路建设!D:D,$AF$5,基础数据表格农村公路建设!E:E,$AF$6)</f>
        <v>6.986</v>
      </c>
      <c r="AG11" s="111">
        <f>SUMIFS(基础数据表格农村公路建设!M:M,基础数据表格农村公路建设!G:G,B11,基础数据表格农村公路建设!D:D,$AG$5,基础数据表格农村公路建设!E:E,$AG$6)</f>
        <v>0</v>
      </c>
      <c r="AH11" s="83"/>
      <c r="AI11" s="83">
        <v>29.729</v>
      </c>
      <c r="AJ11" s="98">
        <f t="shared" si="3"/>
        <v>9.012</v>
      </c>
      <c r="AK11" s="99" t="s">
        <v>194</v>
      </c>
      <c r="AL11" s="112">
        <v>30</v>
      </c>
      <c r="AM11" s="112">
        <v>70</v>
      </c>
      <c r="AN11" s="113">
        <v>15</v>
      </c>
    </row>
    <row r="12" customFormat="1" ht="19" hidden="1" customHeight="1" outlineLevel="2" spans="1:40">
      <c r="A12" s="131" t="s">
        <v>19</v>
      </c>
      <c r="B12" s="102" t="s">
        <v>23</v>
      </c>
      <c r="C12" s="115">
        <f>F12+D12</f>
        <v>0</v>
      </c>
      <c r="D12" s="117">
        <v>0</v>
      </c>
      <c r="E12" s="117">
        <f>ROUND(21686/71686*D12,0)</f>
        <v>0</v>
      </c>
      <c r="F12" s="115">
        <f>L12</f>
        <v>0</v>
      </c>
      <c r="G12" s="115">
        <v>0</v>
      </c>
      <c r="H12" s="115">
        <v>0</v>
      </c>
      <c r="I12" s="241">
        <v>0</v>
      </c>
      <c r="J12" s="115">
        <v>0</v>
      </c>
      <c r="K12" s="115">
        <v>0</v>
      </c>
      <c r="L12" s="115">
        <f>ROUND(P12+T12+S12+U12,0)</f>
        <v>0</v>
      </c>
      <c r="M12" s="742">
        <v>0</v>
      </c>
      <c r="N12" s="226">
        <f>SUM(AB12:AG12)</f>
        <v>0</v>
      </c>
      <c r="O12" s="193">
        <f>ROUND(SUMIFS(基础数据表格农村公路建设!P:P,基础数据表格农村公路建设!E:E,$AB$6,基础数据表格农村公路建设!G:G,B12),0)</f>
        <v>0</v>
      </c>
      <c r="P12" s="115">
        <f>ROUND(IF(Q12&lt;R12,Q12,R12),0)</f>
        <v>0</v>
      </c>
      <c r="Q12" s="119">
        <f>AL12*(AD12+AE12+AF12)+AM12*(AB12+AC12)+AN12*AG12</f>
        <v>0</v>
      </c>
      <c r="R12" s="120">
        <f>O12</f>
        <v>0</v>
      </c>
      <c r="S12" s="715">
        <v>0</v>
      </c>
      <c r="T12" s="74">
        <v>0</v>
      </c>
      <c r="U12" s="715">
        <v>0</v>
      </c>
      <c r="V12" s="486"/>
      <c r="W12" s="486">
        <v>0</v>
      </c>
      <c r="X12" s="488">
        <v>0</v>
      </c>
      <c r="Y12" s="487"/>
      <c r="Z12" s="487"/>
      <c r="AA12" s="130"/>
      <c r="AB12" s="110">
        <f>SUMIFS(基础数据表格农村公路建设!M:M,基础数据表格农村公路建设!G:G,B12,基础数据表格农村公路建设!D:D,$AB$5,基础数据表格农村公路建设!E:E,$AB$6)</f>
        <v>0</v>
      </c>
      <c r="AC12" s="111">
        <f>SUMIFS(基础数据表格农村公路建设!M:M,基础数据表格农村公路建设!G:G,B12,基础数据表格农村公路建设!D:D,$AC$5,基础数据表格农村公路建设!E:E,$AC$6)</f>
        <v>0</v>
      </c>
      <c r="AD12" s="111">
        <f>SUMIFS(基础数据表格农村公路建设!M:M,基础数据表格农村公路建设!G:G,B12,基础数据表格农村公路建设!D:D,$AD$5,基础数据表格农村公路建设!E:E,$AD$6)</f>
        <v>0</v>
      </c>
      <c r="AE12" s="111">
        <f>SUMIFS(基础数据表格农村公路建设!M:M,基础数据表格农村公路建设!G:G,B12,基础数据表格农村公路建设!D:D,$AE$5,基础数据表格农村公路建设!E:E,$AE$6)</f>
        <v>0</v>
      </c>
      <c r="AF12" s="111">
        <f>SUMIFS(基础数据表格农村公路建设!M:M,基础数据表格农村公路建设!G:G,B12,基础数据表格农村公路建设!D:D,$AF$5,基础数据表格农村公路建设!E:E,$AF$6)</f>
        <v>0</v>
      </c>
      <c r="AG12" s="111">
        <f>SUMIFS(基础数据表格农村公路建设!M:M,基础数据表格农村公路建设!G:G,B12,基础数据表格农村公路建设!D:D,$AG$5,基础数据表格农村公路建设!E:E,$AG$6)</f>
        <v>0</v>
      </c>
      <c r="AH12" s="83"/>
      <c r="AI12" s="83">
        <v>0</v>
      </c>
      <c r="AJ12" s="98">
        <f t="shared" si="3"/>
        <v>0</v>
      </c>
      <c r="AK12" s="99" t="s">
        <v>194</v>
      </c>
      <c r="AL12" s="112">
        <v>30</v>
      </c>
      <c r="AM12" s="112">
        <v>70</v>
      </c>
      <c r="AN12" s="113">
        <v>15</v>
      </c>
    </row>
    <row r="13" customFormat="1" ht="19" customHeight="1" outlineLevel="1" collapsed="1" spans="1:40">
      <c r="A13" s="101" t="s">
        <v>24</v>
      </c>
      <c r="B13" s="132"/>
      <c r="C13" s="115">
        <f t="shared" ref="C13:U13" si="6">SUBTOTAL(9,C14:C14)</f>
        <v>186</v>
      </c>
      <c r="D13" s="115">
        <f t="shared" si="6"/>
        <v>0</v>
      </c>
      <c r="E13" s="115">
        <f t="shared" si="6"/>
        <v>0</v>
      </c>
      <c r="F13" s="115">
        <f t="shared" si="6"/>
        <v>186</v>
      </c>
      <c r="G13" s="115">
        <f t="shared" si="6"/>
        <v>145</v>
      </c>
      <c r="H13" s="115">
        <f t="shared" si="6"/>
        <v>0</v>
      </c>
      <c r="I13" s="115">
        <f t="shared" si="6"/>
        <v>186</v>
      </c>
      <c r="J13" s="115">
        <f t="shared" si="6"/>
        <v>0</v>
      </c>
      <c r="K13" s="115">
        <f t="shared" si="6"/>
        <v>0</v>
      </c>
      <c r="L13" s="115">
        <f t="shared" si="6"/>
        <v>186</v>
      </c>
      <c r="M13" s="743">
        <f t="shared" si="6"/>
        <v>6.212</v>
      </c>
      <c r="N13" s="385">
        <f t="shared" si="6"/>
        <v>6.212</v>
      </c>
      <c r="O13" s="238">
        <f t="shared" si="6"/>
        <v>4565</v>
      </c>
      <c r="P13" s="115">
        <f t="shared" si="6"/>
        <v>186</v>
      </c>
      <c r="Q13" s="115">
        <f t="shared" si="6"/>
        <v>186.36</v>
      </c>
      <c r="R13" s="115">
        <f t="shared" si="6"/>
        <v>4565</v>
      </c>
      <c r="S13" s="115">
        <f t="shared" si="6"/>
        <v>0</v>
      </c>
      <c r="T13" s="115">
        <f t="shared" si="6"/>
        <v>0</v>
      </c>
      <c r="U13" s="115">
        <f t="shared" si="6"/>
        <v>0</v>
      </c>
      <c r="V13" s="489">
        <v>0</v>
      </c>
      <c r="W13" s="489">
        <v>0</v>
      </c>
      <c r="X13" s="489">
        <v>0</v>
      </c>
      <c r="Y13" s="490">
        <v>0</v>
      </c>
      <c r="Z13" s="490">
        <f t="shared" ref="Z13:AG13" si="7">SUM(Z14:Z14)</f>
        <v>0</v>
      </c>
      <c r="AA13" s="111">
        <f t="shared" si="7"/>
        <v>0</v>
      </c>
      <c r="AB13" s="111">
        <f t="shared" si="7"/>
        <v>0</v>
      </c>
      <c r="AC13" s="111">
        <f t="shared" si="7"/>
        <v>0</v>
      </c>
      <c r="AD13" s="111">
        <f t="shared" si="7"/>
        <v>0</v>
      </c>
      <c r="AE13" s="111">
        <f t="shared" si="7"/>
        <v>0</v>
      </c>
      <c r="AF13" s="111">
        <f t="shared" si="7"/>
        <v>6.212</v>
      </c>
      <c r="AG13" s="111">
        <f t="shared" si="7"/>
        <v>0</v>
      </c>
      <c r="AH13" s="110"/>
      <c r="AI13" s="110">
        <v>13.95</v>
      </c>
      <c r="AJ13" s="98">
        <f t="shared" si="3"/>
        <v>-7.738</v>
      </c>
      <c r="AK13" s="99"/>
      <c r="AL13" s="112"/>
      <c r="AM13" s="112"/>
      <c r="AN13" s="113"/>
    </row>
    <row r="14" customFormat="1" ht="19" hidden="1" customHeight="1" outlineLevel="2" spans="1:40">
      <c r="A14" s="114" t="s">
        <v>25</v>
      </c>
      <c r="B14" s="102" t="s">
        <v>26</v>
      </c>
      <c r="C14" s="115">
        <f>F14+D14</f>
        <v>186</v>
      </c>
      <c r="D14" s="117">
        <v>0</v>
      </c>
      <c r="E14" s="117">
        <f>ROUND(21686/71686*D14,0)</f>
        <v>0</v>
      </c>
      <c r="F14" s="115">
        <f>L14</f>
        <v>186</v>
      </c>
      <c r="G14" s="115">
        <v>145</v>
      </c>
      <c r="H14" s="115">
        <v>0</v>
      </c>
      <c r="I14" s="241">
        <v>186</v>
      </c>
      <c r="J14" s="115">
        <v>0</v>
      </c>
      <c r="K14" s="115">
        <v>0</v>
      </c>
      <c r="L14" s="115">
        <f>ROUND(P14+T14+S14+U14,0)</f>
        <v>186</v>
      </c>
      <c r="M14" s="742">
        <v>6.212</v>
      </c>
      <c r="N14" s="226">
        <f>SUM(AB14:AG14)</f>
        <v>6.212</v>
      </c>
      <c r="O14" s="193">
        <f>ROUND(SUMIFS(基础数据表格农村公路建设!P:P,基础数据表格农村公路建设!E:E,$AB$6,基础数据表格农村公路建设!G:G,B14),0)</f>
        <v>4565</v>
      </c>
      <c r="P14" s="115">
        <f>ROUND(IF(Q14&lt;R14,Q14,R14),0)</f>
        <v>186</v>
      </c>
      <c r="Q14" s="119">
        <f>AL14*(AD14+AE14+AF14)+AM14*(AB14+AC14)+AN14*AG14</f>
        <v>186.36</v>
      </c>
      <c r="R14" s="120">
        <f>O14</f>
        <v>4565</v>
      </c>
      <c r="S14" s="715">
        <v>0</v>
      </c>
      <c r="T14" s="74">
        <v>0</v>
      </c>
      <c r="U14" s="715">
        <v>0</v>
      </c>
      <c r="V14" s="486"/>
      <c r="W14" s="486">
        <v>0</v>
      </c>
      <c r="X14" s="488">
        <v>0</v>
      </c>
      <c r="Y14" s="487"/>
      <c r="Z14" s="487"/>
      <c r="AA14" s="130"/>
      <c r="AB14" s="110">
        <f>SUMIFS(基础数据表格农村公路建设!M:M,基础数据表格农村公路建设!G:G,B14,基础数据表格农村公路建设!D:D,$AB$5,基础数据表格农村公路建设!E:E,$AB$6)</f>
        <v>0</v>
      </c>
      <c r="AC14" s="111">
        <f>SUMIFS(基础数据表格农村公路建设!M:M,基础数据表格农村公路建设!G:G,B14,基础数据表格农村公路建设!D:D,$AC$5,基础数据表格农村公路建设!E:E,$AC$6)</f>
        <v>0</v>
      </c>
      <c r="AD14" s="111">
        <f>SUMIFS(基础数据表格农村公路建设!M:M,基础数据表格农村公路建设!G:G,B14,基础数据表格农村公路建设!D:D,$AD$5,基础数据表格农村公路建设!E:E,$AD$6)</f>
        <v>0</v>
      </c>
      <c r="AE14" s="111">
        <f>SUMIFS(基础数据表格农村公路建设!M:M,基础数据表格农村公路建设!G:G,B14,基础数据表格农村公路建设!D:D,$AE$5,基础数据表格农村公路建设!E:E,$AE$6)</f>
        <v>0</v>
      </c>
      <c r="AF14" s="111">
        <f>SUMIFS(基础数据表格农村公路建设!M:M,基础数据表格农村公路建设!G:G,B14,基础数据表格农村公路建设!D:D,$AF$5,基础数据表格农村公路建设!E:E,$AF$6)</f>
        <v>6.212</v>
      </c>
      <c r="AG14" s="111">
        <f>SUMIFS(基础数据表格农村公路建设!M:M,基础数据表格农村公路建设!G:G,B14,基础数据表格农村公路建设!D:D,$AG$5,基础数据表格农村公路建设!E:E,$AG$6)</f>
        <v>0</v>
      </c>
      <c r="AH14" s="83"/>
      <c r="AI14" s="83">
        <v>6.212</v>
      </c>
      <c r="AJ14" s="98">
        <f t="shared" si="3"/>
        <v>0</v>
      </c>
      <c r="AK14" s="99" t="s">
        <v>194</v>
      </c>
      <c r="AL14" s="112">
        <v>30</v>
      </c>
      <c r="AM14" s="112">
        <v>70</v>
      </c>
      <c r="AN14" s="113">
        <v>15</v>
      </c>
    </row>
    <row r="15" customFormat="1" ht="19" customHeight="1" outlineLevel="1" collapsed="1" spans="1:40">
      <c r="A15" s="135" t="s">
        <v>27</v>
      </c>
      <c r="B15" s="132"/>
      <c r="C15" s="115">
        <f t="shared" ref="C15:U15" si="8">SUBTOTAL(9,C16:C22)</f>
        <v>1457</v>
      </c>
      <c r="D15" s="115">
        <f t="shared" si="8"/>
        <v>548</v>
      </c>
      <c r="E15" s="115">
        <f t="shared" si="8"/>
        <v>166</v>
      </c>
      <c r="F15" s="115">
        <f t="shared" si="8"/>
        <v>909</v>
      </c>
      <c r="G15" s="115">
        <f t="shared" si="8"/>
        <v>861</v>
      </c>
      <c r="H15" s="115">
        <f t="shared" si="8"/>
        <v>0</v>
      </c>
      <c r="I15" s="115">
        <f t="shared" si="8"/>
        <v>218</v>
      </c>
      <c r="J15" s="115">
        <f t="shared" si="8"/>
        <v>691</v>
      </c>
      <c r="K15" s="115">
        <f t="shared" si="8"/>
        <v>0</v>
      </c>
      <c r="L15" s="115">
        <f t="shared" si="8"/>
        <v>909</v>
      </c>
      <c r="M15" s="743">
        <f t="shared" si="8"/>
        <v>20.515</v>
      </c>
      <c r="N15" s="385">
        <f t="shared" si="8"/>
        <v>2.908</v>
      </c>
      <c r="O15" s="238">
        <f t="shared" si="8"/>
        <v>28182</v>
      </c>
      <c r="P15" s="115">
        <f t="shared" si="8"/>
        <v>218</v>
      </c>
      <c r="Q15" s="115">
        <f t="shared" si="8"/>
        <v>218.1</v>
      </c>
      <c r="R15" s="115">
        <f t="shared" si="8"/>
        <v>28182</v>
      </c>
      <c r="S15" s="115">
        <f t="shared" si="8"/>
        <v>691</v>
      </c>
      <c r="T15" s="115">
        <f t="shared" si="8"/>
        <v>0</v>
      </c>
      <c r="U15" s="115">
        <f t="shared" si="8"/>
        <v>0</v>
      </c>
      <c r="V15" s="489">
        <v>6</v>
      </c>
      <c r="W15" s="489">
        <v>3</v>
      </c>
      <c r="X15" s="489">
        <v>0</v>
      </c>
      <c r="Y15" s="490">
        <v>0</v>
      </c>
      <c r="Z15" s="490">
        <f t="shared" ref="Z15:AG15" si="9">SUM(Z16:Z22)</f>
        <v>0</v>
      </c>
      <c r="AA15" s="111">
        <f t="shared" si="9"/>
        <v>0</v>
      </c>
      <c r="AB15" s="111">
        <f t="shared" si="9"/>
        <v>0</v>
      </c>
      <c r="AC15" s="111">
        <f t="shared" si="9"/>
        <v>0</v>
      </c>
      <c r="AD15" s="111">
        <f t="shared" si="9"/>
        <v>0</v>
      </c>
      <c r="AE15" s="111">
        <f t="shared" si="9"/>
        <v>0</v>
      </c>
      <c r="AF15" s="111">
        <f t="shared" si="9"/>
        <v>2.908</v>
      </c>
      <c r="AG15" s="111">
        <f t="shared" si="9"/>
        <v>0</v>
      </c>
      <c r="AH15" s="110"/>
      <c r="AI15" s="110">
        <v>20</v>
      </c>
      <c r="AJ15" s="98">
        <f t="shared" si="3"/>
        <v>-17.092</v>
      </c>
      <c r="AK15" s="136"/>
      <c r="AL15" s="137"/>
      <c r="AM15" s="137"/>
      <c r="AN15" s="138"/>
    </row>
    <row r="16" customFormat="1" ht="19" hidden="1" customHeight="1" outlineLevel="2" spans="1:40">
      <c r="A16" s="139" t="s">
        <v>28</v>
      </c>
      <c r="B16" s="140" t="s">
        <v>29</v>
      </c>
      <c r="C16" s="115">
        <f t="shared" ref="C16:C22" si="10">F16+D16</f>
        <v>24</v>
      </c>
      <c r="D16" s="117">
        <v>24</v>
      </c>
      <c r="E16" s="117">
        <f t="shared" ref="E16:E22" si="11">ROUND(21686/71686*D16,0)</f>
        <v>7</v>
      </c>
      <c r="F16" s="115">
        <f t="shared" ref="F16:F22" si="12">L16</f>
        <v>0</v>
      </c>
      <c r="G16" s="115">
        <v>0</v>
      </c>
      <c r="H16" s="115">
        <v>0</v>
      </c>
      <c r="I16" s="241">
        <v>0</v>
      </c>
      <c r="J16" s="115">
        <v>0</v>
      </c>
      <c r="K16" s="115">
        <v>0</v>
      </c>
      <c r="L16" s="115">
        <f t="shared" ref="L16:L22" si="13">ROUND(P16+T16+S16+U16,0)</f>
        <v>0</v>
      </c>
      <c r="M16" s="742">
        <v>1.086</v>
      </c>
      <c r="N16" s="226">
        <f t="shared" ref="N16:N22" si="14">SUM(AB16:AG16)</f>
        <v>0</v>
      </c>
      <c r="O16" s="193">
        <f>ROUND(SUMIFS(基础数据表格农村公路建设!P:P,基础数据表格农村公路建设!E:E,$AB$6,基础数据表格农村公路建设!G:G,B16),0)</f>
        <v>0</v>
      </c>
      <c r="P16" s="115">
        <f t="shared" ref="P16:P22" si="15">ROUND(IF(Q16&lt;R16,Q16,R16),0)</f>
        <v>0</v>
      </c>
      <c r="Q16" s="119">
        <f t="shared" ref="Q16:Q22" si="16">AL16*(AD16+AE16+AF16)+AM16*(AB16+AC16)+AN16*AG16</f>
        <v>0</v>
      </c>
      <c r="R16" s="120">
        <f t="shared" ref="R16:R22" si="17">O16</f>
        <v>0</v>
      </c>
      <c r="S16" s="715">
        <v>0</v>
      </c>
      <c r="T16" s="74">
        <v>0</v>
      </c>
      <c r="U16" s="715">
        <v>0</v>
      </c>
      <c r="V16" s="486"/>
      <c r="W16" s="486">
        <v>0</v>
      </c>
      <c r="X16" s="488">
        <v>0</v>
      </c>
      <c r="Y16" s="744"/>
      <c r="Z16" s="487"/>
      <c r="AA16" s="130"/>
      <c r="AB16" s="110">
        <f>SUMIFS(基础数据表格农村公路建设!M:M,基础数据表格农村公路建设!G:G,B16,基础数据表格农村公路建设!D:D,$AB$5,基础数据表格农村公路建设!E:E,$AB$6)</f>
        <v>0</v>
      </c>
      <c r="AC16" s="111">
        <f>SUMIFS(基础数据表格农村公路建设!M:M,基础数据表格农村公路建设!G:G,B16,基础数据表格农村公路建设!D:D,$AC$5,基础数据表格农村公路建设!E:E,$AC$6)</f>
        <v>0</v>
      </c>
      <c r="AD16" s="111">
        <f>SUMIFS(基础数据表格农村公路建设!M:M,基础数据表格农村公路建设!G:G,B16,基础数据表格农村公路建设!D:D,$AD$5,基础数据表格农村公路建设!E:E,$AD$6)</f>
        <v>0</v>
      </c>
      <c r="AE16" s="111">
        <f>SUMIFS(基础数据表格农村公路建设!M:M,基础数据表格农村公路建设!G:G,B16,基础数据表格农村公路建设!D:D,$AE$5,基础数据表格农村公路建设!E:E,$AE$6)</f>
        <v>0</v>
      </c>
      <c r="AF16" s="111">
        <f>SUMIFS(基础数据表格农村公路建设!M:M,基础数据表格农村公路建设!G:G,B16,基础数据表格农村公路建设!D:D,$AF$5,基础数据表格农村公路建设!E:E,$AF$6)</f>
        <v>0</v>
      </c>
      <c r="AG16" s="111">
        <f>SUMIFS(基础数据表格农村公路建设!M:M,基础数据表格农村公路建设!G:G,B16,基础数据表格农村公路建设!D:D,$AG$5,基础数据表格农村公路建设!E:E,$AG$6)</f>
        <v>0</v>
      </c>
      <c r="AH16" s="83"/>
      <c r="AI16" s="83">
        <v>0</v>
      </c>
      <c r="AJ16" s="98">
        <f t="shared" si="3"/>
        <v>0</v>
      </c>
      <c r="AK16" s="99" t="s">
        <v>195</v>
      </c>
      <c r="AL16" s="112">
        <v>65</v>
      </c>
      <c r="AM16" s="112">
        <v>145</v>
      </c>
      <c r="AN16" s="113">
        <v>40</v>
      </c>
    </row>
    <row r="17" customFormat="1" ht="19" hidden="1" customHeight="1" outlineLevel="2" spans="1:40">
      <c r="A17" s="142" t="s">
        <v>28</v>
      </c>
      <c r="B17" s="140" t="s">
        <v>30</v>
      </c>
      <c r="C17" s="115">
        <f t="shared" si="10"/>
        <v>45</v>
      </c>
      <c r="D17" s="117">
        <v>45</v>
      </c>
      <c r="E17" s="117">
        <f t="shared" si="11"/>
        <v>14</v>
      </c>
      <c r="F17" s="115">
        <f t="shared" si="12"/>
        <v>0</v>
      </c>
      <c r="G17" s="115">
        <v>0</v>
      </c>
      <c r="H17" s="115">
        <v>0</v>
      </c>
      <c r="I17" s="241">
        <v>0</v>
      </c>
      <c r="J17" s="115">
        <v>0</v>
      </c>
      <c r="K17" s="115">
        <v>0</v>
      </c>
      <c r="L17" s="115">
        <f t="shared" si="13"/>
        <v>0</v>
      </c>
      <c r="M17" s="742">
        <v>0</v>
      </c>
      <c r="N17" s="226">
        <f t="shared" si="14"/>
        <v>0</v>
      </c>
      <c r="O17" s="193">
        <f>ROUND(SUMIFS(基础数据表格农村公路建设!P:P,基础数据表格农村公路建设!E:E,$AB$6,基础数据表格农村公路建设!G:G,B17),0)</f>
        <v>0</v>
      </c>
      <c r="P17" s="115">
        <f t="shared" si="15"/>
        <v>0</v>
      </c>
      <c r="Q17" s="119">
        <f t="shared" si="16"/>
        <v>0</v>
      </c>
      <c r="R17" s="120">
        <f t="shared" si="17"/>
        <v>0</v>
      </c>
      <c r="S17" s="715">
        <v>0</v>
      </c>
      <c r="T17" s="74">
        <v>0</v>
      </c>
      <c r="U17" s="715">
        <v>0</v>
      </c>
      <c r="V17" s="486"/>
      <c r="W17" s="486">
        <v>0</v>
      </c>
      <c r="X17" s="488">
        <v>0</v>
      </c>
      <c r="Y17" s="744"/>
      <c r="Z17" s="487"/>
      <c r="AA17" s="130"/>
      <c r="AB17" s="110">
        <f>SUMIFS(基础数据表格农村公路建设!M:M,基础数据表格农村公路建设!G:G,B17,基础数据表格农村公路建设!D:D,$AB$5,基础数据表格农村公路建设!E:E,$AB$6)</f>
        <v>0</v>
      </c>
      <c r="AC17" s="111">
        <f>SUMIFS(基础数据表格农村公路建设!M:M,基础数据表格农村公路建设!G:G,B17,基础数据表格农村公路建设!D:D,$AC$5,基础数据表格农村公路建设!E:E,$AC$6)</f>
        <v>0</v>
      </c>
      <c r="AD17" s="111">
        <f>SUMIFS(基础数据表格农村公路建设!M:M,基础数据表格农村公路建设!G:G,B17,基础数据表格农村公路建设!D:D,$AD$5,基础数据表格农村公路建设!E:E,$AD$6)</f>
        <v>0</v>
      </c>
      <c r="AE17" s="111">
        <f>SUMIFS(基础数据表格农村公路建设!M:M,基础数据表格农村公路建设!G:G,B17,基础数据表格农村公路建设!D:D,$AE$5,基础数据表格农村公路建设!E:E,$AE$6)</f>
        <v>0</v>
      </c>
      <c r="AF17" s="111">
        <f>SUMIFS(基础数据表格农村公路建设!M:M,基础数据表格农村公路建设!G:G,B17,基础数据表格农村公路建设!D:D,$AF$5,基础数据表格农村公路建设!E:E,$AF$6)</f>
        <v>0</v>
      </c>
      <c r="AG17" s="111">
        <f>SUMIFS(基础数据表格农村公路建设!M:M,基础数据表格农村公路建设!G:G,B17,基础数据表格农村公路建设!D:D,$AG$5,基础数据表格农村公路建设!E:E,$AG$6)</f>
        <v>0</v>
      </c>
      <c r="AH17" s="83"/>
      <c r="AI17" s="83">
        <v>0</v>
      </c>
      <c r="AJ17" s="98">
        <f t="shared" si="3"/>
        <v>0</v>
      </c>
      <c r="AK17" s="99" t="s">
        <v>195</v>
      </c>
      <c r="AL17" s="112">
        <v>65</v>
      </c>
      <c r="AM17" s="112">
        <v>145</v>
      </c>
      <c r="AN17" s="113">
        <v>40</v>
      </c>
    </row>
    <row r="18" customFormat="1" ht="19" hidden="1" customHeight="1" outlineLevel="2" spans="1:40">
      <c r="A18" s="139" t="s">
        <v>28</v>
      </c>
      <c r="B18" s="140" t="s">
        <v>31</v>
      </c>
      <c r="C18" s="115">
        <f t="shared" si="10"/>
        <v>93</v>
      </c>
      <c r="D18" s="117">
        <v>93</v>
      </c>
      <c r="E18" s="117">
        <f t="shared" si="11"/>
        <v>28</v>
      </c>
      <c r="F18" s="115">
        <f t="shared" si="12"/>
        <v>0</v>
      </c>
      <c r="G18" s="115">
        <v>0</v>
      </c>
      <c r="H18" s="115">
        <v>0</v>
      </c>
      <c r="I18" s="241">
        <v>0</v>
      </c>
      <c r="J18" s="115">
        <v>0</v>
      </c>
      <c r="K18" s="115">
        <v>0</v>
      </c>
      <c r="L18" s="115">
        <f t="shared" si="13"/>
        <v>0</v>
      </c>
      <c r="M18" s="742">
        <v>2.587</v>
      </c>
      <c r="N18" s="226">
        <f t="shared" si="14"/>
        <v>0</v>
      </c>
      <c r="O18" s="193">
        <f>ROUND(SUMIFS(基础数据表格农村公路建设!P:P,基础数据表格农村公路建设!E:E,$AB$6,基础数据表格农村公路建设!G:G,B18),0)</f>
        <v>0</v>
      </c>
      <c r="P18" s="115">
        <f t="shared" si="15"/>
        <v>0</v>
      </c>
      <c r="Q18" s="119">
        <f t="shared" si="16"/>
        <v>0</v>
      </c>
      <c r="R18" s="120">
        <f t="shared" si="17"/>
        <v>0</v>
      </c>
      <c r="S18" s="715">
        <v>0</v>
      </c>
      <c r="T18" s="74">
        <v>0</v>
      </c>
      <c r="U18" s="715">
        <v>0</v>
      </c>
      <c r="V18" s="486">
        <v>2</v>
      </c>
      <c r="W18" s="486">
        <v>0</v>
      </c>
      <c r="X18" s="488">
        <v>0</v>
      </c>
      <c r="Y18" s="744"/>
      <c r="Z18" s="487"/>
      <c r="AA18" s="130"/>
      <c r="AB18" s="110">
        <f>SUMIFS(基础数据表格农村公路建设!M:M,基础数据表格农村公路建设!G:G,B18,基础数据表格农村公路建设!D:D,$AB$5,基础数据表格农村公路建设!E:E,$AB$6)</f>
        <v>0</v>
      </c>
      <c r="AC18" s="111">
        <f>SUMIFS(基础数据表格农村公路建设!M:M,基础数据表格农村公路建设!G:G,B18,基础数据表格农村公路建设!D:D,$AC$5,基础数据表格农村公路建设!E:E,$AC$6)</f>
        <v>0</v>
      </c>
      <c r="AD18" s="111">
        <f>SUMIFS(基础数据表格农村公路建设!M:M,基础数据表格农村公路建设!G:G,B18,基础数据表格农村公路建设!D:D,$AD$5,基础数据表格农村公路建设!E:E,$AD$6)</f>
        <v>0</v>
      </c>
      <c r="AE18" s="111">
        <f>SUMIFS(基础数据表格农村公路建设!M:M,基础数据表格农村公路建设!G:G,B18,基础数据表格农村公路建设!D:D,$AE$5,基础数据表格农村公路建设!E:E,$AE$6)</f>
        <v>0</v>
      </c>
      <c r="AF18" s="111">
        <f>SUMIFS(基础数据表格农村公路建设!M:M,基础数据表格农村公路建设!G:G,B18,基础数据表格农村公路建设!D:D,$AF$5,基础数据表格农村公路建设!E:E,$AF$6)</f>
        <v>0</v>
      </c>
      <c r="AG18" s="111">
        <f>SUMIFS(基础数据表格农村公路建设!M:M,基础数据表格农村公路建设!G:G,B18,基础数据表格农村公路建设!D:D,$AG$5,基础数据表格农村公路建设!E:E,$AG$6)</f>
        <v>0</v>
      </c>
      <c r="AH18" s="83"/>
      <c r="AI18" s="83">
        <v>6</v>
      </c>
      <c r="AJ18" s="98">
        <f t="shared" si="3"/>
        <v>-6</v>
      </c>
      <c r="AK18" s="99" t="s">
        <v>195</v>
      </c>
      <c r="AL18" s="112">
        <v>65</v>
      </c>
      <c r="AM18" s="112">
        <v>145</v>
      </c>
      <c r="AN18" s="113">
        <v>40</v>
      </c>
    </row>
    <row r="19" customFormat="1" ht="19" hidden="1" customHeight="1" outlineLevel="2" spans="1:40">
      <c r="A19" s="142" t="s">
        <v>28</v>
      </c>
      <c r="B19" s="140" t="s">
        <v>32</v>
      </c>
      <c r="C19" s="115">
        <f t="shared" si="10"/>
        <v>191</v>
      </c>
      <c r="D19" s="117">
        <v>33</v>
      </c>
      <c r="E19" s="117">
        <f t="shared" si="11"/>
        <v>10</v>
      </c>
      <c r="F19" s="115">
        <f t="shared" si="12"/>
        <v>158</v>
      </c>
      <c r="G19" s="115">
        <v>158</v>
      </c>
      <c r="H19" s="115">
        <v>0</v>
      </c>
      <c r="I19" s="241">
        <v>0</v>
      </c>
      <c r="J19" s="115">
        <v>158</v>
      </c>
      <c r="K19" s="115">
        <v>0</v>
      </c>
      <c r="L19" s="115">
        <f t="shared" si="13"/>
        <v>158</v>
      </c>
      <c r="M19" s="742">
        <v>0</v>
      </c>
      <c r="N19" s="226">
        <f t="shared" si="14"/>
        <v>0</v>
      </c>
      <c r="O19" s="193">
        <f>ROUND(SUMIFS(基础数据表格农村公路建设!P:P,基础数据表格农村公路建设!E:E,$AB$6,基础数据表格农村公路建设!G:G,B19),0)</f>
        <v>0</v>
      </c>
      <c r="P19" s="115">
        <f t="shared" si="15"/>
        <v>0</v>
      </c>
      <c r="Q19" s="119">
        <f t="shared" si="16"/>
        <v>0</v>
      </c>
      <c r="R19" s="120">
        <f t="shared" si="17"/>
        <v>0</v>
      </c>
      <c r="S19" s="715">
        <v>158</v>
      </c>
      <c r="T19" s="74">
        <v>0</v>
      </c>
      <c r="U19" s="715">
        <v>0</v>
      </c>
      <c r="V19" s="486">
        <v>1</v>
      </c>
      <c r="W19" s="486">
        <v>1</v>
      </c>
      <c r="X19" s="488">
        <v>0</v>
      </c>
      <c r="Y19" s="744"/>
      <c r="Z19" s="487"/>
      <c r="AA19" s="130"/>
      <c r="AB19" s="110">
        <f>SUMIFS(基础数据表格农村公路建设!M:M,基础数据表格农村公路建设!G:G,B19,基础数据表格农村公路建设!D:D,$AB$5,基础数据表格农村公路建设!E:E,$AB$6)</f>
        <v>0</v>
      </c>
      <c r="AC19" s="111">
        <f>SUMIFS(基础数据表格农村公路建设!M:M,基础数据表格农村公路建设!G:G,B19,基础数据表格农村公路建设!D:D,$AC$5,基础数据表格农村公路建设!E:E,$AC$6)</f>
        <v>0</v>
      </c>
      <c r="AD19" s="111">
        <f>SUMIFS(基础数据表格农村公路建设!M:M,基础数据表格农村公路建设!G:G,B19,基础数据表格农村公路建设!D:D,$AD$5,基础数据表格农村公路建设!E:E,$AD$6)</f>
        <v>0</v>
      </c>
      <c r="AE19" s="111">
        <f>SUMIFS(基础数据表格农村公路建设!M:M,基础数据表格农村公路建设!G:G,B19,基础数据表格农村公路建设!D:D,$AE$5,基础数据表格农村公路建设!E:E,$AE$6)</f>
        <v>0</v>
      </c>
      <c r="AF19" s="111">
        <f>SUMIFS(基础数据表格农村公路建设!M:M,基础数据表格农村公路建设!G:G,B19,基础数据表格农村公路建设!D:D,$AF$5,基础数据表格农村公路建设!E:E,$AF$6)</f>
        <v>0</v>
      </c>
      <c r="AG19" s="111">
        <f>SUMIFS(基础数据表格农村公路建设!M:M,基础数据表格农村公路建设!G:G,B19,基础数据表格农村公路建设!D:D,$AG$5,基础数据表格农村公路建设!E:E,$AG$6)</f>
        <v>0</v>
      </c>
      <c r="AH19" s="83"/>
      <c r="AI19" s="83">
        <v>0</v>
      </c>
      <c r="AJ19" s="98">
        <f t="shared" si="3"/>
        <v>0</v>
      </c>
      <c r="AK19" s="99" t="s">
        <v>195</v>
      </c>
      <c r="AL19" s="112">
        <v>65</v>
      </c>
      <c r="AM19" s="112">
        <v>145</v>
      </c>
      <c r="AN19" s="113">
        <v>40</v>
      </c>
    </row>
    <row r="20" customFormat="1" ht="19" hidden="1" customHeight="1" outlineLevel="2" spans="1:40">
      <c r="A20" s="139" t="s">
        <v>28</v>
      </c>
      <c r="B20" s="140" t="s">
        <v>33</v>
      </c>
      <c r="C20" s="115">
        <f t="shared" si="10"/>
        <v>560</v>
      </c>
      <c r="D20" s="117">
        <v>166</v>
      </c>
      <c r="E20" s="117">
        <f t="shared" si="11"/>
        <v>50</v>
      </c>
      <c r="F20" s="115">
        <f t="shared" si="12"/>
        <v>394</v>
      </c>
      <c r="G20" s="115">
        <v>346</v>
      </c>
      <c r="H20" s="115">
        <v>0</v>
      </c>
      <c r="I20" s="241">
        <v>218</v>
      </c>
      <c r="J20" s="115">
        <v>176</v>
      </c>
      <c r="K20" s="115">
        <v>0</v>
      </c>
      <c r="L20" s="115">
        <f t="shared" si="13"/>
        <v>394</v>
      </c>
      <c r="M20" s="742">
        <v>10.149</v>
      </c>
      <c r="N20" s="226">
        <f t="shared" si="14"/>
        <v>2.908</v>
      </c>
      <c r="O20" s="193">
        <f>ROUND(SUMIFS(基础数据表格农村公路建设!P:P,基础数据表格农村公路建设!E:E,$AB$6,基础数据表格农村公路建设!G:G,B20),0)</f>
        <v>28182</v>
      </c>
      <c r="P20" s="115">
        <f t="shared" si="15"/>
        <v>218</v>
      </c>
      <c r="Q20" s="119">
        <f t="shared" si="16"/>
        <v>218.1</v>
      </c>
      <c r="R20" s="120">
        <f t="shared" si="17"/>
        <v>28182</v>
      </c>
      <c r="S20" s="715">
        <v>176</v>
      </c>
      <c r="T20" s="74">
        <v>0</v>
      </c>
      <c r="U20" s="715">
        <v>0</v>
      </c>
      <c r="V20" s="486">
        <v>2</v>
      </c>
      <c r="W20" s="486">
        <v>1</v>
      </c>
      <c r="X20" s="488">
        <v>0</v>
      </c>
      <c r="Y20" s="744"/>
      <c r="Z20" s="487"/>
      <c r="AA20" s="130"/>
      <c r="AB20" s="110">
        <f>SUMIFS(基础数据表格农村公路建设!M:M,基础数据表格农村公路建设!G:G,B20,基础数据表格农村公路建设!D:D,$AB$5,基础数据表格农村公路建设!E:E,$AB$6)</f>
        <v>0</v>
      </c>
      <c r="AC20" s="111">
        <f>SUMIFS(基础数据表格农村公路建设!M:M,基础数据表格农村公路建设!G:G,B20,基础数据表格农村公路建设!D:D,$AC$5,基础数据表格农村公路建设!E:E,$AC$6)</f>
        <v>0</v>
      </c>
      <c r="AD20" s="111">
        <f>SUMIFS(基础数据表格农村公路建设!M:M,基础数据表格农村公路建设!G:G,B20,基础数据表格农村公路建设!D:D,$AD$5,基础数据表格农村公路建设!E:E,$AD$6)</f>
        <v>0</v>
      </c>
      <c r="AE20" s="111">
        <f>SUMIFS(基础数据表格农村公路建设!M:M,基础数据表格农村公路建设!G:G,B20,基础数据表格农村公路建设!D:D,$AE$5,基础数据表格农村公路建设!E:E,$AE$6)</f>
        <v>0</v>
      </c>
      <c r="AF20" s="111">
        <f>SUMIFS(基础数据表格农村公路建设!M:M,基础数据表格农村公路建设!G:G,B20,基础数据表格农村公路建设!D:D,$AF$5,基础数据表格农村公路建设!E:E,$AF$6)</f>
        <v>2.908</v>
      </c>
      <c r="AG20" s="111">
        <f>SUMIFS(基础数据表格农村公路建设!M:M,基础数据表格农村公路建设!G:G,B20,基础数据表格农村公路建设!D:D,$AG$5,基础数据表格农村公路建设!E:E,$AG$6)</f>
        <v>0</v>
      </c>
      <c r="AH20" s="83"/>
      <c r="AI20" s="83">
        <v>8</v>
      </c>
      <c r="AJ20" s="98">
        <f t="shared" si="3"/>
        <v>-5.092</v>
      </c>
      <c r="AK20" s="99" t="s">
        <v>196</v>
      </c>
      <c r="AL20" s="112">
        <v>75</v>
      </c>
      <c r="AM20" s="112">
        <v>150</v>
      </c>
      <c r="AN20" s="113">
        <v>50</v>
      </c>
    </row>
    <row r="21" customFormat="1" ht="19" hidden="1" customHeight="1" outlineLevel="2" spans="1:40">
      <c r="A21" s="139" t="s">
        <v>28</v>
      </c>
      <c r="B21" s="140" t="s">
        <v>34</v>
      </c>
      <c r="C21" s="115">
        <f t="shared" si="10"/>
        <v>524</v>
      </c>
      <c r="D21" s="117">
        <v>167</v>
      </c>
      <c r="E21" s="117">
        <f t="shared" si="11"/>
        <v>51</v>
      </c>
      <c r="F21" s="115">
        <f t="shared" si="12"/>
        <v>357</v>
      </c>
      <c r="G21" s="115">
        <v>357</v>
      </c>
      <c r="H21" s="115">
        <v>0</v>
      </c>
      <c r="I21" s="241">
        <v>0</v>
      </c>
      <c r="J21" s="115">
        <v>357</v>
      </c>
      <c r="K21" s="115">
        <v>0</v>
      </c>
      <c r="L21" s="115">
        <f t="shared" si="13"/>
        <v>357</v>
      </c>
      <c r="M21" s="742">
        <v>4.661</v>
      </c>
      <c r="N21" s="226">
        <f t="shared" si="14"/>
        <v>0</v>
      </c>
      <c r="O21" s="193">
        <f>ROUND(SUMIFS(基础数据表格农村公路建设!P:P,基础数据表格农村公路建设!E:E,$AB$6,基础数据表格农村公路建设!G:G,B21),0)</f>
        <v>0</v>
      </c>
      <c r="P21" s="115">
        <f t="shared" si="15"/>
        <v>0</v>
      </c>
      <c r="Q21" s="119">
        <f t="shared" si="16"/>
        <v>0</v>
      </c>
      <c r="R21" s="120">
        <f t="shared" si="17"/>
        <v>0</v>
      </c>
      <c r="S21" s="715">
        <v>357</v>
      </c>
      <c r="T21" s="74">
        <v>0</v>
      </c>
      <c r="U21" s="715">
        <v>0</v>
      </c>
      <c r="V21" s="486">
        <v>1</v>
      </c>
      <c r="W21" s="486">
        <v>1</v>
      </c>
      <c r="X21" s="488">
        <v>0</v>
      </c>
      <c r="Y21" s="744"/>
      <c r="Z21" s="487"/>
      <c r="AA21" s="130"/>
      <c r="AB21" s="110">
        <f>SUMIFS(基础数据表格农村公路建设!M:M,基础数据表格农村公路建设!G:G,B21,基础数据表格农村公路建设!D:D,$AB$5,基础数据表格农村公路建设!E:E,$AB$6)</f>
        <v>0</v>
      </c>
      <c r="AC21" s="111">
        <f>SUMIFS(基础数据表格农村公路建设!M:M,基础数据表格农村公路建设!G:G,B21,基础数据表格农村公路建设!D:D,$AC$5,基础数据表格农村公路建设!E:E,$AC$6)</f>
        <v>0</v>
      </c>
      <c r="AD21" s="111">
        <f>SUMIFS(基础数据表格农村公路建设!M:M,基础数据表格农村公路建设!G:G,B21,基础数据表格农村公路建设!D:D,$AD$5,基础数据表格农村公路建设!E:E,$AD$6)</f>
        <v>0</v>
      </c>
      <c r="AE21" s="111">
        <f>SUMIFS(基础数据表格农村公路建设!M:M,基础数据表格农村公路建设!G:G,B21,基础数据表格农村公路建设!D:D,$AE$5,基础数据表格农村公路建设!E:E,$AE$6)</f>
        <v>0</v>
      </c>
      <c r="AF21" s="111">
        <f>SUMIFS(基础数据表格农村公路建设!M:M,基础数据表格农村公路建设!G:G,B21,基础数据表格农村公路建设!D:D,$AF$5,基础数据表格农村公路建设!E:E,$AF$6)</f>
        <v>0</v>
      </c>
      <c r="AG21" s="111">
        <f>SUMIFS(基础数据表格农村公路建设!M:M,基础数据表格农村公路建设!G:G,B21,基础数据表格农村公路建设!D:D,$AG$5,基础数据表格农村公路建设!E:E,$AG$6)</f>
        <v>0</v>
      </c>
      <c r="AH21" s="83"/>
      <c r="AI21" s="83">
        <v>6</v>
      </c>
      <c r="AJ21" s="98">
        <f t="shared" si="3"/>
        <v>-6</v>
      </c>
      <c r="AK21" s="99" t="s">
        <v>196</v>
      </c>
      <c r="AL21" s="112">
        <v>75</v>
      </c>
      <c r="AM21" s="112">
        <v>150</v>
      </c>
      <c r="AN21" s="113">
        <v>50</v>
      </c>
    </row>
    <row r="22" customFormat="1" ht="19" hidden="1" customHeight="1" outlineLevel="2" spans="1:40">
      <c r="A22" s="139" t="s">
        <v>28</v>
      </c>
      <c r="B22" s="140" t="s">
        <v>35</v>
      </c>
      <c r="C22" s="115">
        <f t="shared" si="10"/>
        <v>20</v>
      </c>
      <c r="D22" s="117">
        <v>20</v>
      </c>
      <c r="E22" s="117">
        <f t="shared" si="11"/>
        <v>6</v>
      </c>
      <c r="F22" s="115">
        <f t="shared" si="12"/>
        <v>0</v>
      </c>
      <c r="G22" s="115">
        <v>0</v>
      </c>
      <c r="H22" s="115">
        <v>0</v>
      </c>
      <c r="I22" s="241">
        <v>0</v>
      </c>
      <c r="J22" s="115">
        <v>0</v>
      </c>
      <c r="K22" s="115">
        <v>0</v>
      </c>
      <c r="L22" s="115">
        <f t="shared" si="13"/>
        <v>0</v>
      </c>
      <c r="M22" s="742">
        <v>2.032</v>
      </c>
      <c r="N22" s="226">
        <f t="shared" si="14"/>
        <v>0</v>
      </c>
      <c r="O22" s="193">
        <f>ROUND(SUMIFS(基础数据表格农村公路建设!P:P,基础数据表格农村公路建设!E:E,$AB$6,基础数据表格农村公路建设!G:G,B22),0)</f>
        <v>0</v>
      </c>
      <c r="P22" s="115">
        <f t="shared" si="15"/>
        <v>0</v>
      </c>
      <c r="Q22" s="119">
        <f t="shared" si="16"/>
        <v>0</v>
      </c>
      <c r="R22" s="120">
        <f t="shared" si="17"/>
        <v>0</v>
      </c>
      <c r="S22" s="715">
        <v>0</v>
      </c>
      <c r="T22" s="74">
        <v>0</v>
      </c>
      <c r="U22" s="715">
        <v>0</v>
      </c>
      <c r="V22" s="486"/>
      <c r="W22" s="486">
        <v>0</v>
      </c>
      <c r="X22" s="488">
        <v>0</v>
      </c>
      <c r="Y22" s="744"/>
      <c r="Z22" s="487"/>
      <c r="AA22" s="130"/>
      <c r="AB22" s="110">
        <f>SUMIFS(基础数据表格农村公路建设!M:M,基础数据表格农村公路建设!G:G,B22,基础数据表格农村公路建设!D:D,$AB$5,基础数据表格农村公路建设!E:E,$AB$6)</f>
        <v>0</v>
      </c>
      <c r="AC22" s="111">
        <f>SUMIFS(基础数据表格农村公路建设!M:M,基础数据表格农村公路建设!G:G,B22,基础数据表格农村公路建设!D:D,$AC$5,基础数据表格农村公路建设!E:E,$AC$6)</f>
        <v>0</v>
      </c>
      <c r="AD22" s="111">
        <f>SUMIFS(基础数据表格农村公路建设!M:M,基础数据表格农村公路建设!G:G,B22,基础数据表格农村公路建设!D:D,$AD$5,基础数据表格农村公路建设!E:E,$AD$6)</f>
        <v>0</v>
      </c>
      <c r="AE22" s="111">
        <f>SUMIFS(基础数据表格农村公路建设!M:M,基础数据表格农村公路建设!G:G,B22,基础数据表格农村公路建设!D:D,$AE$5,基础数据表格农村公路建设!E:E,$AE$6)</f>
        <v>0</v>
      </c>
      <c r="AF22" s="111">
        <f>SUMIFS(基础数据表格农村公路建设!M:M,基础数据表格农村公路建设!G:G,B22,基础数据表格农村公路建设!D:D,$AF$5,基础数据表格农村公路建设!E:E,$AF$6)</f>
        <v>0</v>
      </c>
      <c r="AG22" s="111">
        <f>SUMIFS(基础数据表格农村公路建设!M:M,基础数据表格农村公路建设!G:G,B22,基础数据表格农村公路建设!D:D,$AG$5,基础数据表格农村公路建设!E:E,$AG$6)</f>
        <v>0</v>
      </c>
      <c r="AH22" s="83"/>
      <c r="AI22" s="83">
        <v>0</v>
      </c>
      <c r="AJ22" s="98">
        <f t="shared" si="3"/>
        <v>0</v>
      </c>
      <c r="AK22" s="99" t="s">
        <v>195</v>
      </c>
      <c r="AL22" s="112">
        <v>65</v>
      </c>
      <c r="AM22" s="112">
        <v>145</v>
      </c>
      <c r="AN22" s="113">
        <v>40</v>
      </c>
    </row>
    <row r="23" customFormat="1" ht="19" customHeight="1" outlineLevel="1" collapsed="1" spans="1:40">
      <c r="A23" s="135" t="s">
        <v>36</v>
      </c>
      <c r="B23" s="132"/>
      <c r="C23" s="115">
        <f t="shared" ref="C23:U23" si="18">SUBTOTAL(9,C24:C27)</f>
        <v>49</v>
      </c>
      <c r="D23" s="115">
        <f t="shared" si="18"/>
        <v>0</v>
      </c>
      <c r="E23" s="115">
        <f t="shared" si="18"/>
        <v>0</v>
      </c>
      <c r="F23" s="115">
        <f t="shared" si="18"/>
        <v>49</v>
      </c>
      <c r="G23" s="115">
        <f t="shared" si="18"/>
        <v>38</v>
      </c>
      <c r="H23" s="115">
        <f t="shared" si="18"/>
        <v>0</v>
      </c>
      <c r="I23" s="115">
        <f t="shared" si="18"/>
        <v>49</v>
      </c>
      <c r="J23" s="115">
        <f t="shared" si="18"/>
        <v>0</v>
      </c>
      <c r="K23" s="115">
        <f t="shared" si="18"/>
        <v>0</v>
      </c>
      <c r="L23" s="115">
        <f t="shared" si="18"/>
        <v>49</v>
      </c>
      <c r="M23" s="743">
        <f t="shared" si="18"/>
        <v>22.072</v>
      </c>
      <c r="N23" s="385">
        <f t="shared" si="18"/>
        <v>3.26</v>
      </c>
      <c r="O23" s="238">
        <f t="shared" si="18"/>
        <v>521</v>
      </c>
      <c r="P23" s="115">
        <f t="shared" si="18"/>
        <v>49</v>
      </c>
      <c r="Q23" s="115">
        <f t="shared" si="18"/>
        <v>48.9</v>
      </c>
      <c r="R23" s="115">
        <f t="shared" si="18"/>
        <v>521</v>
      </c>
      <c r="S23" s="115">
        <f t="shared" si="18"/>
        <v>0</v>
      </c>
      <c r="T23" s="115">
        <f t="shared" si="18"/>
        <v>0</v>
      </c>
      <c r="U23" s="115">
        <f t="shared" si="18"/>
        <v>0</v>
      </c>
      <c r="V23" s="489">
        <v>0</v>
      </c>
      <c r="W23" s="489">
        <v>0</v>
      </c>
      <c r="X23" s="489">
        <v>0</v>
      </c>
      <c r="Y23" s="490">
        <v>0</v>
      </c>
      <c r="Z23" s="490">
        <f t="shared" ref="Z23:AG23" si="19">SUM(Z24:Z27)</f>
        <v>0</v>
      </c>
      <c r="AA23" s="111">
        <f t="shared" si="19"/>
        <v>0</v>
      </c>
      <c r="AB23" s="111">
        <f t="shared" si="19"/>
        <v>0</v>
      </c>
      <c r="AC23" s="111">
        <f t="shared" si="19"/>
        <v>0</v>
      </c>
      <c r="AD23" s="111">
        <f t="shared" si="19"/>
        <v>0</v>
      </c>
      <c r="AE23" s="111">
        <f t="shared" si="19"/>
        <v>0</v>
      </c>
      <c r="AF23" s="111">
        <f t="shared" si="19"/>
        <v>0</v>
      </c>
      <c r="AG23" s="111">
        <f t="shared" si="19"/>
        <v>3.26</v>
      </c>
      <c r="AH23" s="110"/>
      <c r="AI23" s="110">
        <v>13.743</v>
      </c>
      <c r="AJ23" s="98">
        <f t="shared" si="3"/>
        <v>-10.483</v>
      </c>
      <c r="AK23" s="99"/>
      <c r="AL23" s="112"/>
      <c r="AM23" s="112"/>
      <c r="AN23" s="113"/>
    </row>
    <row r="24" customFormat="1" ht="19" hidden="1" customHeight="1" outlineLevel="2" spans="1:40">
      <c r="A24" s="139" t="s">
        <v>37</v>
      </c>
      <c r="B24" s="102" t="s">
        <v>38</v>
      </c>
      <c r="C24" s="115">
        <f>F24+D24</f>
        <v>0</v>
      </c>
      <c r="D24" s="117">
        <v>0</v>
      </c>
      <c r="E24" s="117">
        <f>ROUND(21686/71686*D24,0)</f>
        <v>0</v>
      </c>
      <c r="F24" s="115">
        <f>L24</f>
        <v>0</v>
      </c>
      <c r="G24" s="115">
        <v>0</v>
      </c>
      <c r="H24" s="115">
        <v>0</v>
      </c>
      <c r="I24" s="241">
        <v>0</v>
      </c>
      <c r="J24" s="115">
        <v>0</v>
      </c>
      <c r="K24" s="115">
        <v>0</v>
      </c>
      <c r="L24" s="115">
        <f>ROUND(P24+T24+S24+U24,0)</f>
        <v>0</v>
      </c>
      <c r="M24" s="742">
        <v>5.151</v>
      </c>
      <c r="N24" s="226">
        <f>SUM(AB24:AG24)</f>
        <v>0</v>
      </c>
      <c r="O24" s="193">
        <f>ROUND(SUMIFS(基础数据表格农村公路建设!P:P,基础数据表格农村公路建设!E:E,$AB$6,基础数据表格农村公路建设!G:G,B24),0)</f>
        <v>0</v>
      </c>
      <c r="P24" s="115">
        <f>ROUND(IF(Q24&lt;R24,Q24,R24),0)</f>
        <v>0</v>
      </c>
      <c r="Q24" s="119">
        <f>AL24*(AD24+AE24+AF24)+AM24*(AB24+AC24)+AN24*AG24</f>
        <v>0</v>
      </c>
      <c r="R24" s="120">
        <f>O24</f>
        <v>0</v>
      </c>
      <c r="S24" s="715">
        <v>0</v>
      </c>
      <c r="T24" s="74">
        <v>0</v>
      </c>
      <c r="U24" s="715">
        <v>0</v>
      </c>
      <c r="V24" s="486"/>
      <c r="W24" s="486">
        <v>0</v>
      </c>
      <c r="X24" s="488">
        <v>0</v>
      </c>
      <c r="Y24" s="487"/>
      <c r="Z24" s="487"/>
      <c r="AA24" s="130"/>
      <c r="AB24" s="110">
        <f>SUMIFS(基础数据表格农村公路建设!M:M,基础数据表格农村公路建设!G:G,B24,基础数据表格农村公路建设!D:D,$AB$5,基础数据表格农村公路建设!E:E,$AB$6)</f>
        <v>0</v>
      </c>
      <c r="AC24" s="111">
        <f>SUMIFS(基础数据表格农村公路建设!M:M,基础数据表格农村公路建设!G:G,B24,基础数据表格农村公路建设!D:D,$AC$5,基础数据表格农村公路建设!E:E,$AC$6)</f>
        <v>0</v>
      </c>
      <c r="AD24" s="111">
        <f>SUMIFS(基础数据表格农村公路建设!M:M,基础数据表格农村公路建设!G:G,B24,基础数据表格农村公路建设!D:D,$AD$5,基础数据表格农村公路建设!E:E,$AD$6)</f>
        <v>0</v>
      </c>
      <c r="AE24" s="111">
        <f>SUMIFS(基础数据表格农村公路建设!M:M,基础数据表格农村公路建设!G:G,B24,基础数据表格农村公路建设!D:D,$AE$5,基础数据表格农村公路建设!E:E,$AE$6)</f>
        <v>0</v>
      </c>
      <c r="AF24" s="111">
        <f>SUMIFS(基础数据表格农村公路建设!M:M,基础数据表格农村公路建设!G:G,B24,基础数据表格农村公路建设!D:D,$AF$5,基础数据表格农村公路建设!E:E,$AF$6)</f>
        <v>0</v>
      </c>
      <c r="AG24" s="111">
        <f>SUMIFS(基础数据表格农村公路建设!M:M,基础数据表格农村公路建设!G:G,B24,基础数据表格农村公路建设!D:D,$AG$5,基础数据表格农村公路建设!E:E,$AG$6)</f>
        <v>0</v>
      </c>
      <c r="AH24" s="83"/>
      <c r="AI24" s="83">
        <v>0</v>
      </c>
      <c r="AJ24" s="98">
        <f t="shared" si="3"/>
        <v>0</v>
      </c>
      <c r="AK24" s="99" t="s">
        <v>194</v>
      </c>
      <c r="AL24" s="112">
        <v>30</v>
      </c>
      <c r="AM24" s="112">
        <v>70</v>
      </c>
      <c r="AN24" s="113">
        <v>15</v>
      </c>
    </row>
    <row r="25" customFormat="1" ht="19" hidden="1" customHeight="1" outlineLevel="2" spans="1:40">
      <c r="A25" s="139" t="s">
        <v>37</v>
      </c>
      <c r="B25" s="102" t="s">
        <v>39</v>
      </c>
      <c r="C25" s="115">
        <f>F25+D25</f>
        <v>0</v>
      </c>
      <c r="D25" s="117">
        <v>0</v>
      </c>
      <c r="E25" s="117">
        <f>ROUND(21686/71686*D25,0)</f>
        <v>0</v>
      </c>
      <c r="F25" s="115">
        <f>L25</f>
        <v>0</v>
      </c>
      <c r="G25" s="115">
        <v>0</v>
      </c>
      <c r="H25" s="115">
        <v>0</v>
      </c>
      <c r="I25" s="241">
        <v>0</v>
      </c>
      <c r="J25" s="115">
        <v>0</v>
      </c>
      <c r="K25" s="115">
        <v>0</v>
      </c>
      <c r="L25" s="115">
        <f>ROUND(P25+T25+S25+U25,0)</f>
        <v>0</v>
      </c>
      <c r="M25" s="742">
        <v>1.103</v>
      </c>
      <c r="N25" s="226">
        <f>SUM(AB25:AG25)</f>
        <v>0</v>
      </c>
      <c r="O25" s="193">
        <f>ROUND(SUMIFS(基础数据表格农村公路建设!P:P,基础数据表格农村公路建设!E:E,$AB$6,基础数据表格农村公路建设!G:G,B25),0)</f>
        <v>0</v>
      </c>
      <c r="P25" s="115">
        <f>ROUND(IF(Q25&lt;R25,Q25,R25),0)</f>
        <v>0</v>
      </c>
      <c r="Q25" s="119">
        <f>AL25*(AD25+AE25+AF25)+AM25*(AB25+AC25)+AN25*AG25</f>
        <v>0</v>
      </c>
      <c r="R25" s="120">
        <f>O25</f>
        <v>0</v>
      </c>
      <c r="S25" s="715">
        <v>0</v>
      </c>
      <c r="T25" s="74">
        <v>0</v>
      </c>
      <c r="U25" s="715">
        <v>0</v>
      </c>
      <c r="V25" s="486"/>
      <c r="W25" s="486">
        <v>0</v>
      </c>
      <c r="X25" s="488">
        <v>0</v>
      </c>
      <c r="Y25" s="487"/>
      <c r="Z25" s="487"/>
      <c r="AA25" s="130"/>
      <c r="AB25" s="110">
        <f>SUMIFS(基础数据表格农村公路建设!M:M,基础数据表格农村公路建设!G:G,B25,基础数据表格农村公路建设!D:D,$AB$5,基础数据表格农村公路建设!E:E,$AB$6)</f>
        <v>0</v>
      </c>
      <c r="AC25" s="111">
        <f>SUMIFS(基础数据表格农村公路建设!M:M,基础数据表格农村公路建设!G:G,B25,基础数据表格农村公路建设!D:D,$AC$5,基础数据表格农村公路建设!E:E,$AC$6)</f>
        <v>0</v>
      </c>
      <c r="AD25" s="111">
        <f>SUMIFS(基础数据表格农村公路建设!M:M,基础数据表格农村公路建设!G:G,B25,基础数据表格农村公路建设!D:D,$AD$5,基础数据表格农村公路建设!E:E,$AD$6)</f>
        <v>0</v>
      </c>
      <c r="AE25" s="111">
        <f>SUMIFS(基础数据表格农村公路建设!M:M,基础数据表格农村公路建设!G:G,B25,基础数据表格农村公路建设!D:D,$AE$5,基础数据表格农村公路建设!E:E,$AE$6)</f>
        <v>0</v>
      </c>
      <c r="AF25" s="111">
        <f>SUMIFS(基础数据表格农村公路建设!M:M,基础数据表格农村公路建设!G:G,B25,基础数据表格农村公路建设!D:D,$AF$5,基础数据表格农村公路建设!E:E,$AF$6)</f>
        <v>0</v>
      </c>
      <c r="AG25" s="111">
        <f>SUMIFS(基础数据表格农村公路建设!M:M,基础数据表格农村公路建设!G:G,B25,基础数据表格农村公路建设!D:D,$AG$5,基础数据表格农村公路建设!E:E,$AG$6)</f>
        <v>0</v>
      </c>
      <c r="AH25" s="83"/>
      <c r="AI25" s="83">
        <v>0</v>
      </c>
      <c r="AJ25" s="98">
        <f t="shared" si="3"/>
        <v>0</v>
      </c>
      <c r="AK25" s="99" t="s">
        <v>194</v>
      </c>
      <c r="AL25" s="112">
        <v>30</v>
      </c>
      <c r="AM25" s="112">
        <v>70</v>
      </c>
      <c r="AN25" s="113">
        <v>15</v>
      </c>
    </row>
    <row r="26" customFormat="1" ht="19" hidden="1" customHeight="1" outlineLevel="2" spans="1:40">
      <c r="A26" s="139" t="s">
        <v>37</v>
      </c>
      <c r="B26" s="102" t="s">
        <v>40</v>
      </c>
      <c r="C26" s="115">
        <f>F26+D26</f>
        <v>0</v>
      </c>
      <c r="D26" s="117">
        <v>0</v>
      </c>
      <c r="E26" s="117">
        <f>ROUND(21686/71686*D26,0)</f>
        <v>0</v>
      </c>
      <c r="F26" s="115">
        <f>L26</f>
        <v>0</v>
      </c>
      <c r="G26" s="115">
        <v>0</v>
      </c>
      <c r="H26" s="115">
        <v>0</v>
      </c>
      <c r="I26" s="241">
        <v>0</v>
      </c>
      <c r="J26" s="115">
        <v>0</v>
      </c>
      <c r="K26" s="115">
        <v>0</v>
      </c>
      <c r="L26" s="115">
        <f>ROUND(P26+T26+S26+U26,0)</f>
        <v>0</v>
      </c>
      <c r="M26" s="742">
        <v>7.1</v>
      </c>
      <c r="N26" s="226">
        <f>SUM(AB26:AG26)</f>
        <v>0</v>
      </c>
      <c r="O26" s="193">
        <f>ROUND(SUMIFS(基础数据表格农村公路建设!P:P,基础数据表格农村公路建设!E:E,$AB$6,基础数据表格农村公路建设!G:G,B26),0)</f>
        <v>0</v>
      </c>
      <c r="P26" s="115">
        <f>ROUND(IF(Q26&lt;R26,Q26,R26),0)</f>
        <v>0</v>
      </c>
      <c r="Q26" s="119">
        <f>AL26*(AD26+AE26+AF26)+AM26*(AB26+AC26)+AN26*AG26</f>
        <v>0</v>
      </c>
      <c r="R26" s="120">
        <f>O26</f>
        <v>0</v>
      </c>
      <c r="S26" s="715">
        <v>0</v>
      </c>
      <c r="T26" s="74">
        <v>0</v>
      </c>
      <c r="U26" s="715">
        <v>0</v>
      </c>
      <c r="V26" s="486"/>
      <c r="W26" s="486">
        <v>0</v>
      </c>
      <c r="X26" s="488">
        <v>0</v>
      </c>
      <c r="Y26" s="487"/>
      <c r="Z26" s="487"/>
      <c r="AA26" s="130"/>
      <c r="AB26" s="110">
        <f>SUMIFS(基础数据表格农村公路建设!M:M,基础数据表格农村公路建设!G:G,B26,基础数据表格农村公路建设!D:D,$AB$5,基础数据表格农村公路建设!E:E,$AB$6)</f>
        <v>0</v>
      </c>
      <c r="AC26" s="111">
        <f>SUMIFS(基础数据表格农村公路建设!M:M,基础数据表格农村公路建设!G:G,B26,基础数据表格农村公路建设!D:D,$AC$5,基础数据表格农村公路建设!E:E,$AC$6)</f>
        <v>0</v>
      </c>
      <c r="AD26" s="111">
        <f>SUMIFS(基础数据表格农村公路建设!M:M,基础数据表格农村公路建设!G:G,B26,基础数据表格农村公路建设!D:D,$AD$5,基础数据表格农村公路建设!E:E,$AD$6)</f>
        <v>0</v>
      </c>
      <c r="AE26" s="111">
        <f>SUMIFS(基础数据表格农村公路建设!M:M,基础数据表格农村公路建设!G:G,B26,基础数据表格农村公路建设!D:D,$AE$5,基础数据表格农村公路建设!E:E,$AE$6)</f>
        <v>0</v>
      </c>
      <c r="AF26" s="111">
        <f>SUMIFS(基础数据表格农村公路建设!M:M,基础数据表格农村公路建设!G:G,B26,基础数据表格农村公路建设!D:D,$AF$5,基础数据表格农村公路建设!E:E,$AF$6)</f>
        <v>0</v>
      </c>
      <c r="AG26" s="111">
        <f>SUMIFS(基础数据表格农村公路建设!M:M,基础数据表格农村公路建设!G:G,B26,基础数据表格农村公路建设!D:D,$AG$5,基础数据表格农村公路建设!E:E,$AG$6)</f>
        <v>0</v>
      </c>
      <c r="AH26" s="83"/>
      <c r="AI26" s="83">
        <v>8</v>
      </c>
      <c r="AJ26" s="98">
        <f t="shared" si="3"/>
        <v>-8</v>
      </c>
      <c r="AK26" s="99" t="s">
        <v>194</v>
      </c>
      <c r="AL26" s="112">
        <v>30</v>
      </c>
      <c r="AM26" s="112">
        <v>70</v>
      </c>
      <c r="AN26" s="113">
        <v>15</v>
      </c>
    </row>
    <row r="27" customFormat="1" ht="19" hidden="1" customHeight="1" outlineLevel="2" spans="1:40">
      <c r="A27" s="139" t="s">
        <v>37</v>
      </c>
      <c r="B27" s="102" t="s">
        <v>41</v>
      </c>
      <c r="C27" s="115">
        <f>F27+D27</f>
        <v>49</v>
      </c>
      <c r="D27" s="117">
        <v>0</v>
      </c>
      <c r="E27" s="117">
        <f>ROUND(21686/71686*D27,0)</f>
        <v>0</v>
      </c>
      <c r="F27" s="115">
        <f>L27</f>
        <v>49</v>
      </c>
      <c r="G27" s="115">
        <v>38</v>
      </c>
      <c r="H27" s="115">
        <v>0</v>
      </c>
      <c r="I27" s="241">
        <v>49</v>
      </c>
      <c r="J27" s="115">
        <v>0</v>
      </c>
      <c r="K27" s="115">
        <v>0</v>
      </c>
      <c r="L27" s="115">
        <f>ROUND(P27+T27+S27+U27,0)</f>
        <v>49</v>
      </c>
      <c r="M27" s="742">
        <v>8.718</v>
      </c>
      <c r="N27" s="226">
        <f>SUM(AB27:AG27)</f>
        <v>3.26</v>
      </c>
      <c r="O27" s="193">
        <f>ROUND(SUMIFS(基础数据表格农村公路建设!P:P,基础数据表格农村公路建设!E:E,$AB$6,基础数据表格农村公路建设!G:G,B27),0)</f>
        <v>521</v>
      </c>
      <c r="P27" s="115">
        <f>ROUND(IF(Q27&lt;R27,Q27,R27),0)</f>
        <v>49</v>
      </c>
      <c r="Q27" s="119">
        <f>AL27*(AD27+AE27+AF27)+AM27*(AB27+AC27)+AN27*AG27</f>
        <v>48.9</v>
      </c>
      <c r="R27" s="120">
        <f>O27</f>
        <v>521</v>
      </c>
      <c r="S27" s="715">
        <v>0</v>
      </c>
      <c r="T27" s="74">
        <v>0</v>
      </c>
      <c r="U27" s="715">
        <v>0</v>
      </c>
      <c r="V27" s="486"/>
      <c r="W27" s="486">
        <v>0</v>
      </c>
      <c r="X27" s="488">
        <v>0</v>
      </c>
      <c r="Y27" s="487"/>
      <c r="Z27" s="487"/>
      <c r="AA27" s="130"/>
      <c r="AB27" s="110">
        <f>SUMIFS(基础数据表格农村公路建设!M:M,基础数据表格农村公路建设!G:G,B27,基础数据表格农村公路建设!D:D,$AB$5,基础数据表格农村公路建设!E:E,$AB$6)</f>
        <v>0</v>
      </c>
      <c r="AC27" s="111">
        <f>SUMIFS(基础数据表格农村公路建设!M:M,基础数据表格农村公路建设!G:G,B27,基础数据表格农村公路建设!D:D,$AC$5,基础数据表格农村公路建设!E:E,$AC$6)</f>
        <v>0</v>
      </c>
      <c r="AD27" s="111">
        <f>SUMIFS(基础数据表格农村公路建设!M:M,基础数据表格农村公路建设!G:G,B27,基础数据表格农村公路建设!D:D,$AD$5,基础数据表格农村公路建设!E:E,$AD$6)</f>
        <v>0</v>
      </c>
      <c r="AE27" s="111">
        <f>SUMIFS(基础数据表格农村公路建设!M:M,基础数据表格农村公路建设!G:G,B27,基础数据表格农村公路建设!D:D,$AE$5,基础数据表格农村公路建设!E:E,$AE$6)</f>
        <v>0</v>
      </c>
      <c r="AF27" s="111">
        <f>SUMIFS(基础数据表格农村公路建设!M:M,基础数据表格农村公路建设!G:G,B27,基础数据表格农村公路建设!D:D,$AF$5,基础数据表格农村公路建设!E:E,$AF$6)</f>
        <v>0</v>
      </c>
      <c r="AG27" s="111">
        <f>SUMIFS(基础数据表格农村公路建设!M:M,基础数据表格农村公路建设!G:G,B27,基础数据表格农村公路建设!D:D,$AG$5,基础数据表格农村公路建设!E:E,$AG$6)</f>
        <v>3.26</v>
      </c>
      <c r="AH27" s="83"/>
      <c r="AI27" s="83">
        <v>5.743</v>
      </c>
      <c r="AJ27" s="98">
        <f t="shared" si="3"/>
        <v>-2.483</v>
      </c>
      <c r="AK27" s="99" t="s">
        <v>194</v>
      </c>
      <c r="AL27" s="112">
        <v>30</v>
      </c>
      <c r="AM27" s="112">
        <v>70</v>
      </c>
      <c r="AN27" s="113">
        <v>15</v>
      </c>
    </row>
    <row r="28" customFormat="1" ht="19" customHeight="1" outlineLevel="1" collapsed="1" spans="1:40">
      <c r="A28" s="135" t="s">
        <v>42</v>
      </c>
      <c r="B28" s="132"/>
      <c r="C28" s="115">
        <f t="shared" ref="C28:U28" si="20">SUBTOTAL(9,C29:C38)</f>
        <v>36544</v>
      </c>
      <c r="D28" s="115">
        <f t="shared" si="20"/>
        <v>7056</v>
      </c>
      <c r="E28" s="115">
        <f t="shared" si="20"/>
        <v>2133</v>
      </c>
      <c r="F28" s="115">
        <f t="shared" si="20"/>
        <v>29488</v>
      </c>
      <c r="G28" s="115">
        <f t="shared" si="20"/>
        <v>23651</v>
      </c>
      <c r="H28" s="115">
        <f t="shared" si="20"/>
        <v>511</v>
      </c>
      <c r="I28" s="115">
        <f t="shared" si="20"/>
        <v>26503</v>
      </c>
      <c r="J28" s="115">
        <f t="shared" si="20"/>
        <v>2146</v>
      </c>
      <c r="K28" s="115">
        <f t="shared" si="20"/>
        <v>328</v>
      </c>
      <c r="L28" s="115">
        <f t="shared" si="20"/>
        <v>29488</v>
      </c>
      <c r="M28" s="743">
        <f t="shared" si="20"/>
        <v>268.834</v>
      </c>
      <c r="N28" s="385">
        <f t="shared" si="20"/>
        <v>268.083</v>
      </c>
      <c r="O28" s="238">
        <f t="shared" si="20"/>
        <v>34545</v>
      </c>
      <c r="P28" s="115">
        <f t="shared" si="20"/>
        <v>27014</v>
      </c>
      <c r="Q28" s="115">
        <f t="shared" si="20"/>
        <v>28135.145</v>
      </c>
      <c r="R28" s="115">
        <f t="shared" si="20"/>
        <v>34545</v>
      </c>
      <c r="S28" s="115">
        <f t="shared" si="20"/>
        <v>1162</v>
      </c>
      <c r="T28" s="115">
        <f t="shared" si="20"/>
        <v>984</v>
      </c>
      <c r="U28" s="115">
        <f t="shared" si="20"/>
        <v>328</v>
      </c>
      <c r="V28" s="489">
        <v>22</v>
      </c>
      <c r="W28" s="489">
        <v>22</v>
      </c>
      <c r="X28" s="489">
        <v>15</v>
      </c>
      <c r="Y28" s="490">
        <v>48.992</v>
      </c>
      <c r="Z28" s="490">
        <f t="shared" ref="Z28:AG28" si="21">SUM(Z29:Z38)</f>
        <v>48.41</v>
      </c>
      <c r="AA28" s="111">
        <f t="shared" si="21"/>
        <v>384.704</v>
      </c>
      <c r="AB28" s="111">
        <f t="shared" si="21"/>
        <v>113.741</v>
      </c>
      <c r="AC28" s="111">
        <f t="shared" si="21"/>
        <v>3.739</v>
      </c>
      <c r="AD28" s="111">
        <f t="shared" si="21"/>
        <v>4.829</v>
      </c>
      <c r="AE28" s="111">
        <f t="shared" si="21"/>
        <v>52.203</v>
      </c>
      <c r="AF28" s="111">
        <f t="shared" si="21"/>
        <v>83.651</v>
      </c>
      <c r="AG28" s="111">
        <f t="shared" si="21"/>
        <v>9.92</v>
      </c>
      <c r="AH28" s="110"/>
      <c r="AI28" s="110">
        <v>275.661</v>
      </c>
      <c r="AJ28" s="98">
        <f t="shared" si="3"/>
        <v>-7.57800000000003</v>
      </c>
      <c r="AK28" s="99"/>
      <c r="AL28" s="112"/>
      <c r="AM28" s="112"/>
      <c r="AN28" s="113"/>
    </row>
    <row r="29" customFormat="1" ht="19" hidden="1" customHeight="1" outlineLevel="2" spans="1:40">
      <c r="A29" s="139" t="s">
        <v>43</v>
      </c>
      <c r="B29" s="140" t="s">
        <v>44</v>
      </c>
      <c r="C29" s="115">
        <f t="shared" ref="C29:C38" si="22">F29+D29</f>
        <v>1426</v>
      </c>
      <c r="D29" s="117">
        <v>298</v>
      </c>
      <c r="E29" s="117">
        <f t="shared" ref="E29:E38" si="23">ROUND(21686/71686*D29,0)</f>
        <v>90</v>
      </c>
      <c r="F29" s="115">
        <f t="shared" ref="F29:F38" si="24">L29</f>
        <v>1128</v>
      </c>
      <c r="G29" s="115">
        <v>885</v>
      </c>
      <c r="H29" s="115">
        <v>23</v>
      </c>
      <c r="I29" s="241">
        <v>1105</v>
      </c>
      <c r="J29" s="115">
        <v>0</v>
      </c>
      <c r="K29" s="115">
        <v>0</v>
      </c>
      <c r="L29" s="115">
        <f t="shared" ref="L29:L38" si="25">ROUND(P29+T29+S29+U29,0)</f>
        <v>1128</v>
      </c>
      <c r="M29" s="742">
        <v>9.23</v>
      </c>
      <c r="N29" s="226">
        <f t="shared" ref="N29:N38" si="26">SUM(AB29:AG29)</f>
        <v>9.23</v>
      </c>
      <c r="O29" s="193">
        <f>ROUND(SUMIFS(基础数据表格农村公路建设!P:P,基础数据表格农村公路建设!E:E,$AB$6,基础数据表格农村公路建设!G:G,B29),0)</f>
        <v>1356</v>
      </c>
      <c r="P29" s="115">
        <f t="shared" ref="P29:P38" si="27">ROUND(IF(Q29&lt;R29,Q29,R29),0)</f>
        <v>1128</v>
      </c>
      <c r="Q29" s="119">
        <f t="shared" ref="Q29:Q38" si="28">AL29*(AD29+AE29+AF29)+AM29*(AB29+AC29)+AN29*AG29</f>
        <v>1127.95</v>
      </c>
      <c r="R29" s="120">
        <f t="shared" ref="R29:R38" si="29">O29</f>
        <v>1356</v>
      </c>
      <c r="S29" s="715">
        <v>0</v>
      </c>
      <c r="T29" s="74">
        <v>0</v>
      </c>
      <c r="U29" s="715">
        <v>0</v>
      </c>
      <c r="V29" s="486"/>
      <c r="W29" s="486">
        <v>0</v>
      </c>
      <c r="X29" s="488">
        <v>0</v>
      </c>
      <c r="Y29" s="744"/>
      <c r="Z29" s="487"/>
      <c r="AA29" s="130"/>
      <c r="AB29" s="110">
        <f>SUMIFS(基础数据表格农村公路建设!M:M,基础数据表格农村公路建设!G:G,B29,基础数据表格农村公路建设!D:D,$AB$5,基础数据表格农村公路建设!E:E,$AB$6)</f>
        <v>6.6</v>
      </c>
      <c r="AC29" s="111">
        <f>SUMIFS(基础数据表格农村公路建设!M:M,基础数据表格农村公路建设!G:G,B29,基础数据表格农村公路建设!D:D,$AC$5,基础数据表格农村公路建设!E:E,$AC$6)</f>
        <v>0</v>
      </c>
      <c r="AD29" s="111">
        <f>SUMIFS(基础数据表格农村公路建设!M:M,基础数据表格农村公路建设!G:G,B29,基础数据表格农村公路建设!D:D,$AD$5,基础数据表格农村公路建设!E:E,$AD$6)</f>
        <v>0</v>
      </c>
      <c r="AE29" s="111">
        <f>SUMIFS(基础数据表格农村公路建设!M:M,基础数据表格农村公路建设!G:G,B29,基础数据表格农村公路建设!D:D,$AE$5,基础数据表格农村公路建设!E:E,$AE$6)</f>
        <v>0</v>
      </c>
      <c r="AF29" s="111">
        <f>SUMIFS(基础数据表格农村公路建设!M:M,基础数据表格农村公路建设!G:G,B29,基础数据表格农村公路建设!D:D,$AF$5,基础数据表格农村公路建设!E:E,$AF$6)</f>
        <v>2.63</v>
      </c>
      <c r="AG29" s="111">
        <f>SUMIFS(基础数据表格农村公路建设!M:M,基础数据表格农村公路建设!G:G,B29,基础数据表格农村公路建设!D:D,$AG$5,基础数据表格农村公路建设!E:E,$AG$6)</f>
        <v>0</v>
      </c>
      <c r="AH29" s="83"/>
      <c r="AI29" s="83">
        <v>9.231</v>
      </c>
      <c r="AJ29" s="98">
        <f t="shared" si="3"/>
        <v>-0.000999999999999446</v>
      </c>
      <c r="AK29" s="99" t="s">
        <v>195</v>
      </c>
      <c r="AL29" s="112">
        <v>65</v>
      </c>
      <c r="AM29" s="112">
        <v>145</v>
      </c>
      <c r="AN29" s="113">
        <v>40</v>
      </c>
    </row>
    <row r="30" customFormat="1" ht="19" hidden="1" customHeight="1" outlineLevel="2" spans="1:40">
      <c r="A30" s="142" t="s">
        <v>43</v>
      </c>
      <c r="B30" s="140" t="s">
        <v>45</v>
      </c>
      <c r="C30" s="115">
        <f t="shared" si="22"/>
        <v>352</v>
      </c>
      <c r="D30" s="117">
        <v>188</v>
      </c>
      <c r="E30" s="117">
        <f t="shared" si="23"/>
        <v>57</v>
      </c>
      <c r="F30" s="115">
        <f t="shared" si="24"/>
        <v>164</v>
      </c>
      <c r="G30" s="115">
        <v>164</v>
      </c>
      <c r="H30" s="115">
        <v>0</v>
      </c>
      <c r="I30" s="241">
        <v>0</v>
      </c>
      <c r="J30" s="115">
        <v>164</v>
      </c>
      <c r="K30" s="115">
        <v>0</v>
      </c>
      <c r="L30" s="115">
        <f t="shared" si="25"/>
        <v>164</v>
      </c>
      <c r="M30" s="742">
        <v>0</v>
      </c>
      <c r="N30" s="226">
        <f t="shared" si="26"/>
        <v>0</v>
      </c>
      <c r="O30" s="193">
        <f>ROUND(SUMIFS(基础数据表格农村公路建设!P:P,基础数据表格农村公路建设!E:E,$AB$6,基础数据表格农村公路建设!G:G,B30),0)</f>
        <v>0</v>
      </c>
      <c r="P30" s="115">
        <f t="shared" si="27"/>
        <v>0</v>
      </c>
      <c r="Q30" s="119">
        <f t="shared" si="28"/>
        <v>0</v>
      </c>
      <c r="R30" s="120">
        <f t="shared" si="29"/>
        <v>0</v>
      </c>
      <c r="S30" s="715">
        <v>0</v>
      </c>
      <c r="T30" s="74">
        <v>164</v>
      </c>
      <c r="U30" s="715">
        <v>0</v>
      </c>
      <c r="V30" s="486"/>
      <c r="W30" s="486">
        <v>0</v>
      </c>
      <c r="X30" s="488">
        <v>1</v>
      </c>
      <c r="Y30" s="744"/>
      <c r="Z30" s="487"/>
      <c r="AA30" s="130"/>
      <c r="AB30" s="110">
        <f>SUMIFS(基础数据表格农村公路建设!M:M,基础数据表格农村公路建设!G:G,B30,基础数据表格农村公路建设!D:D,$AB$5,基础数据表格农村公路建设!E:E,$AB$6)</f>
        <v>0</v>
      </c>
      <c r="AC30" s="111">
        <f>SUMIFS(基础数据表格农村公路建设!M:M,基础数据表格农村公路建设!G:G,B30,基础数据表格农村公路建设!D:D,$AC$5,基础数据表格农村公路建设!E:E,$AC$6)</f>
        <v>0</v>
      </c>
      <c r="AD30" s="111">
        <f>SUMIFS(基础数据表格农村公路建设!M:M,基础数据表格农村公路建设!G:G,B30,基础数据表格农村公路建设!D:D,$AD$5,基础数据表格农村公路建设!E:E,$AD$6)</f>
        <v>0</v>
      </c>
      <c r="AE30" s="111">
        <f>SUMIFS(基础数据表格农村公路建设!M:M,基础数据表格农村公路建设!G:G,B30,基础数据表格农村公路建设!D:D,$AE$5,基础数据表格农村公路建设!E:E,$AE$6)</f>
        <v>0</v>
      </c>
      <c r="AF30" s="111">
        <f>SUMIFS(基础数据表格农村公路建设!M:M,基础数据表格农村公路建设!G:G,B30,基础数据表格农村公路建设!D:D,$AF$5,基础数据表格农村公路建设!E:E,$AF$6)</f>
        <v>0</v>
      </c>
      <c r="AG30" s="111">
        <f>SUMIFS(基础数据表格农村公路建设!M:M,基础数据表格农村公路建设!G:G,B30,基础数据表格农村公路建设!D:D,$AG$5,基础数据表格农村公路建设!E:E,$AG$6)</f>
        <v>0</v>
      </c>
      <c r="AH30" s="83"/>
      <c r="AI30" s="83">
        <v>0</v>
      </c>
      <c r="AJ30" s="98">
        <f t="shared" si="3"/>
        <v>0</v>
      </c>
      <c r="AK30" s="99" t="s">
        <v>195</v>
      </c>
      <c r="AL30" s="112">
        <v>65</v>
      </c>
      <c r="AM30" s="112">
        <v>145</v>
      </c>
      <c r="AN30" s="113">
        <v>40</v>
      </c>
    </row>
    <row r="31" customFormat="1" ht="19" hidden="1" customHeight="1" outlineLevel="2" spans="1:40">
      <c r="A31" s="139" t="s">
        <v>43</v>
      </c>
      <c r="B31" s="140" t="s">
        <v>46</v>
      </c>
      <c r="C31" s="115">
        <f t="shared" si="22"/>
        <v>2603</v>
      </c>
      <c r="D31" s="117">
        <v>628</v>
      </c>
      <c r="E31" s="117">
        <f t="shared" si="23"/>
        <v>190</v>
      </c>
      <c r="F31" s="115">
        <f t="shared" si="24"/>
        <v>1975</v>
      </c>
      <c r="G31" s="115">
        <v>1638</v>
      </c>
      <c r="H31" s="115">
        <v>31</v>
      </c>
      <c r="I31" s="241">
        <v>1530</v>
      </c>
      <c r="J31" s="115">
        <v>414</v>
      </c>
      <c r="K31" s="115">
        <v>0</v>
      </c>
      <c r="L31" s="115">
        <f t="shared" si="25"/>
        <v>1975</v>
      </c>
      <c r="M31" s="742">
        <v>11.516</v>
      </c>
      <c r="N31" s="226">
        <f t="shared" si="26"/>
        <v>10.765</v>
      </c>
      <c r="O31" s="193">
        <f>ROUND(SUMIFS(基础数据表格农村公路建设!P:P,基础数据表格农村公路建设!E:E,$AB$6,基础数据表格农村公路建设!G:G,B31),0)</f>
        <v>1569</v>
      </c>
      <c r="P31" s="115">
        <f t="shared" si="27"/>
        <v>1561</v>
      </c>
      <c r="Q31" s="119">
        <f t="shared" si="28"/>
        <v>1560.925</v>
      </c>
      <c r="R31" s="120">
        <f t="shared" si="29"/>
        <v>1569</v>
      </c>
      <c r="S31" s="715">
        <v>147</v>
      </c>
      <c r="T31" s="74">
        <v>267</v>
      </c>
      <c r="U31" s="715">
        <v>0</v>
      </c>
      <c r="V31" s="486">
        <v>5</v>
      </c>
      <c r="W31" s="486">
        <v>5</v>
      </c>
      <c r="X31" s="488">
        <v>4</v>
      </c>
      <c r="Y31" s="744"/>
      <c r="Z31" s="487"/>
      <c r="AA31" s="130"/>
      <c r="AB31" s="110">
        <f>SUMIFS(基础数据表格农村公路建设!M:M,基础数据表格农村公路建设!G:G,B31,基础数据表格农村公路建设!D:D,$AB$5,基础数据表格农村公路建设!E:E,$AB$6)</f>
        <v>10.765</v>
      </c>
      <c r="AC31" s="111">
        <f>SUMIFS(基础数据表格农村公路建设!M:M,基础数据表格农村公路建设!G:G,B31,基础数据表格农村公路建设!D:D,$AC$5,基础数据表格农村公路建设!E:E,$AC$6)</f>
        <v>0</v>
      </c>
      <c r="AD31" s="111">
        <f>SUMIFS(基础数据表格农村公路建设!M:M,基础数据表格农村公路建设!G:G,B31,基础数据表格农村公路建设!D:D,$AD$5,基础数据表格农村公路建设!E:E,$AD$6)</f>
        <v>0</v>
      </c>
      <c r="AE31" s="111">
        <f>SUMIFS(基础数据表格农村公路建设!M:M,基础数据表格农村公路建设!G:G,B31,基础数据表格农村公路建设!D:D,$AE$5,基础数据表格农村公路建设!E:E,$AE$6)</f>
        <v>0</v>
      </c>
      <c r="AF31" s="111">
        <f>SUMIFS(基础数据表格农村公路建设!M:M,基础数据表格农村公路建设!G:G,B31,基础数据表格农村公路建设!D:D,$AF$5,基础数据表格农村公路建设!E:E,$AF$6)</f>
        <v>0</v>
      </c>
      <c r="AG31" s="111">
        <f>SUMIFS(基础数据表格农村公路建设!M:M,基础数据表格农村公路建设!G:G,B31,基础数据表格农村公路建设!D:D,$AG$5,基础数据表格农村公路建设!E:E,$AG$6)</f>
        <v>0</v>
      </c>
      <c r="AH31" s="83"/>
      <c r="AI31" s="83">
        <v>10.722</v>
      </c>
      <c r="AJ31" s="98">
        <f t="shared" si="3"/>
        <v>0.043000000000001</v>
      </c>
      <c r="AK31" s="99" t="s">
        <v>195</v>
      </c>
      <c r="AL31" s="112">
        <v>65</v>
      </c>
      <c r="AM31" s="112">
        <v>145</v>
      </c>
      <c r="AN31" s="113">
        <v>40</v>
      </c>
    </row>
    <row r="32" customFormat="1" ht="19" hidden="1" customHeight="1" outlineLevel="2" spans="1:40">
      <c r="A32" s="139" t="s">
        <v>43</v>
      </c>
      <c r="B32" s="140" t="s">
        <v>47</v>
      </c>
      <c r="C32" s="115">
        <f t="shared" si="22"/>
        <v>4225</v>
      </c>
      <c r="D32" s="117">
        <v>1180</v>
      </c>
      <c r="E32" s="117">
        <f t="shared" si="23"/>
        <v>357</v>
      </c>
      <c r="F32" s="115">
        <f t="shared" si="24"/>
        <v>3045</v>
      </c>
      <c r="G32" s="115">
        <v>2374</v>
      </c>
      <c r="H32" s="115">
        <v>0</v>
      </c>
      <c r="I32" s="241">
        <v>3045</v>
      </c>
      <c r="J32" s="115">
        <v>0</v>
      </c>
      <c r="K32" s="115">
        <v>0</v>
      </c>
      <c r="L32" s="115">
        <f t="shared" si="25"/>
        <v>3045</v>
      </c>
      <c r="M32" s="742">
        <v>21</v>
      </c>
      <c r="N32" s="226">
        <f t="shared" si="26"/>
        <v>21</v>
      </c>
      <c r="O32" s="193">
        <f>ROUND(SUMIFS(基础数据表格农村公路建设!P:P,基础数据表格农村公路建设!E:E,$AB$6,基础数据表格农村公路建设!G:G,B32),0)</f>
        <v>7581</v>
      </c>
      <c r="P32" s="115">
        <f t="shared" si="27"/>
        <v>3045</v>
      </c>
      <c r="Q32" s="119">
        <f t="shared" si="28"/>
        <v>3045</v>
      </c>
      <c r="R32" s="120">
        <f t="shared" si="29"/>
        <v>7581</v>
      </c>
      <c r="S32" s="715">
        <v>0</v>
      </c>
      <c r="T32" s="74">
        <v>0</v>
      </c>
      <c r="U32" s="715">
        <v>0</v>
      </c>
      <c r="V32" s="486"/>
      <c r="W32" s="486">
        <v>0</v>
      </c>
      <c r="X32" s="488">
        <v>0</v>
      </c>
      <c r="Y32" s="744"/>
      <c r="Z32" s="487"/>
      <c r="AA32" s="130"/>
      <c r="AB32" s="110">
        <f>SUMIFS(基础数据表格农村公路建设!M:M,基础数据表格农村公路建设!G:G,B32,基础数据表格农村公路建设!D:D,$AB$5,基础数据表格农村公路建设!E:E,$AB$6)</f>
        <v>21</v>
      </c>
      <c r="AC32" s="111">
        <f>SUMIFS(基础数据表格农村公路建设!M:M,基础数据表格农村公路建设!G:G,B32,基础数据表格农村公路建设!D:D,$AC$5,基础数据表格农村公路建设!E:E,$AC$6)</f>
        <v>0</v>
      </c>
      <c r="AD32" s="111">
        <f>SUMIFS(基础数据表格农村公路建设!M:M,基础数据表格农村公路建设!G:G,B32,基础数据表格农村公路建设!D:D,$AD$5,基础数据表格农村公路建设!E:E,$AD$6)</f>
        <v>0</v>
      </c>
      <c r="AE32" s="111">
        <f>SUMIFS(基础数据表格农村公路建设!M:M,基础数据表格农村公路建设!G:G,B32,基础数据表格农村公路建设!D:D,$AE$5,基础数据表格农村公路建设!E:E,$AE$6)</f>
        <v>0</v>
      </c>
      <c r="AF32" s="111">
        <f>SUMIFS(基础数据表格农村公路建设!M:M,基础数据表格农村公路建设!G:G,B32,基础数据表格农村公路建设!D:D,$AF$5,基础数据表格农村公路建设!E:E,$AF$6)</f>
        <v>0</v>
      </c>
      <c r="AG32" s="111">
        <f>SUMIFS(基础数据表格农村公路建设!M:M,基础数据表格农村公路建设!G:G,B32,基础数据表格农村公路建设!D:D,$AG$5,基础数据表格农村公路建设!E:E,$AG$6)</f>
        <v>0</v>
      </c>
      <c r="AH32" s="83"/>
      <c r="AI32" s="83">
        <v>30</v>
      </c>
      <c r="AJ32" s="98">
        <f t="shared" si="3"/>
        <v>-9</v>
      </c>
      <c r="AK32" s="99" t="s">
        <v>195</v>
      </c>
      <c r="AL32" s="112">
        <v>65</v>
      </c>
      <c r="AM32" s="112">
        <v>145</v>
      </c>
      <c r="AN32" s="113">
        <v>40</v>
      </c>
    </row>
    <row r="33" customFormat="1" ht="19" hidden="1" customHeight="1" outlineLevel="2" spans="1:40">
      <c r="A33" s="139" t="s">
        <v>43</v>
      </c>
      <c r="B33" s="140" t="s">
        <v>48</v>
      </c>
      <c r="C33" s="115">
        <f t="shared" si="22"/>
        <v>8840</v>
      </c>
      <c r="D33" s="117">
        <v>1135</v>
      </c>
      <c r="E33" s="117">
        <f t="shared" si="23"/>
        <v>343</v>
      </c>
      <c r="F33" s="115">
        <f t="shared" si="24"/>
        <v>7705</v>
      </c>
      <c r="G33" s="115">
        <v>6204</v>
      </c>
      <c r="H33" s="115">
        <v>151</v>
      </c>
      <c r="I33" s="241">
        <v>6817</v>
      </c>
      <c r="J33" s="115">
        <v>601</v>
      </c>
      <c r="K33" s="115">
        <v>136</v>
      </c>
      <c r="L33" s="115">
        <f t="shared" si="25"/>
        <v>7705</v>
      </c>
      <c r="M33" s="742">
        <v>84.027</v>
      </c>
      <c r="N33" s="226">
        <f t="shared" si="26"/>
        <v>84.027</v>
      </c>
      <c r="O33" s="193">
        <f>ROUND(SUMIFS(基础数据表格农村公路建设!P:P,基础数据表格农村公路建设!E:E,$AB$6,基础数据表格农村公路建设!G:G,B33),0)</f>
        <v>7344</v>
      </c>
      <c r="P33" s="115">
        <f t="shared" si="27"/>
        <v>6968</v>
      </c>
      <c r="Q33" s="119">
        <f t="shared" si="28"/>
        <v>6967.895</v>
      </c>
      <c r="R33" s="120">
        <f t="shared" si="29"/>
        <v>7344</v>
      </c>
      <c r="S33" s="715">
        <v>220</v>
      </c>
      <c r="T33" s="74">
        <v>381</v>
      </c>
      <c r="U33" s="715">
        <v>136</v>
      </c>
      <c r="V33" s="486">
        <v>5</v>
      </c>
      <c r="W33" s="486">
        <v>5</v>
      </c>
      <c r="X33" s="488">
        <v>7</v>
      </c>
      <c r="Y33" s="744">
        <v>18.36</v>
      </c>
      <c r="Z33" s="487">
        <v>17.76</v>
      </c>
      <c r="AA33" s="130">
        <v>142.08</v>
      </c>
      <c r="AB33" s="110">
        <f>SUMIFS(基础数据表格农村公路建设!M:M,基础数据表格农村公路建设!G:G,B33,基础数据表格农村公路建设!D:D,$AB$5,基础数据表格农村公路建设!E:E,$AB$6)</f>
        <v>0</v>
      </c>
      <c r="AC33" s="111">
        <f>SUMIFS(基础数据表格农村公路建设!M:M,基础数据表格农村公路建设!G:G,B33,基础数据表格农村公路建设!D:D,$AC$5,基础数据表格农村公路建设!E:E,$AC$6)</f>
        <v>3.739</v>
      </c>
      <c r="AD33" s="111">
        <f>SUMIFS(基础数据表格农村公路建设!M:M,基础数据表格农村公路建设!G:G,B33,基础数据表格农村公路建设!D:D,$AD$5,基础数据表格农村公路建设!E:E,$AD$6)</f>
        <v>0</v>
      </c>
      <c r="AE33" s="111">
        <f>SUMIFS(基础数据表格农村公路建设!M:M,基础数据表格农村公路建设!G:G,B33,基础数据表格农村公路建设!D:D,$AE$5,基础数据表格农村公路建设!E:E,$AE$6)</f>
        <v>40.535</v>
      </c>
      <c r="AF33" s="111">
        <f>SUMIFS(基础数据表格农村公路建设!M:M,基础数据表格农村公路建设!G:G,B33,基础数据表格农村公路建设!D:D,$AF$5,基础数据表格农村公路建设!E:E,$AF$6)</f>
        <v>29.833</v>
      </c>
      <c r="AG33" s="111">
        <f>SUMIFS(基础数据表格农村公路建设!M:M,基础数据表格农村公路建设!G:G,B33,基础数据表格农村公路建设!D:D,$AG$5,基础数据表格农村公路建设!E:E,$AG$6)</f>
        <v>9.92</v>
      </c>
      <c r="AH33" s="83"/>
      <c r="AI33" s="83">
        <v>83.486</v>
      </c>
      <c r="AJ33" s="98">
        <f t="shared" si="3"/>
        <v>0.540999999999997</v>
      </c>
      <c r="AK33" s="99" t="s">
        <v>197</v>
      </c>
      <c r="AL33" s="112">
        <v>82.5</v>
      </c>
      <c r="AM33" s="112">
        <v>165</v>
      </c>
      <c r="AN33" s="113">
        <v>55</v>
      </c>
    </row>
    <row r="34" customFormat="1" ht="19" hidden="1" customHeight="1" outlineLevel="2" spans="1:40">
      <c r="A34" s="139" t="s">
        <v>43</v>
      </c>
      <c r="B34" s="140" t="s">
        <v>49</v>
      </c>
      <c r="C34" s="115">
        <f t="shared" si="22"/>
        <v>2515</v>
      </c>
      <c r="D34" s="117">
        <v>553</v>
      </c>
      <c r="E34" s="117">
        <f t="shared" si="23"/>
        <v>167</v>
      </c>
      <c r="F34" s="115">
        <f t="shared" si="24"/>
        <v>1962</v>
      </c>
      <c r="G34" s="115">
        <v>1658</v>
      </c>
      <c r="H34" s="115">
        <v>39</v>
      </c>
      <c r="I34" s="241">
        <v>1382</v>
      </c>
      <c r="J34" s="115">
        <v>412</v>
      </c>
      <c r="K34" s="115">
        <v>129</v>
      </c>
      <c r="L34" s="115">
        <f t="shared" si="25"/>
        <v>1962</v>
      </c>
      <c r="M34" s="742">
        <v>19.639</v>
      </c>
      <c r="N34" s="226">
        <f t="shared" si="26"/>
        <v>19.639</v>
      </c>
      <c r="O34" s="193">
        <f>ROUND(SUMIFS(基础数据表格农村公路建设!P:P,基础数据表格农村公路建设!E:E,$AB$6,基础数据表格农村公路建设!G:G,B34),0)</f>
        <v>1421</v>
      </c>
      <c r="P34" s="115">
        <f t="shared" si="27"/>
        <v>1421</v>
      </c>
      <c r="Q34" s="119">
        <f t="shared" si="28"/>
        <v>1906.935</v>
      </c>
      <c r="R34" s="120">
        <f t="shared" si="29"/>
        <v>1421</v>
      </c>
      <c r="S34" s="715">
        <v>412</v>
      </c>
      <c r="T34" s="74">
        <v>0</v>
      </c>
      <c r="U34" s="715">
        <v>129</v>
      </c>
      <c r="V34" s="486">
        <v>8</v>
      </c>
      <c r="W34" s="486">
        <v>8</v>
      </c>
      <c r="X34" s="488">
        <v>0</v>
      </c>
      <c r="Y34" s="744">
        <v>21.586</v>
      </c>
      <c r="Z34" s="487">
        <v>21.586</v>
      </c>
      <c r="AA34" s="130">
        <v>134.069</v>
      </c>
      <c r="AB34" s="110">
        <f>SUMIFS(基础数据表格农村公路建设!M:M,基础数据表格农村公路建设!G:G,B34,基础数据表格农村公路建设!D:D,$AB$5,基础数据表格农村公路建设!E:E,$AB$6)</f>
        <v>7.88</v>
      </c>
      <c r="AC34" s="111">
        <f>SUMIFS(基础数据表格农村公路建设!M:M,基础数据表格农村公路建设!G:G,B34,基础数据表格农村公路建设!D:D,$AC$5,基础数据表格农村公路建设!E:E,$AC$6)</f>
        <v>0</v>
      </c>
      <c r="AD34" s="111">
        <f>SUMIFS(基础数据表格农村公路建设!M:M,基础数据表格农村公路建设!G:G,B34,基础数据表格农村公路建设!D:D,$AD$5,基础数据表格农村公路建设!E:E,$AD$6)</f>
        <v>2.918</v>
      </c>
      <c r="AE34" s="111">
        <f>SUMIFS(基础数据表格农村公路建设!M:M,基础数据表格农村公路建设!G:G,B34,基础数据表格农村公路建设!D:D,$AE$5,基础数据表格农村公路建设!E:E,$AE$6)</f>
        <v>0</v>
      </c>
      <c r="AF34" s="111">
        <f>SUMIFS(基础数据表格农村公路建设!M:M,基础数据表格农村公路建设!G:G,B34,基础数据表格农村公路建设!D:D,$AF$5,基础数据表格农村公路建设!E:E,$AF$6)</f>
        <v>8.841</v>
      </c>
      <c r="AG34" s="111">
        <f>SUMIFS(基础数据表格农村公路建设!M:M,基础数据表格农村公路建设!G:G,B34,基础数据表格农村公路建设!D:D,$AG$5,基础数据表格农村公路建设!E:E,$AG$6)</f>
        <v>0</v>
      </c>
      <c r="AH34" s="83"/>
      <c r="AI34" s="83">
        <v>17.288</v>
      </c>
      <c r="AJ34" s="98">
        <f t="shared" si="3"/>
        <v>2.351</v>
      </c>
      <c r="AK34" s="99" t="s">
        <v>195</v>
      </c>
      <c r="AL34" s="112">
        <v>65</v>
      </c>
      <c r="AM34" s="112">
        <v>145</v>
      </c>
      <c r="AN34" s="113">
        <v>40</v>
      </c>
    </row>
    <row r="35" customFormat="1" ht="19" hidden="1" customHeight="1" outlineLevel="2" spans="1:40">
      <c r="A35" s="139" t="s">
        <v>43</v>
      </c>
      <c r="B35" s="140" t="s">
        <v>50</v>
      </c>
      <c r="C35" s="115">
        <f t="shared" si="22"/>
        <v>2304</v>
      </c>
      <c r="D35" s="117">
        <v>687</v>
      </c>
      <c r="E35" s="117">
        <f t="shared" si="23"/>
        <v>208</v>
      </c>
      <c r="F35" s="115">
        <f t="shared" si="24"/>
        <v>1617</v>
      </c>
      <c r="G35" s="115">
        <v>1292</v>
      </c>
      <c r="H35" s="115">
        <v>32</v>
      </c>
      <c r="I35" s="241">
        <v>1475</v>
      </c>
      <c r="J35" s="115">
        <v>110</v>
      </c>
      <c r="K35" s="115">
        <v>0</v>
      </c>
      <c r="L35" s="115">
        <f t="shared" si="25"/>
        <v>1617</v>
      </c>
      <c r="M35" s="742">
        <v>19.357</v>
      </c>
      <c r="N35" s="226">
        <f t="shared" si="26"/>
        <v>19.357</v>
      </c>
      <c r="O35" s="193">
        <f>ROUND(SUMIFS(基础数据表格农村公路建设!P:P,基础数据表格农村公路建设!E:E,$AB$6,基础数据表格农村公路建设!G:G,B35),0)</f>
        <v>3890</v>
      </c>
      <c r="P35" s="115">
        <f t="shared" si="27"/>
        <v>1507</v>
      </c>
      <c r="Q35" s="119">
        <f t="shared" si="28"/>
        <v>1506.925</v>
      </c>
      <c r="R35" s="120">
        <f t="shared" si="29"/>
        <v>3890</v>
      </c>
      <c r="S35" s="715">
        <v>110</v>
      </c>
      <c r="T35" s="74">
        <v>0</v>
      </c>
      <c r="U35" s="715">
        <v>0</v>
      </c>
      <c r="V35" s="486">
        <v>1</v>
      </c>
      <c r="W35" s="486">
        <v>1</v>
      </c>
      <c r="X35" s="488">
        <v>0</v>
      </c>
      <c r="Y35" s="744"/>
      <c r="Z35" s="487"/>
      <c r="AA35" s="130"/>
      <c r="AB35" s="110">
        <f>SUMIFS(基础数据表格农村公路建设!M:M,基础数据表格农村公路建设!G:G,B35,基础数据表格农村公路建设!D:D,$AB$5,基础数据表格农村公路建设!E:E,$AB$6)</f>
        <v>3.109</v>
      </c>
      <c r="AC35" s="111">
        <f>SUMIFS(基础数据表格农村公路建设!M:M,基础数据表格农村公路建设!G:G,B35,基础数据表格农村公路建设!D:D,$AC$5,基础数据表格农村公路建设!E:E,$AC$6)</f>
        <v>0</v>
      </c>
      <c r="AD35" s="111">
        <f>SUMIFS(基础数据表格农村公路建设!M:M,基础数据表格农村公路建设!G:G,B35,基础数据表格农村公路建设!D:D,$AD$5,基础数据表格农村公路建设!E:E,$AD$6)</f>
        <v>0</v>
      </c>
      <c r="AE35" s="111">
        <f>SUMIFS(基础数据表格农村公路建设!M:M,基础数据表格农村公路建设!G:G,B35,基础数据表格农村公路建设!D:D,$AE$5,基础数据表格农村公路建设!E:E,$AE$6)</f>
        <v>11.668</v>
      </c>
      <c r="AF35" s="111">
        <f>SUMIFS(基础数据表格农村公路建设!M:M,基础数据表格农村公路建设!G:G,B35,基础数据表格农村公路建设!D:D,$AF$5,基础数据表格农村公路建设!E:E,$AF$6)</f>
        <v>4.58</v>
      </c>
      <c r="AG35" s="111">
        <f>SUMIFS(基础数据表格农村公路建设!M:M,基础数据表格农村公路建设!G:G,B35,基础数据表格农村公路建设!D:D,$AG$5,基础数据表格农村公路建设!E:E,$AG$6)</f>
        <v>0</v>
      </c>
      <c r="AH35" s="83"/>
      <c r="AI35" s="83">
        <v>16.414</v>
      </c>
      <c r="AJ35" s="98">
        <f t="shared" si="3"/>
        <v>2.943</v>
      </c>
      <c r="AK35" s="99" t="s">
        <v>195</v>
      </c>
      <c r="AL35" s="112">
        <v>65</v>
      </c>
      <c r="AM35" s="112">
        <v>145</v>
      </c>
      <c r="AN35" s="113">
        <v>40</v>
      </c>
    </row>
    <row r="36" customFormat="1" ht="19" hidden="1" customHeight="1" outlineLevel="2" spans="1:40">
      <c r="A36" s="139" t="s">
        <v>43</v>
      </c>
      <c r="B36" s="140" t="s">
        <v>51</v>
      </c>
      <c r="C36" s="115">
        <f t="shared" si="22"/>
        <v>1905</v>
      </c>
      <c r="D36" s="117">
        <v>854</v>
      </c>
      <c r="E36" s="117">
        <f t="shared" si="23"/>
        <v>258</v>
      </c>
      <c r="F36" s="115">
        <f t="shared" si="24"/>
        <v>1051</v>
      </c>
      <c r="G36" s="115">
        <v>859</v>
      </c>
      <c r="H36" s="115">
        <v>21</v>
      </c>
      <c r="I36" s="241">
        <v>871</v>
      </c>
      <c r="J36" s="115">
        <v>159</v>
      </c>
      <c r="K36" s="115">
        <v>0</v>
      </c>
      <c r="L36" s="115">
        <f t="shared" si="25"/>
        <v>1051</v>
      </c>
      <c r="M36" s="742">
        <v>14.935</v>
      </c>
      <c r="N36" s="226">
        <f t="shared" si="26"/>
        <v>14.935</v>
      </c>
      <c r="O36" s="193">
        <f>ROUND(SUMIFS(基础数据表格农村公路建设!P:P,基础数据表格农村公路建设!E:E,$AB$6,基础数据表格农村公路建设!G:G,B36),0)</f>
        <v>892</v>
      </c>
      <c r="P36" s="115">
        <f t="shared" si="27"/>
        <v>892</v>
      </c>
      <c r="Q36" s="119">
        <f t="shared" si="28"/>
        <v>970.775</v>
      </c>
      <c r="R36" s="120">
        <f t="shared" si="29"/>
        <v>892</v>
      </c>
      <c r="S36" s="715">
        <v>159</v>
      </c>
      <c r="T36" s="74">
        <v>0</v>
      </c>
      <c r="U36" s="715">
        <v>0</v>
      </c>
      <c r="V36" s="486">
        <v>1</v>
      </c>
      <c r="W36" s="486">
        <v>1</v>
      </c>
      <c r="X36" s="488">
        <v>0</v>
      </c>
      <c r="Y36" s="744"/>
      <c r="Z36" s="487"/>
      <c r="AA36" s="130"/>
      <c r="AB36" s="110">
        <f>SUMIFS(基础数据表格农村公路建设!M:M,基础数据表格农村公路建设!G:G,B36,基础数据表格农村公路建设!D:D,$AB$5,基础数据表格农村公路建设!E:E,$AB$6)</f>
        <v>0</v>
      </c>
      <c r="AC36" s="111">
        <f>SUMIFS(基础数据表格农村公路建设!M:M,基础数据表格农村公路建设!G:G,B36,基础数据表格农村公路建设!D:D,$AC$5,基础数据表格农村公路建设!E:E,$AC$6)</f>
        <v>0</v>
      </c>
      <c r="AD36" s="111">
        <f>SUMIFS(基础数据表格农村公路建设!M:M,基础数据表格农村公路建设!G:G,B36,基础数据表格农村公路建设!D:D,$AD$5,基础数据表格农村公路建设!E:E,$AD$6)</f>
        <v>1.911</v>
      </c>
      <c r="AE36" s="111">
        <f>SUMIFS(基础数据表格农村公路建设!M:M,基础数据表格农村公路建设!G:G,B36,基础数据表格农村公路建设!D:D,$AE$5,基础数据表格农村公路建设!E:E,$AE$6)</f>
        <v>0</v>
      </c>
      <c r="AF36" s="111">
        <f>SUMIFS(基础数据表格农村公路建设!M:M,基础数据表格农村公路建设!G:G,B36,基础数据表格农村公路建设!D:D,$AF$5,基础数据表格农村公路建设!E:E,$AF$6)</f>
        <v>13.024</v>
      </c>
      <c r="AG36" s="111">
        <f>SUMIFS(基础数据表格农村公路建设!M:M,基础数据表格农村公路建设!G:G,B36,基础数据表格农村公路建设!D:D,$AG$5,基础数据表格农村公路建设!E:E,$AG$6)</f>
        <v>0</v>
      </c>
      <c r="AH36" s="83"/>
      <c r="AI36" s="83">
        <v>14.539</v>
      </c>
      <c r="AJ36" s="98">
        <f t="shared" si="3"/>
        <v>0.396000000000001</v>
      </c>
      <c r="AK36" s="99" t="s">
        <v>195</v>
      </c>
      <c r="AL36" s="112">
        <v>65</v>
      </c>
      <c r="AM36" s="112">
        <v>145</v>
      </c>
      <c r="AN36" s="113">
        <v>40</v>
      </c>
    </row>
    <row r="37" customFormat="1" ht="19" hidden="1" customHeight="1" outlineLevel="2" spans="1:40">
      <c r="A37" s="139" t="s">
        <v>43</v>
      </c>
      <c r="B37" s="140" t="s">
        <v>52</v>
      </c>
      <c r="C37" s="115">
        <f t="shared" si="22"/>
        <v>8313</v>
      </c>
      <c r="D37" s="117">
        <v>732</v>
      </c>
      <c r="E37" s="117">
        <f t="shared" si="23"/>
        <v>221</v>
      </c>
      <c r="F37" s="115">
        <f t="shared" si="24"/>
        <v>7581</v>
      </c>
      <c r="G37" s="115">
        <v>5987</v>
      </c>
      <c r="H37" s="115">
        <v>152</v>
      </c>
      <c r="I37" s="241">
        <v>7237</v>
      </c>
      <c r="J37" s="115">
        <v>192</v>
      </c>
      <c r="K37" s="115">
        <v>0</v>
      </c>
      <c r="L37" s="115">
        <f t="shared" si="25"/>
        <v>7581</v>
      </c>
      <c r="M37" s="742">
        <v>68.264</v>
      </c>
      <c r="N37" s="226">
        <f t="shared" si="26"/>
        <v>68.264</v>
      </c>
      <c r="O37" s="193">
        <f>ROUND(SUMIFS(基础数据表格农村公路建设!P:P,基础数据表格农村公路建设!E:E,$AB$6,基础数据表格农村公路建设!G:G,B37),0)</f>
        <v>7389</v>
      </c>
      <c r="P37" s="115">
        <f t="shared" si="27"/>
        <v>7389</v>
      </c>
      <c r="Q37" s="119">
        <f t="shared" si="28"/>
        <v>7918.84</v>
      </c>
      <c r="R37" s="120">
        <f t="shared" si="29"/>
        <v>7389</v>
      </c>
      <c r="S37" s="715">
        <v>20</v>
      </c>
      <c r="T37" s="74">
        <v>172</v>
      </c>
      <c r="U37" s="715">
        <v>0</v>
      </c>
      <c r="V37" s="486">
        <v>1</v>
      </c>
      <c r="W37" s="486">
        <v>1</v>
      </c>
      <c r="X37" s="488">
        <v>3</v>
      </c>
      <c r="Y37" s="744"/>
      <c r="Z37" s="487"/>
      <c r="AA37" s="130"/>
      <c r="AB37" s="110">
        <f>SUMIFS(基础数据表格农村公路建设!M:M,基础数据表格农村公路建设!G:G,B37,基础数据表格农村公路建设!D:D,$AB$5,基础数据表格农村公路建设!E:E,$AB$6)</f>
        <v>43.521</v>
      </c>
      <c r="AC37" s="111">
        <f>SUMIFS(基础数据表格农村公路建设!M:M,基础数据表格农村公路建设!G:G,B37,基础数据表格农村公路建设!D:D,$AC$5,基础数据表格农村公路建设!E:E,$AC$6)</f>
        <v>0</v>
      </c>
      <c r="AD37" s="111">
        <f>SUMIFS(基础数据表格农村公路建设!M:M,基础数据表格农村公路建设!G:G,B37,基础数据表格农村公路建设!D:D,$AD$5,基础数据表格农村公路建设!E:E,$AD$6)</f>
        <v>0</v>
      </c>
      <c r="AE37" s="111">
        <f>SUMIFS(基础数据表格农村公路建设!M:M,基础数据表格农村公路建设!G:G,B37,基础数据表格农村公路建设!D:D,$AE$5,基础数据表格农村公路建设!E:E,$AE$6)</f>
        <v>0</v>
      </c>
      <c r="AF37" s="111">
        <f>SUMIFS(基础数据表格农村公路建设!M:M,基础数据表格农村公路建设!G:G,B37,基础数据表格农村公路建设!D:D,$AF$5,基础数据表格农村公路建设!E:E,$AF$6)</f>
        <v>24.743</v>
      </c>
      <c r="AG37" s="111">
        <f>SUMIFS(基础数据表格农村公路建设!M:M,基础数据表格农村公路建设!G:G,B37,基础数据表格农村公路建设!D:D,$AG$5,基础数据表格农村公路建设!E:E,$AG$6)</f>
        <v>0</v>
      </c>
      <c r="AH37" s="83"/>
      <c r="AI37" s="83">
        <v>66.81</v>
      </c>
      <c r="AJ37" s="98">
        <f t="shared" si="3"/>
        <v>1.45399999999999</v>
      </c>
      <c r="AK37" s="99" t="s">
        <v>195</v>
      </c>
      <c r="AL37" s="112">
        <v>65</v>
      </c>
      <c r="AM37" s="112">
        <v>145</v>
      </c>
      <c r="AN37" s="113">
        <v>40</v>
      </c>
    </row>
    <row r="38" customFormat="1" ht="19" hidden="1" customHeight="1" outlineLevel="2" spans="1:40">
      <c r="A38" s="139" t="s">
        <v>43</v>
      </c>
      <c r="B38" s="140" t="s">
        <v>53</v>
      </c>
      <c r="C38" s="115">
        <f t="shared" si="22"/>
        <v>4061</v>
      </c>
      <c r="D38" s="117">
        <v>801</v>
      </c>
      <c r="E38" s="117">
        <f t="shared" si="23"/>
        <v>242</v>
      </c>
      <c r="F38" s="115">
        <f t="shared" si="24"/>
        <v>3260</v>
      </c>
      <c r="G38" s="115">
        <v>2590</v>
      </c>
      <c r="H38" s="115">
        <v>62</v>
      </c>
      <c r="I38" s="241">
        <v>3041</v>
      </c>
      <c r="J38" s="115">
        <v>94</v>
      </c>
      <c r="K38" s="115">
        <v>63</v>
      </c>
      <c r="L38" s="115">
        <f t="shared" si="25"/>
        <v>3260</v>
      </c>
      <c r="M38" s="742">
        <v>20.866</v>
      </c>
      <c r="N38" s="226">
        <f t="shared" si="26"/>
        <v>20.866</v>
      </c>
      <c r="O38" s="193">
        <f>ROUND(SUMIFS(基础数据表格农村公路建设!P:P,基础数据表格农村公路建设!E:E,$AB$6,基础数据表格农村公路建设!G:G,B38),0)</f>
        <v>3103</v>
      </c>
      <c r="P38" s="115">
        <f t="shared" si="27"/>
        <v>3103</v>
      </c>
      <c r="Q38" s="119">
        <f t="shared" si="28"/>
        <v>3129.9</v>
      </c>
      <c r="R38" s="120">
        <f t="shared" si="29"/>
        <v>3103</v>
      </c>
      <c r="S38" s="715">
        <v>94</v>
      </c>
      <c r="T38" s="74">
        <v>0</v>
      </c>
      <c r="U38" s="715">
        <v>63</v>
      </c>
      <c r="V38" s="486">
        <v>1</v>
      </c>
      <c r="W38" s="486">
        <v>1</v>
      </c>
      <c r="X38" s="488">
        <v>0</v>
      </c>
      <c r="Y38" s="744">
        <v>9.046</v>
      </c>
      <c r="Z38" s="487">
        <v>9.064</v>
      </c>
      <c r="AA38" s="130">
        <v>108.555</v>
      </c>
      <c r="AB38" s="110">
        <f>SUMIFS(基础数据表格农村公路建设!M:M,基础数据表格农村公路建设!G:G,B38,基础数据表格农村公路建设!D:D,$AB$5,基础数据表格农村公路建设!E:E,$AB$6)</f>
        <v>20.866</v>
      </c>
      <c r="AC38" s="111">
        <f>SUMIFS(基础数据表格农村公路建设!M:M,基础数据表格农村公路建设!G:G,B38,基础数据表格农村公路建设!D:D,$AC$5,基础数据表格农村公路建设!E:E,$AC$6)</f>
        <v>0</v>
      </c>
      <c r="AD38" s="111">
        <f>SUMIFS(基础数据表格农村公路建设!M:M,基础数据表格农村公路建设!G:G,B38,基础数据表格农村公路建设!D:D,$AD$5,基础数据表格农村公路建设!E:E,$AD$6)</f>
        <v>0</v>
      </c>
      <c r="AE38" s="111">
        <f>SUMIFS(基础数据表格农村公路建设!M:M,基础数据表格农村公路建设!G:G,B38,基础数据表格农村公路建设!D:D,$AE$5,基础数据表格农村公路建设!E:E,$AE$6)</f>
        <v>0</v>
      </c>
      <c r="AF38" s="111">
        <f>SUMIFS(基础数据表格农村公路建设!M:M,基础数据表格农村公路建设!G:G,B38,基础数据表格农村公路建设!D:D,$AF$5,基础数据表格农村公路建设!E:E,$AF$6)</f>
        <v>0</v>
      </c>
      <c r="AG38" s="111">
        <f>SUMIFS(基础数据表格农村公路建设!M:M,基础数据表格农村公路建设!G:G,B38,基础数据表格农村公路建设!D:D,$AG$5,基础数据表格农村公路建设!E:E,$AG$6)</f>
        <v>0</v>
      </c>
      <c r="AH38" s="83"/>
      <c r="AI38" s="83">
        <v>27.171</v>
      </c>
      <c r="AJ38" s="98">
        <f t="shared" si="3"/>
        <v>-6.305</v>
      </c>
      <c r="AK38" s="99" t="s">
        <v>196</v>
      </c>
      <c r="AL38" s="112">
        <v>75</v>
      </c>
      <c r="AM38" s="112">
        <v>150</v>
      </c>
      <c r="AN38" s="113">
        <v>50</v>
      </c>
    </row>
    <row r="39" customFormat="1" ht="19" customHeight="1" outlineLevel="1" collapsed="1" spans="1:40">
      <c r="A39" s="135" t="s">
        <v>54</v>
      </c>
      <c r="B39" s="132"/>
      <c r="C39" s="115">
        <f t="shared" ref="C39:U39" si="30">SUBTOTAL(9,C40:C45)</f>
        <v>32943</v>
      </c>
      <c r="D39" s="115">
        <f t="shared" si="30"/>
        <v>6484</v>
      </c>
      <c r="E39" s="115">
        <f t="shared" si="30"/>
        <v>1962</v>
      </c>
      <c r="F39" s="115">
        <f t="shared" si="30"/>
        <v>26459</v>
      </c>
      <c r="G39" s="115">
        <f t="shared" si="30"/>
        <v>21235</v>
      </c>
      <c r="H39" s="115">
        <f t="shared" si="30"/>
        <v>499</v>
      </c>
      <c r="I39" s="115">
        <f t="shared" si="30"/>
        <v>23721</v>
      </c>
      <c r="J39" s="115">
        <f t="shared" si="30"/>
        <v>1824</v>
      </c>
      <c r="K39" s="115">
        <f t="shared" si="30"/>
        <v>415</v>
      </c>
      <c r="L39" s="115">
        <f t="shared" si="30"/>
        <v>26459</v>
      </c>
      <c r="M39" s="743">
        <f t="shared" si="30"/>
        <v>245.106</v>
      </c>
      <c r="N39" s="385">
        <f t="shared" si="30"/>
        <v>233.886</v>
      </c>
      <c r="O39" s="238">
        <f t="shared" si="30"/>
        <v>32613</v>
      </c>
      <c r="P39" s="115">
        <f t="shared" si="30"/>
        <v>24220</v>
      </c>
      <c r="Q39" s="115">
        <f t="shared" si="30"/>
        <v>27803.4475</v>
      </c>
      <c r="R39" s="115">
        <f t="shared" si="30"/>
        <v>32613</v>
      </c>
      <c r="S39" s="115">
        <f t="shared" si="30"/>
        <v>1044</v>
      </c>
      <c r="T39" s="115">
        <f t="shared" si="30"/>
        <v>780</v>
      </c>
      <c r="U39" s="115">
        <f t="shared" si="30"/>
        <v>415</v>
      </c>
      <c r="V39" s="489">
        <v>21</v>
      </c>
      <c r="W39" s="489">
        <v>19</v>
      </c>
      <c r="X39" s="489">
        <v>21</v>
      </c>
      <c r="Y39" s="490">
        <v>181.936</v>
      </c>
      <c r="Z39" s="490">
        <f t="shared" ref="Z39:AG39" si="31">SUM(Z40:Z45)</f>
        <v>60.855</v>
      </c>
      <c r="AA39" s="111">
        <f t="shared" si="31"/>
        <v>554.832</v>
      </c>
      <c r="AB39" s="111">
        <f t="shared" si="31"/>
        <v>129.207</v>
      </c>
      <c r="AC39" s="111">
        <f t="shared" si="31"/>
        <v>0</v>
      </c>
      <c r="AD39" s="111">
        <f t="shared" si="31"/>
        <v>8.973</v>
      </c>
      <c r="AE39" s="111">
        <f t="shared" si="31"/>
        <v>0</v>
      </c>
      <c r="AF39" s="111">
        <f t="shared" si="31"/>
        <v>81.075</v>
      </c>
      <c r="AG39" s="111">
        <f t="shared" si="31"/>
        <v>14.631</v>
      </c>
      <c r="AH39" s="110"/>
      <c r="AI39" s="110">
        <v>239.852</v>
      </c>
      <c r="AJ39" s="98">
        <f t="shared" si="3"/>
        <v>-5.96599999999998</v>
      </c>
      <c r="AK39" s="99"/>
      <c r="AL39" s="112"/>
      <c r="AM39" s="112"/>
      <c r="AN39" s="113"/>
    </row>
    <row r="40" customFormat="1" ht="19" hidden="1" customHeight="1" outlineLevel="2" spans="1:40">
      <c r="A40" s="139" t="s">
        <v>55</v>
      </c>
      <c r="B40" s="140" t="s">
        <v>56</v>
      </c>
      <c r="C40" s="115">
        <f t="shared" ref="C40:C45" si="32">F40+D40</f>
        <v>284</v>
      </c>
      <c r="D40" s="117">
        <v>284</v>
      </c>
      <c r="E40" s="117">
        <f t="shared" ref="E40:E45" si="33">ROUND(21686/71686*D40,0)</f>
        <v>86</v>
      </c>
      <c r="F40" s="115">
        <f t="shared" ref="F40:F45" si="34">L40</f>
        <v>0</v>
      </c>
      <c r="G40" s="115">
        <v>0</v>
      </c>
      <c r="H40" s="115">
        <v>0</v>
      </c>
      <c r="I40" s="241">
        <v>0</v>
      </c>
      <c r="J40" s="115">
        <v>0</v>
      </c>
      <c r="K40" s="115">
        <v>0</v>
      </c>
      <c r="L40" s="115">
        <f t="shared" ref="L40:L45" si="35">ROUND(P40+T40+S40+U40,0)</f>
        <v>0</v>
      </c>
      <c r="M40" s="742">
        <v>6</v>
      </c>
      <c r="N40" s="226">
        <f t="shared" ref="N40:N45" si="36">SUM(AB40:AG40)</f>
        <v>0</v>
      </c>
      <c r="O40" s="193">
        <f>ROUND(SUMIFS(基础数据表格农村公路建设!P:P,基础数据表格农村公路建设!E:E,$AB$6,基础数据表格农村公路建设!G:G,B40),0)</f>
        <v>0</v>
      </c>
      <c r="P40" s="115">
        <f t="shared" ref="P40:P45" si="37">ROUND(IF(Q40&lt;R40,Q40,R40),0)</f>
        <v>0</v>
      </c>
      <c r="Q40" s="119">
        <f t="shared" ref="Q40:Q45" si="38">AL40*(AD40+AE40+AF40)+AM40*(AB40+AC40)+AN40*AG40</f>
        <v>0</v>
      </c>
      <c r="R40" s="120">
        <f t="shared" ref="R40:R45" si="39">O40</f>
        <v>0</v>
      </c>
      <c r="S40" s="715">
        <v>0</v>
      </c>
      <c r="T40" s="74">
        <v>0</v>
      </c>
      <c r="U40" s="715">
        <v>0</v>
      </c>
      <c r="V40" s="486">
        <v>1</v>
      </c>
      <c r="W40" s="486">
        <v>0</v>
      </c>
      <c r="X40" s="488">
        <v>0</v>
      </c>
      <c r="Y40" s="744"/>
      <c r="Z40" s="487"/>
      <c r="AA40" s="130"/>
      <c r="AB40" s="110">
        <f>SUMIFS(基础数据表格农村公路建设!M:M,基础数据表格农村公路建设!G:G,B40,基础数据表格农村公路建设!D:D,$AB$5,基础数据表格农村公路建设!E:E,$AB$6)</f>
        <v>0</v>
      </c>
      <c r="AC40" s="111">
        <f>SUMIFS(基础数据表格农村公路建设!M:M,基础数据表格农村公路建设!G:G,B40,基础数据表格农村公路建设!D:D,$AC$5,基础数据表格农村公路建设!E:E,$AC$6)</f>
        <v>0</v>
      </c>
      <c r="AD40" s="111">
        <f>SUMIFS(基础数据表格农村公路建设!M:M,基础数据表格农村公路建设!G:G,B40,基础数据表格农村公路建设!D:D,$AD$5,基础数据表格农村公路建设!E:E,$AD$6)</f>
        <v>0</v>
      </c>
      <c r="AE40" s="111">
        <f>SUMIFS(基础数据表格农村公路建设!M:M,基础数据表格农村公路建设!G:G,B40,基础数据表格农村公路建设!D:D,$AE$5,基础数据表格农村公路建设!E:E,$AE$6)</f>
        <v>0</v>
      </c>
      <c r="AF40" s="111">
        <f>SUMIFS(基础数据表格农村公路建设!M:M,基础数据表格农村公路建设!G:G,B40,基础数据表格农村公路建设!D:D,$AF$5,基础数据表格农村公路建设!E:E,$AF$6)</f>
        <v>0</v>
      </c>
      <c r="AG40" s="111">
        <f>SUMIFS(基础数据表格农村公路建设!M:M,基础数据表格农村公路建设!G:G,B40,基础数据表格农村公路建设!D:D,$AG$5,基础数据表格农村公路建设!E:E,$AG$6)</f>
        <v>0</v>
      </c>
      <c r="AH40" s="83"/>
      <c r="AI40" s="83">
        <v>6</v>
      </c>
      <c r="AJ40" s="98">
        <f t="shared" si="3"/>
        <v>-6</v>
      </c>
      <c r="AK40" s="99" t="s">
        <v>195</v>
      </c>
      <c r="AL40" s="112">
        <v>65</v>
      </c>
      <c r="AM40" s="112">
        <v>145</v>
      </c>
      <c r="AN40" s="113">
        <v>40</v>
      </c>
    </row>
    <row r="41" customFormat="1" ht="19" hidden="1" customHeight="1" outlineLevel="2" spans="1:40">
      <c r="A41" s="139" t="s">
        <v>55</v>
      </c>
      <c r="B41" s="140" t="s">
        <v>57</v>
      </c>
      <c r="C41" s="115">
        <f t="shared" si="32"/>
        <v>9238</v>
      </c>
      <c r="D41" s="117">
        <v>1408</v>
      </c>
      <c r="E41" s="117">
        <f t="shared" si="33"/>
        <v>426</v>
      </c>
      <c r="F41" s="115">
        <f t="shared" si="34"/>
        <v>7830</v>
      </c>
      <c r="G41" s="115">
        <v>6320</v>
      </c>
      <c r="H41" s="115">
        <v>147</v>
      </c>
      <c r="I41" s="241">
        <v>6856</v>
      </c>
      <c r="J41" s="115">
        <v>827</v>
      </c>
      <c r="K41" s="115">
        <v>0</v>
      </c>
      <c r="L41" s="115">
        <f t="shared" si="35"/>
        <v>7830</v>
      </c>
      <c r="M41" s="742">
        <v>56.145</v>
      </c>
      <c r="N41" s="226">
        <f t="shared" si="36"/>
        <v>50.925</v>
      </c>
      <c r="O41" s="193">
        <f>ROUND(SUMIFS(基础数据表格农村公路建设!P:P,基础数据表格农村公路建设!E:E,$AB$6,基础数据表格农村公路建设!G:G,B41),0)</f>
        <v>15145</v>
      </c>
      <c r="P41" s="115">
        <f t="shared" si="37"/>
        <v>7003</v>
      </c>
      <c r="Q41" s="119">
        <f t="shared" si="38"/>
        <v>7003.165</v>
      </c>
      <c r="R41" s="120">
        <f t="shared" si="39"/>
        <v>15145</v>
      </c>
      <c r="S41" s="715">
        <v>568</v>
      </c>
      <c r="T41" s="74">
        <v>259</v>
      </c>
      <c r="U41" s="715">
        <v>0</v>
      </c>
      <c r="V41" s="486">
        <v>9</v>
      </c>
      <c r="W41" s="486">
        <v>9</v>
      </c>
      <c r="X41" s="488">
        <v>10</v>
      </c>
      <c r="Y41" s="744"/>
      <c r="Z41" s="487"/>
      <c r="AA41" s="130"/>
      <c r="AB41" s="110">
        <f>SUMIFS(基础数据表格农村公路建设!M:M,基础数据表格农村公路建设!G:G,B41,基础数据表格农村公路建设!D:D,$AB$5,基础数据表格农村公路建设!E:E,$AB$6)</f>
        <v>46.163</v>
      </c>
      <c r="AC41" s="111">
        <f>SUMIFS(基础数据表格农村公路建设!M:M,基础数据表格农村公路建设!G:G,B41,基础数据表格农村公路建设!D:D,$AC$5,基础数据表格农村公路建设!E:E,$AC$6)</f>
        <v>0</v>
      </c>
      <c r="AD41" s="111">
        <f>SUMIFS(基础数据表格农村公路建设!M:M,基础数据表格农村公路建设!G:G,B41,基础数据表格农村公路建设!D:D,$AD$5,基础数据表格农村公路建设!E:E,$AD$6)</f>
        <v>3.512</v>
      </c>
      <c r="AE41" s="111">
        <f>SUMIFS(基础数据表格农村公路建设!M:M,基础数据表格农村公路建设!G:G,B41,基础数据表格农村公路建设!D:D,$AE$5,基础数据表格农村公路建设!E:E,$AE$6)</f>
        <v>0</v>
      </c>
      <c r="AF41" s="111">
        <f>SUMIFS(基础数据表格农村公路建设!M:M,基础数据表格农村公路建设!G:G,B41,基础数据表格农村公路建设!D:D,$AF$5,基础数据表格农村公路建设!E:E,$AF$6)</f>
        <v>1.25</v>
      </c>
      <c r="AG41" s="111">
        <f>SUMIFS(基础数据表格农村公路建设!M:M,基础数据表格农村公路建设!G:G,B41,基础数据表格农村公路建设!D:D,$AG$5,基础数据表格农村公路建设!E:E,$AG$6)</f>
        <v>0</v>
      </c>
      <c r="AH41" s="83"/>
      <c r="AI41" s="83">
        <v>55.89</v>
      </c>
      <c r="AJ41" s="98">
        <f t="shared" si="3"/>
        <v>-4.965</v>
      </c>
      <c r="AK41" s="99" t="s">
        <v>195</v>
      </c>
      <c r="AL41" s="112">
        <v>65</v>
      </c>
      <c r="AM41" s="112">
        <v>145</v>
      </c>
      <c r="AN41" s="113">
        <v>40</v>
      </c>
    </row>
    <row r="42" customFormat="1" ht="19" hidden="1" customHeight="1" outlineLevel="2" spans="1:40">
      <c r="A42" s="139" t="s">
        <v>55</v>
      </c>
      <c r="B42" s="140" t="s">
        <v>58</v>
      </c>
      <c r="C42" s="115">
        <f t="shared" si="32"/>
        <v>5185</v>
      </c>
      <c r="D42" s="117">
        <v>1019</v>
      </c>
      <c r="E42" s="117">
        <f t="shared" si="33"/>
        <v>308</v>
      </c>
      <c r="F42" s="115">
        <f t="shared" si="34"/>
        <v>4166</v>
      </c>
      <c r="G42" s="115">
        <v>3280</v>
      </c>
      <c r="H42" s="115">
        <v>81</v>
      </c>
      <c r="I42" s="241">
        <v>4023</v>
      </c>
      <c r="J42" s="115">
        <v>62</v>
      </c>
      <c r="K42" s="115">
        <v>0</v>
      </c>
      <c r="L42" s="115">
        <f t="shared" si="35"/>
        <v>4166</v>
      </c>
      <c r="M42" s="742">
        <v>39.893</v>
      </c>
      <c r="N42" s="226">
        <f t="shared" si="36"/>
        <v>39.893</v>
      </c>
      <c r="O42" s="193">
        <f>ROUND(SUMIFS(基础数据表格农村公路建设!P:P,基础数据表格农村公路建设!E:E,$AB$6,基础数据表格农村公路建设!G:G,B42),0)</f>
        <v>4104</v>
      </c>
      <c r="P42" s="115">
        <f t="shared" si="37"/>
        <v>4104</v>
      </c>
      <c r="Q42" s="119">
        <f t="shared" si="38"/>
        <v>5412.2475</v>
      </c>
      <c r="R42" s="120">
        <f t="shared" si="39"/>
        <v>4104</v>
      </c>
      <c r="S42" s="715">
        <v>62</v>
      </c>
      <c r="T42" s="74">
        <v>0</v>
      </c>
      <c r="U42" s="715">
        <v>0</v>
      </c>
      <c r="V42" s="486">
        <v>3</v>
      </c>
      <c r="W42" s="486">
        <v>3</v>
      </c>
      <c r="X42" s="488">
        <v>0</v>
      </c>
      <c r="Y42" s="744">
        <v>47.779</v>
      </c>
      <c r="Z42" s="487"/>
      <c r="AA42" s="130"/>
      <c r="AB42" s="110">
        <f>SUMIFS(基础数据表格农村公路建设!M:M,基础数据表格农村公路建设!G:G,B42,基础数据表格农村公路建设!D:D,$AB$5,基础数据表格农村公路建设!E:E,$AB$6)</f>
        <v>25.71</v>
      </c>
      <c r="AC42" s="111">
        <f>SUMIFS(基础数据表格农村公路建设!M:M,基础数据表格农村公路建设!G:G,B42,基础数据表格农村公路建设!D:D,$AC$5,基础数据表格农村公路建设!E:E,$AC$6)</f>
        <v>0</v>
      </c>
      <c r="AD42" s="111">
        <f>SUMIFS(基础数据表格农村公路建设!M:M,基础数据表格农村公路建设!G:G,B42,基础数据表格农村公路建设!D:D,$AD$5,基础数据表格农村公路建设!E:E,$AD$6)</f>
        <v>0</v>
      </c>
      <c r="AE42" s="111">
        <f>SUMIFS(基础数据表格农村公路建设!M:M,基础数据表格农村公路建设!G:G,B42,基础数据表格农村公路建设!D:D,$AE$5,基础数据表格农村公路建设!E:E,$AE$6)</f>
        <v>0</v>
      </c>
      <c r="AF42" s="111">
        <f>SUMIFS(基础数据表格农村公路建设!M:M,基础数据表格农村公路建设!G:G,B42,基础数据表格农村公路建设!D:D,$AF$5,基础数据表格农村公路建设!E:E,$AF$6)</f>
        <v>14.183</v>
      </c>
      <c r="AG42" s="111">
        <f>SUMIFS(基础数据表格农村公路建设!M:M,基础数据表格农村公路建设!G:G,B42,基础数据表格农村公路建设!D:D,$AG$5,基础数据表格农村公路建设!E:E,$AG$6)</f>
        <v>0</v>
      </c>
      <c r="AH42" s="83"/>
      <c r="AI42" s="83">
        <v>39.726</v>
      </c>
      <c r="AJ42" s="98">
        <f t="shared" si="3"/>
        <v>0.167000000000002</v>
      </c>
      <c r="AK42" s="99" t="s">
        <v>197</v>
      </c>
      <c r="AL42" s="112">
        <v>82.5</v>
      </c>
      <c r="AM42" s="112">
        <v>165</v>
      </c>
      <c r="AN42" s="113">
        <v>55</v>
      </c>
    </row>
    <row r="43" customFormat="1" ht="19" hidden="1" customHeight="1" outlineLevel="2" spans="1:40">
      <c r="A43" s="139" t="s">
        <v>55</v>
      </c>
      <c r="B43" s="140" t="s">
        <v>59</v>
      </c>
      <c r="C43" s="115">
        <f t="shared" si="32"/>
        <v>5305</v>
      </c>
      <c r="D43" s="117">
        <v>1388</v>
      </c>
      <c r="E43" s="117">
        <f t="shared" si="33"/>
        <v>420</v>
      </c>
      <c r="F43" s="115">
        <f t="shared" si="34"/>
        <v>3917</v>
      </c>
      <c r="G43" s="115">
        <v>3121</v>
      </c>
      <c r="H43" s="115">
        <v>76</v>
      </c>
      <c r="I43" s="241">
        <v>3614</v>
      </c>
      <c r="J43" s="115">
        <v>67</v>
      </c>
      <c r="K43" s="115">
        <v>160</v>
      </c>
      <c r="L43" s="115">
        <f t="shared" si="35"/>
        <v>3917</v>
      </c>
      <c r="M43" s="742">
        <v>40.774</v>
      </c>
      <c r="N43" s="226">
        <f t="shared" si="36"/>
        <v>40.774</v>
      </c>
      <c r="O43" s="193">
        <f>ROUND(SUMIFS(基础数据表格农村公路建设!P:P,基础数据表格农村公路建设!E:E,$AB$6,基础数据表格农村公路建设!G:G,B43),0)</f>
        <v>3690</v>
      </c>
      <c r="P43" s="115">
        <f t="shared" si="37"/>
        <v>3690</v>
      </c>
      <c r="Q43" s="119">
        <f t="shared" si="38"/>
        <v>4485.6075</v>
      </c>
      <c r="R43" s="120">
        <f t="shared" si="39"/>
        <v>3690</v>
      </c>
      <c r="S43" s="715">
        <v>55</v>
      </c>
      <c r="T43" s="74">
        <v>12</v>
      </c>
      <c r="U43" s="715">
        <v>160</v>
      </c>
      <c r="V43" s="486">
        <v>2</v>
      </c>
      <c r="W43" s="486">
        <v>2</v>
      </c>
      <c r="X43" s="488">
        <v>1</v>
      </c>
      <c r="Y43" s="744">
        <v>57.235</v>
      </c>
      <c r="Z43" s="487">
        <v>27.658</v>
      </c>
      <c r="AA43" s="130">
        <v>160.757</v>
      </c>
      <c r="AB43" s="110">
        <f>SUMIFS(基础数据表格农村公路建设!M:M,基础数据表格农村公路建设!G:G,B43,基础数据表格农村公路建设!D:D,$AB$5,基础数据表格农村公路建设!E:E,$AB$6)</f>
        <v>13.597</v>
      </c>
      <c r="AC43" s="111">
        <f>SUMIFS(基础数据表格农村公路建设!M:M,基础数据表格农村公路建设!G:G,B43,基础数据表格农村公路建设!D:D,$AC$5,基础数据表格农村公路建设!E:E,$AC$6)</f>
        <v>0</v>
      </c>
      <c r="AD43" s="111">
        <f>SUMIFS(基础数据表格农村公路建设!M:M,基础数据表格农村公路建设!G:G,B43,基础数据表格农村公路建设!D:D,$AD$5,基础数据表格农村公路建设!E:E,$AD$6)</f>
        <v>2.961</v>
      </c>
      <c r="AE43" s="111">
        <f>SUMIFS(基础数据表格农村公路建设!M:M,基础数据表格农村公路建设!G:G,B43,基础数据表格农村公路建设!D:D,$AE$5,基础数据表格农村公路建设!E:E,$AE$6)</f>
        <v>0</v>
      </c>
      <c r="AF43" s="111">
        <f>SUMIFS(基础数据表格农村公路建设!M:M,基础数据表格农村公路建设!G:G,B43,基础数据表格农村公路建设!D:D,$AF$5,基础数据表格农村公路建设!E:E,$AF$6)</f>
        <v>24.216</v>
      </c>
      <c r="AG43" s="111">
        <f>SUMIFS(基础数据表格农村公路建设!M:M,基础数据表格农村公路建设!G:G,B43,基础数据表格农村公路建设!D:D,$AG$5,基础数据表格农村公路建设!E:E,$AG$6)</f>
        <v>0</v>
      </c>
      <c r="AH43" s="83"/>
      <c r="AI43" s="83">
        <v>40.475</v>
      </c>
      <c r="AJ43" s="98">
        <f t="shared" si="3"/>
        <v>0.298999999999999</v>
      </c>
      <c r="AK43" s="99" t="s">
        <v>197</v>
      </c>
      <c r="AL43" s="112">
        <v>82.5</v>
      </c>
      <c r="AM43" s="112">
        <v>165</v>
      </c>
      <c r="AN43" s="113">
        <v>55</v>
      </c>
    </row>
    <row r="44" customFormat="1" ht="19" hidden="1" customHeight="1" outlineLevel="2" spans="1:40">
      <c r="A44" s="139" t="s">
        <v>55</v>
      </c>
      <c r="B44" s="140" t="s">
        <v>60</v>
      </c>
      <c r="C44" s="115">
        <f t="shared" si="32"/>
        <v>7750</v>
      </c>
      <c r="D44" s="117">
        <v>1483</v>
      </c>
      <c r="E44" s="117">
        <f t="shared" si="33"/>
        <v>449</v>
      </c>
      <c r="F44" s="115">
        <f t="shared" si="34"/>
        <v>6267</v>
      </c>
      <c r="G44" s="115">
        <v>4985</v>
      </c>
      <c r="H44" s="115">
        <v>125</v>
      </c>
      <c r="I44" s="241">
        <v>5823</v>
      </c>
      <c r="J44" s="115">
        <v>319</v>
      </c>
      <c r="K44" s="115">
        <v>0</v>
      </c>
      <c r="L44" s="115">
        <f t="shared" si="35"/>
        <v>6267</v>
      </c>
      <c r="M44" s="742">
        <v>62.108</v>
      </c>
      <c r="N44" s="226">
        <f t="shared" si="36"/>
        <v>62.108</v>
      </c>
      <c r="O44" s="193">
        <f>ROUND(SUMIFS(基础数据表格农村公路建设!P:P,基础数据表格农村公路建设!E:E,$AB$6,基础数据表格农村公路建设!G:G,B44),0)</f>
        <v>5948</v>
      </c>
      <c r="P44" s="115">
        <f t="shared" si="37"/>
        <v>5948</v>
      </c>
      <c r="Q44" s="119">
        <f t="shared" si="38"/>
        <v>7427.775</v>
      </c>
      <c r="R44" s="120">
        <f t="shared" si="39"/>
        <v>5948</v>
      </c>
      <c r="S44" s="715">
        <v>61</v>
      </c>
      <c r="T44" s="74">
        <v>258</v>
      </c>
      <c r="U44" s="715">
        <v>0</v>
      </c>
      <c r="V44" s="486">
        <v>3</v>
      </c>
      <c r="W44" s="486">
        <v>2</v>
      </c>
      <c r="X44" s="488">
        <v>3</v>
      </c>
      <c r="Y44" s="744">
        <v>31.12</v>
      </c>
      <c r="Z44" s="487"/>
      <c r="AA44" s="130"/>
      <c r="AB44" s="110">
        <f>SUMIFS(基础数据表格农村公路建设!M:M,基础数据表格农村公路建设!G:G,B44,基础数据表格农村公路建设!D:D,$AB$5,基础数据表格农村公路建设!E:E,$AB$6)</f>
        <v>36.929</v>
      </c>
      <c r="AC44" s="111">
        <f>SUMIFS(基础数据表格农村公路建设!M:M,基础数据表格农村公路建设!G:G,B44,基础数据表格农村公路建设!D:D,$AC$5,基础数据表格农村公路建设!E:E,$AC$6)</f>
        <v>0</v>
      </c>
      <c r="AD44" s="111">
        <f>SUMIFS(基础数据表格农村公路建设!M:M,基础数据表格农村公路建设!G:G,B44,基础数据表格农村公路建设!D:D,$AD$5,基础数据表格农村公路建设!E:E,$AD$6)</f>
        <v>2.5</v>
      </c>
      <c r="AE44" s="111">
        <f>SUMIFS(基础数据表格农村公路建设!M:M,基础数据表格农村公路建设!G:G,B44,基础数据表格农村公路建设!D:D,$AE$5,基础数据表格农村公路建设!E:E,$AE$6)</f>
        <v>0</v>
      </c>
      <c r="AF44" s="111">
        <f>SUMIFS(基础数据表格农村公路建设!M:M,基础数据表格农村公路建设!G:G,B44,基础数据表格农村公路建设!D:D,$AF$5,基础数据表格农村公路建设!E:E,$AF$6)</f>
        <v>22.679</v>
      </c>
      <c r="AG44" s="111">
        <f>SUMIFS(基础数据表格农村公路建设!M:M,基础数据表格农村公路建设!G:G,B44,基础数据表格农村公路建设!D:D,$AG$5,基础数据表格农村公路建设!E:E,$AG$6)</f>
        <v>0</v>
      </c>
      <c r="AH44" s="83"/>
      <c r="AI44" s="83">
        <v>62.727</v>
      </c>
      <c r="AJ44" s="98">
        <f t="shared" si="3"/>
        <v>-0.618999999999993</v>
      </c>
      <c r="AK44" s="99" t="s">
        <v>196</v>
      </c>
      <c r="AL44" s="112">
        <v>75</v>
      </c>
      <c r="AM44" s="112">
        <v>150</v>
      </c>
      <c r="AN44" s="113">
        <v>50</v>
      </c>
    </row>
    <row r="45" customFormat="1" ht="19" hidden="1" customHeight="1" outlineLevel="2" spans="1:40">
      <c r="A45" s="139" t="s">
        <v>55</v>
      </c>
      <c r="B45" s="140" t="s">
        <v>61</v>
      </c>
      <c r="C45" s="115">
        <f t="shared" si="32"/>
        <v>5181</v>
      </c>
      <c r="D45" s="117">
        <v>902</v>
      </c>
      <c r="E45" s="117">
        <f t="shared" si="33"/>
        <v>273</v>
      </c>
      <c r="F45" s="115">
        <f t="shared" si="34"/>
        <v>4279</v>
      </c>
      <c r="G45" s="115">
        <v>3529</v>
      </c>
      <c r="H45" s="115">
        <v>70</v>
      </c>
      <c r="I45" s="241">
        <v>3405</v>
      </c>
      <c r="J45" s="115">
        <v>549</v>
      </c>
      <c r="K45" s="115">
        <v>255</v>
      </c>
      <c r="L45" s="115">
        <f t="shared" si="35"/>
        <v>4279</v>
      </c>
      <c r="M45" s="742">
        <v>40.186</v>
      </c>
      <c r="N45" s="226">
        <f t="shared" si="36"/>
        <v>40.186</v>
      </c>
      <c r="O45" s="193">
        <f>ROUND(SUMIFS(基础数据表格农村公路建设!P:P,基础数据表格农村公路建设!E:E,$AB$6,基础数据表格农村公路建设!G:G,B45),0)</f>
        <v>3726</v>
      </c>
      <c r="P45" s="115">
        <f t="shared" si="37"/>
        <v>3475</v>
      </c>
      <c r="Q45" s="119">
        <f t="shared" si="38"/>
        <v>3474.6525</v>
      </c>
      <c r="R45" s="120">
        <f t="shared" si="39"/>
        <v>3726</v>
      </c>
      <c r="S45" s="715">
        <v>298</v>
      </c>
      <c r="T45" s="74">
        <v>251</v>
      </c>
      <c r="U45" s="715">
        <v>255</v>
      </c>
      <c r="V45" s="486">
        <v>3</v>
      </c>
      <c r="W45" s="486">
        <v>3</v>
      </c>
      <c r="X45" s="488">
        <v>7</v>
      </c>
      <c r="Y45" s="744">
        <v>45.802</v>
      </c>
      <c r="Z45" s="487">
        <v>33.197</v>
      </c>
      <c r="AA45" s="130">
        <v>394.075</v>
      </c>
      <c r="AB45" s="110">
        <f>SUMIFS(基础数据表格农村公路建设!M:M,基础数据表格农村公路建设!G:G,B45,基础数据表格农村公路建设!D:D,$AB$5,基础数据表格农村公路建设!E:E,$AB$6)</f>
        <v>6.808</v>
      </c>
      <c r="AC45" s="111">
        <f>SUMIFS(基础数据表格农村公路建设!M:M,基础数据表格农村公路建设!G:G,B45,基础数据表格农村公路建设!D:D,$AC$5,基础数据表格农村公路建设!E:E,$AC$6)</f>
        <v>0</v>
      </c>
      <c r="AD45" s="111">
        <f>SUMIFS(基础数据表格农村公路建设!M:M,基础数据表格农村公路建设!G:G,B45,基础数据表格农村公路建设!D:D,$AD$5,基础数据表格农村公路建设!E:E,$AD$6)</f>
        <v>0</v>
      </c>
      <c r="AE45" s="111">
        <f>SUMIFS(基础数据表格农村公路建设!M:M,基础数据表格农村公路建设!G:G,B45,基础数据表格农村公路建设!D:D,$AE$5,基础数据表格农村公路建设!E:E,$AE$6)</f>
        <v>0</v>
      </c>
      <c r="AF45" s="111">
        <f>SUMIFS(基础数据表格农村公路建设!M:M,基础数据表格农村公路建设!G:G,B45,基础数据表格农村公路建设!D:D,$AF$5,基础数据表格农村公路建设!E:E,$AF$6)</f>
        <v>18.747</v>
      </c>
      <c r="AG45" s="111">
        <f>SUMIFS(基础数据表格农村公路建设!M:M,基础数据表格农村公路建设!G:G,B45,基础数据表格农村公路建设!D:D,$AG$5,基础数据表格农村公路建设!E:E,$AG$6)</f>
        <v>14.631</v>
      </c>
      <c r="AH45" s="83"/>
      <c r="AI45" s="83">
        <v>35.034</v>
      </c>
      <c r="AJ45" s="98">
        <f t="shared" si="3"/>
        <v>5.152</v>
      </c>
      <c r="AK45" s="99" t="s">
        <v>197</v>
      </c>
      <c r="AL45" s="112">
        <v>82.5</v>
      </c>
      <c r="AM45" s="112">
        <v>165</v>
      </c>
      <c r="AN45" s="113">
        <v>55</v>
      </c>
    </row>
    <row r="46" customFormat="1" ht="19" customHeight="1" outlineLevel="1" collapsed="1" spans="1:40">
      <c r="A46" s="135" t="s">
        <v>62</v>
      </c>
      <c r="B46" s="132"/>
      <c r="C46" s="115">
        <f t="shared" ref="C46:U46" si="40">SUBTOTAL(9,C47:C54)</f>
        <v>34633</v>
      </c>
      <c r="D46" s="115">
        <f t="shared" si="40"/>
        <v>9199</v>
      </c>
      <c r="E46" s="115">
        <f t="shared" si="40"/>
        <v>2782</v>
      </c>
      <c r="F46" s="115">
        <f t="shared" si="40"/>
        <v>25434</v>
      </c>
      <c r="G46" s="115">
        <f t="shared" si="40"/>
        <v>20592</v>
      </c>
      <c r="H46" s="115">
        <f t="shared" si="40"/>
        <v>486</v>
      </c>
      <c r="I46" s="115">
        <f t="shared" si="40"/>
        <v>21986</v>
      </c>
      <c r="J46" s="115">
        <f t="shared" si="40"/>
        <v>1800</v>
      </c>
      <c r="K46" s="115">
        <f t="shared" si="40"/>
        <v>1162</v>
      </c>
      <c r="L46" s="115">
        <f t="shared" si="40"/>
        <v>25434</v>
      </c>
      <c r="M46" s="743">
        <f t="shared" si="40"/>
        <v>236.153</v>
      </c>
      <c r="N46" s="385">
        <f t="shared" si="40"/>
        <v>236.153</v>
      </c>
      <c r="O46" s="238">
        <f t="shared" si="40"/>
        <v>24775</v>
      </c>
      <c r="P46" s="115">
        <f t="shared" si="40"/>
        <v>22472</v>
      </c>
      <c r="Q46" s="115">
        <f t="shared" si="40"/>
        <v>26668.2075</v>
      </c>
      <c r="R46" s="115">
        <f t="shared" si="40"/>
        <v>24775</v>
      </c>
      <c r="S46" s="115">
        <f t="shared" si="40"/>
        <v>1749</v>
      </c>
      <c r="T46" s="115">
        <f t="shared" si="40"/>
        <v>51</v>
      </c>
      <c r="U46" s="115">
        <f t="shared" si="40"/>
        <v>1162</v>
      </c>
      <c r="V46" s="489">
        <v>35</v>
      </c>
      <c r="W46" s="489">
        <v>33</v>
      </c>
      <c r="X46" s="489">
        <v>1</v>
      </c>
      <c r="Y46" s="490">
        <v>408.681</v>
      </c>
      <c r="Z46" s="490">
        <f t="shared" ref="Z46:AG46" si="41">SUM(Z47:Z54)</f>
        <v>151.308</v>
      </c>
      <c r="AA46" s="111">
        <f t="shared" si="41"/>
        <v>1578.464</v>
      </c>
      <c r="AB46" s="111">
        <f t="shared" si="41"/>
        <v>80.769</v>
      </c>
      <c r="AC46" s="111">
        <f t="shared" si="41"/>
        <v>6.329</v>
      </c>
      <c r="AD46" s="111">
        <f t="shared" si="41"/>
        <v>51.202</v>
      </c>
      <c r="AE46" s="111">
        <f t="shared" si="41"/>
        <v>0</v>
      </c>
      <c r="AF46" s="111">
        <f t="shared" si="41"/>
        <v>97.853</v>
      </c>
      <c r="AG46" s="111">
        <f t="shared" si="41"/>
        <v>0</v>
      </c>
      <c r="AH46" s="110"/>
      <c r="AI46" s="110">
        <v>242.361</v>
      </c>
      <c r="AJ46" s="98">
        <f t="shared" si="3"/>
        <v>-6.20800000000003</v>
      </c>
      <c r="AK46" s="99"/>
      <c r="AL46" s="112"/>
      <c r="AM46" s="112"/>
      <c r="AN46" s="113"/>
    </row>
    <row r="47" customFormat="1" ht="19" hidden="1" customHeight="1" outlineLevel="2" spans="1:40">
      <c r="A47" s="139" t="s">
        <v>63</v>
      </c>
      <c r="B47" s="140" t="s">
        <v>64</v>
      </c>
      <c r="C47" s="115">
        <f t="shared" ref="C47:C54" si="42">F47+D47</f>
        <v>3618</v>
      </c>
      <c r="D47" s="117">
        <v>520</v>
      </c>
      <c r="E47" s="117">
        <f t="shared" ref="E47:E54" si="43">ROUND(21686/71686*D47,0)</f>
        <v>157</v>
      </c>
      <c r="F47" s="115">
        <f t="shared" ref="F47:F54" si="44">L47</f>
        <v>3098</v>
      </c>
      <c r="G47" s="115">
        <v>2429</v>
      </c>
      <c r="H47" s="115">
        <v>62</v>
      </c>
      <c r="I47" s="241">
        <v>3036</v>
      </c>
      <c r="J47" s="115">
        <v>0</v>
      </c>
      <c r="K47" s="115">
        <v>0</v>
      </c>
      <c r="L47" s="115">
        <f t="shared" ref="L47:L54" si="45">ROUND(P47+T47+S47+U47,0)</f>
        <v>3098</v>
      </c>
      <c r="M47" s="742">
        <v>23.085</v>
      </c>
      <c r="N47" s="226">
        <f t="shared" ref="N47:N54" si="46">SUM(AB47:AG47)</f>
        <v>23.085</v>
      </c>
      <c r="O47" s="193">
        <f>ROUND(SUMIFS(基础数据表格农村公路建设!P:P,基础数据表格农村公路建设!E:E,$AB$6,基础数据表格农村公路建设!G:G,B47),0)</f>
        <v>3098</v>
      </c>
      <c r="P47" s="115">
        <f t="shared" ref="P47:P54" si="47">ROUND(IF(Q47&lt;R47,Q47,R47),0)</f>
        <v>3098</v>
      </c>
      <c r="Q47" s="119">
        <f t="shared" ref="Q47:Q54" si="48">AL47*(AD47+AE47+AF47)+AM47*(AB47+AC47)+AN47*AG47</f>
        <v>3104.97</v>
      </c>
      <c r="R47" s="120">
        <f t="shared" ref="R47:R54" si="49">O47</f>
        <v>3098</v>
      </c>
      <c r="S47" s="715">
        <v>0</v>
      </c>
      <c r="T47" s="74">
        <v>0</v>
      </c>
      <c r="U47" s="715">
        <v>0</v>
      </c>
      <c r="V47" s="486"/>
      <c r="W47" s="486">
        <v>0</v>
      </c>
      <c r="X47" s="488">
        <v>0</v>
      </c>
      <c r="Y47" s="744">
        <v>42.4</v>
      </c>
      <c r="Z47" s="487"/>
      <c r="AA47" s="130"/>
      <c r="AB47" s="110">
        <f>SUMIFS(基础数据表格农村公路建设!M:M,基础数据表格农村公路建设!G:G,B47,基础数据表格农村公路建设!D:D,$AB$5,基础数据表格农村公路建设!E:E,$AB$6)</f>
        <v>8.222</v>
      </c>
      <c r="AC47" s="111">
        <f>SUMIFS(基础数据表格农村公路建设!M:M,基础数据表格农村公路建设!G:G,B47,基础数据表格农村公路建设!D:D,$AC$5,基础数据表格农村公路建设!E:E,$AC$6)</f>
        <v>6.329</v>
      </c>
      <c r="AD47" s="111">
        <f>SUMIFS(基础数据表格农村公路建设!M:M,基础数据表格农村公路建设!G:G,B47,基础数据表格农村公路建设!D:D,$AD$5,基础数据表格农村公路建设!E:E,$AD$6)</f>
        <v>0</v>
      </c>
      <c r="AE47" s="111">
        <f>SUMIFS(基础数据表格农村公路建设!M:M,基础数据表格农村公路建设!G:G,B47,基础数据表格农村公路建设!D:D,$AE$5,基础数据表格农村公路建设!E:E,$AE$6)</f>
        <v>0</v>
      </c>
      <c r="AF47" s="111">
        <f>SUMIFS(基础数据表格农村公路建设!M:M,基础数据表格农村公路建设!G:G,B47,基础数据表格农村公路建设!D:D,$AF$5,基础数据表格农村公路建设!E:E,$AF$6)</f>
        <v>8.534</v>
      </c>
      <c r="AG47" s="111">
        <f>SUMIFS(基础数据表格农村公路建设!M:M,基础数据表格农村公路建设!G:G,B47,基础数据表格农村公路建设!D:D,$AG$5,基础数据表格农村公路建设!E:E,$AG$6)</f>
        <v>0</v>
      </c>
      <c r="AH47" s="83"/>
      <c r="AI47" s="83">
        <v>23.085</v>
      </c>
      <c r="AJ47" s="98">
        <f t="shared" si="3"/>
        <v>0</v>
      </c>
      <c r="AK47" s="99" t="s">
        <v>197</v>
      </c>
      <c r="AL47" s="112">
        <v>82.5</v>
      </c>
      <c r="AM47" s="112">
        <v>165</v>
      </c>
      <c r="AN47" s="113">
        <v>55</v>
      </c>
    </row>
    <row r="48" customFormat="1" ht="19" hidden="1" customHeight="1" outlineLevel="2" spans="1:40">
      <c r="A48" s="139" t="s">
        <v>63</v>
      </c>
      <c r="B48" s="140" t="s">
        <v>65</v>
      </c>
      <c r="C48" s="115">
        <f t="shared" si="42"/>
        <v>4085</v>
      </c>
      <c r="D48" s="117">
        <v>1243</v>
      </c>
      <c r="E48" s="117">
        <f t="shared" si="43"/>
        <v>376</v>
      </c>
      <c r="F48" s="115">
        <f t="shared" si="44"/>
        <v>2842</v>
      </c>
      <c r="G48" s="115">
        <v>2263</v>
      </c>
      <c r="H48" s="115">
        <v>57</v>
      </c>
      <c r="I48" s="241">
        <v>2627</v>
      </c>
      <c r="J48" s="115">
        <v>135</v>
      </c>
      <c r="K48" s="115">
        <v>23</v>
      </c>
      <c r="L48" s="115">
        <f t="shared" si="45"/>
        <v>2842</v>
      </c>
      <c r="M48" s="742">
        <v>30.851</v>
      </c>
      <c r="N48" s="226">
        <f t="shared" si="46"/>
        <v>30.851</v>
      </c>
      <c r="O48" s="193">
        <f>ROUND(SUMIFS(基础数据表格农村公路建设!P:P,基础数据表格农村公路建设!E:E,$AB$6,基础数据表格农村公路建设!G:G,B48),0)</f>
        <v>2684</v>
      </c>
      <c r="P48" s="115">
        <f t="shared" si="47"/>
        <v>2684</v>
      </c>
      <c r="Q48" s="119">
        <f t="shared" si="48"/>
        <v>4164.105</v>
      </c>
      <c r="R48" s="120">
        <f t="shared" si="49"/>
        <v>2684</v>
      </c>
      <c r="S48" s="715">
        <v>135</v>
      </c>
      <c r="T48" s="74">
        <v>0</v>
      </c>
      <c r="U48" s="715">
        <v>23</v>
      </c>
      <c r="V48" s="486">
        <v>2</v>
      </c>
      <c r="W48" s="486">
        <v>2</v>
      </c>
      <c r="X48" s="488">
        <v>0</v>
      </c>
      <c r="Y48" s="744">
        <v>12.116</v>
      </c>
      <c r="Z48" s="487">
        <v>3.105</v>
      </c>
      <c r="AA48" s="130">
        <v>26.22</v>
      </c>
      <c r="AB48" s="110">
        <f>SUMIFS(基础数据表格农村公路建设!M:M,基础数据表格农村公路建设!G:G,B48,基础数据表格农村公路建设!D:D,$AB$5,基础数据表格农村公路建设!E:E,$AB$6)</f>
        <v>19.623</v>
      </c>
      <c r="AC48" s="111">
        <f>SUMIFS(基础数据表格农村公路建设!M:M,基础数据表格农村公路建设!G:G,B48,基础数据表格农村公路建设!D:D,$AC$5,基础数据表格农村公路建设!E:E,$AC$6)</f>
        <v>0</v>
      </c>
      <c r="AD48" s="111">
        <f>SUMIFS(基础数据表格农村公路建设!M:M,基础数据表格农村公路建设!G:G,B48,基础数据表格农村公路建设!D:D,$AD$5,基础数据表格农村公路建设!E:E,$AD$6)</f>
        <v>11.228</v>
      </c>
      <c r="AE48" s="111">
        <f>SUMIFS(基础数据表格农村公路建设!M:M,基础数据表格农村公路建设!G:G,B48,基础数据表格农村公路建设!D:D,$AE$5,基础数据表格农村公路建设!E:E,$AE$6)</f>
        <v>0</v>
      </c>
      <c r="AF48" s="111">
        <f>SUMIFS(基础数据表格农村公路建设!M:M,基础数据表格农村公路建设!G:G,B48,基础数据表格农村公路建设!D:D,$AF$5,基础数据表格农村公路建设!E:E,$AF$6)</f>
        <v>0</v>
      </c>
      <c r="AG48" s="111">
        <f>SUMIFS(基础数据表格农村公路建设!M:M,基础数据表格农村公路建设!G:G,B48,基础数据表格农村公路建设!D:D,$AG$5,基础数据表格农村公路建设!E:E,$AG$6)</f>
        <v>0</v>
      </c>
      <c r="AH48" s="83"/>
      <c r="AI48" s="83">
        <v>38.217</v>
      </c>
      <c r="AJ48" s="98">
        <f t="shared" si="3"/>
        <v>-7.366</v>
      </c>
      <c r="AK48" s="99" t="s">
        <v>197</v>
      </c>
      <c r="AL48" s="112">
        <v>82.5</v>
      </c>
      <c r="AM48" s="112">
        <v>165</v>
      </c>
      <c r="AN48" s="113">
        <v>55</v>
      </c>
    </row>
    <row r="49" customFormat="1" ht="19" hidden="1" customHeight="1" outlineLevel="2" spans="1:40">
      <c r="A49" s="139" t="s">
        <v>63</v>
      </c>
      <c r="B49" s="140" t="s">
        <v>66</v>
      </c>
      <c r="C49" s="115">
        <f t="shared" si="42"/>
        <v>5541</v>
      </c>
      <c r="D49" s="117">
        <v>1438</v>
      </c>
      <c r="E49" s="117">
        <f t="shared" si="43"/>
        <v>435</v>
      </c>
      <c r="F49" s="115">
        <f t="shared" si="44"/>
        <v>4103</v>
      </c>
      <c r="G49" s="115">
        <v>3444</v>
      </c>
      <c r="H49" s="115">
        <v>82</v>
      </c>
      <c r="I49" s="241">
        <v>2994</v>
      </c>
      <c r="J49" s="115">
        <v>35</v>
      </c>
      <c r="K49" s="115">
        <v>992</v>
      </c>
      <c r="L49" s="115">
        <f t="shared" si="45"/>
        <v>4103</v>
      </c>
      <c r="M49" s="742">
        <v>43.163</v>
      </c>
      <c r="N49" s="226">
        <f t="shared" si="46"/>
        <v>43.163</v>
      </c>
      <c r="O49" s="193">
        <f>ROUND(SUMIFS(基础数据表格农村公路建设!P:P,基础数据表格农村公路建设!E:E,$AB$6,基础数据表格农村公路建设!G:G,B49),0)</f>
        <v>3076</v>
      </c>
      <c r="P49" s="115">
        <f t="shared" si="47"/>
        <v>3076</v>
      </c>
      <c r="Q49" s="119">
        <f t="shared" si="48"/>
        <v>4604.49</v>
      </c>
      <c r="R49" s="120">
        <f t="shared" si="49"/>
        <v>3076</v>
      </c>
      <c r="S49" s="715">
        <v>35</v>
      </c>
      <c r="T49" s="74">
        <v>0</v>
      </c>
      <c r="U49" s="715">
        <v>992</v>
      </c>
      <c r="V49" s="486">
        <v>1</v>
      </c>
      <c r="W49" s="486">
        <v>1</v>
      </c>
      <c r="X49" s="488">
        <v>0</v>
      </c>
      <c r="Y49" s="744">
        <v>129.989</v>
      </c>
      <c r="Z49" s="487">
        <v>128.917</v>
      </c>
      <c r="AA49" s="130">
        <v>1305.374</v>
      </c>
      <c r="AB49" s="110">
        <f>SUMIFS(基础数据表格农村公路建设!M:M,基础数据表格农村公路建设!G:G,B49,基础数据表格农村公路建设!D:D,$AB$5,基础数据表格农村公路建设!E:E,$AB$6)</f>
        <v>12.649</v>
      </c>
      <c r="AC49" s="111">
        <f>SUMIFS(基础数据表格农村公路建设!M:M,基础数据表格农村公路建设!G:G,B49,基础数据表格农村公路建设!D:D,$AC$5,基础数据表格农村公路建设!E:E,$AC$6)</f>
        <v>0</v>
      </c>
      <c r="AD49" s="111">
        <f>SUMIFS(基础数据表格农村公路建设!M:M,基础数据表格农村公路建设!G:G,B49,基础数据表格农村公路建设!D:D,$AD$5,基础数据表格农村公路建设!E:E,$AD$6)</f>
        <v>30.514</v>
      </c>
      <c r="AE49" s="111">
        <f>SUMIFS(基础数据表格农村公路建设!M:M,基础数据表格农村公路建设!G:G,B49,基础数据表格农村公路建设!D:D,$AE$5,基础数据表格农村公路建设!E:E,$AE$6)</f>
        <v>0</v>
      </c>
      <c r="AF49" s="111">
        <f>SUMIFS(基础数据表格农村公路建设!M:M,基础数据表格农村公路建设!G:G,B49,基础数据表格农村公路建设!D:D,$AF$5,基础数据表格农村公路建设!E:E,$AF$6)</f>
        <v>0</v>
      </c>
      <c r="AG49" s="111">
        <f>SUMIFS(基础数据表格农村公路建设!M:M,基础数据表格农村公路建设!G:G,B49,基础数据表格农村公路建设!D:D,$AG$5,基础数据表格农村公路建设!E:E,$AG$6)</f>
        <v>0</v>
      </c>
      <c r="AH49" s="83"/>
      <c r="AI49" s="83">
        <v>42.432</v>
      </c>
      <c r="AJ49" s="98">
        <f t="shared" si="3"/>
        <v>0.730999999999995</v>
      </c>
      <c r="AK49" s="99" t="s">
        <v>197</v>
      </c>
      <c r="AL49" s="112">
        <v>82.5</v>
      </c>
      <c r="AM49" s="112">
        <v>165</v>
      </c>
      <c r="AN49" s="113">
        <v>55</v>
      </c>
    </row>
    <row r="50" customFormat="1" ht="19" hidden="1" customHeight="1" outlineLevel="2" spans="1:40">
      <c r="A50" s="139" t="s">
        <v>63</v>
      </c>
      <c r="B50" s="140" t="s">
        <v>67</v>
      </c>
      <c r="C50" s="115">
        <f t="shared" si="42"/>
        <v>2526</v>
      </c>
      <c r="D50" s="117">
        <v>824</v>
      </c>
      <c r="E50" s="117">
        <f t="shared" si="43"/>
        <v>249</v>
      </c>
      <c r="F50" s="115">
        <f t="shared" si="44"/>
        <v>1702</v>
      </c>
      <c r="G50" s="115">
        <v>1417</v>
      </c>
      <c r="H50" s="115">
        <v>34</v>
      </c>
      <c r="I50" s="241">
        <v>1296</v>
      </c>
      <c r="J50" s="115">
        <v>318</v>
      </c>
      <c r="K50" s="115">
        <v>54</v>
      </c>
      <c r="L50" s="115">
        <f t="shared" si="45"/>
        <v>1702</v>
      </c>
      <c r="M50" s="742">
        <v>16.117</v>
      </c>
      <c r="N50" s="226">
        <f t="shared" si="46"/>
        <v>16.117</v>
      </c>
      <c r="O50" s="193">
        <f>ROUND(SUMIFS(基础数据表格农村公路建设!P:P,基础数据表格农村公路建设!E:E,$AB$6,基础数据表格农村公路建设!G:G,B50),0)</f>
        <v>1507</v>
      </c>
      <c r="P50" s="115">
        <f t="shared" si="47"/>
        <v>1330</v>
      </c>
      <c r="Q50" s="119">
        <f t="shared" si="48"/>
        <v>1329.6525</v>
      </c>
      <c r="R50" s="120">
        <f t="shared" si="49"/>
        <v>1507</v>
      </c>
      <c r="S50" s="715">
        <v>318</v>
      </c>
      <c r="T50" s="74">
        <v>0</v>
      </c>
      <c r="U50" s="715">
        <v>54</v>
      </c>
      <c r="V50" s="486">
        <v>5</v>
      </c>
      <c r="W50" s="486">
        <v>5</v>
      </c>
      <c r="X50" s="488">
        <v>0</v>
      </c>
      <c r="Y50" s="744">
        <v>31.464</v>
      </c>
      <c r="Z50" s="487">
        <v>7.111</v>
      </c>
      <c r="AA50" s="130">
        <v>115</v>
      </c>
      <c r="AB50" s="110">
        <f>SUMIFS(基础数据表格农村公路建设!M:M,基础数据表格农村公路建设!G:G,B50,基础数据表格农村公路建设!D:D,$AB$5,基础数据表格农村公路建设!E:E,$AB$6)</f>
        <v>0</v>
      </c>
      <c r="AC50" s="111">
        <f>SUMIFS(基础数据表格农村公路建设!M:M,基础数据表格农村公路建设!G:G,B50,基础数据表格农村公路建设!D:D,$AC$5,基础数据表格农村公路建设!E:E,$AC$6)</f>
        <v>0</v>
      </c>
      <c r="AD50" s="111">
        <f>SUMIFS(基础数据表格农村公路建设!M:M,基础数据表格农村公路建设!G:G,B50,基础数据表格农村公路建设!D:D,$AD$5,基础数据表格农村公路建设!E:E,$AD$6)</f>
        <v>0</v>
      </c>
      <c r="AE50" s="111">
        <f>SUMIFS(基础数据表格农村公路建设!M:M,基础数据表格农村公路建设!G:G,B50,基础数据表格农村公路建设!D:D,$AE$5,基础数据表格农村公路建设!E:E,$AE$6)</f>
        <v>0</v>
      </c>
      <c r="AF50" s="111">
        <f>SUMIFS(基础数据表格农村公路建设!M:M,基础数据表格农村公路建设!G:G,B50,基础数据表格农村公路建设!D:D,$AF$5,基础数据表格农村公路建设!E:E,$AF$6)</f>
        <v>16.117</v>
      </c>
      <c r="AG50" s="111">
        <f>SUMIFS(基础数据表格农村公路建设!M:M,基础数据表格农村公路建设!G:G,B50,基础数据表格农村公路建设!D:D,$AG$5,基础数据表格农村公路建设!E:E,$AG$6)</f>
        <v>0</v>
      </c>
      <c r="AH50" s="83"/>
      <c r="AI50" s="83">
        <v>15.578</v>
      </c>
      <c r="AJ50" s="98">
        <f t="shared" si="3"/>
        <v>0.538999999999998</v>
      </c>
      <c r="AK50" s="99" t="s">
        <v>197</v>
      </c>
      <c r="AL50" s="112">
        <v>82.5</v>
      </c>
      <c r="AM50" s="112">
        <v>165</v>
      </c>
      <c r="AN50" s="113">
        <v>55</v>
      </c>
    </row>
    <row r="51" customFormat="1" ht="19" hidden="1" customHeight="1" outlineLevel="2" spans="1:40">
      <c r="A51" s="139" t="s">
        <v>63</v>
      </c>
      <c r="B51" s="140" t="s">
        <v>68</v>
      </c>
      <c r="C51" s="115">
        <f t="shared" si="42"/>
        <v>3801</v>
      </c>
      <c r="D51" s="117">
        <v>658</v>
      </c>
      <c r="E51" s="117">
        <f t="shared" si="43"/>
        <v>199</v>
      </c>
      <c r="F51" s="115">
        <f t="shared" si="44"/>
        <v>3143</v>
      </c>
      <c r="G51" s="115">
        <v>2645</v>
      </c>
      <c r="H51" s="115">
        <v>40</v>
      </c>
      <c r="I51" s="241">
        <v>2262</v>
      </c>
      <c r="J51" s="115">
        <v>841</v>
      </c>
      <c r="K51" s="115">
        <v>0</v>
      </c>
      <c r="L51" s="115">
        <f t="shared" si="45"/>
        <v>3143</v>
      </c>
      <c r="M51" s="742">
        <v>21.57</v>
      </c>
      <c r="N51" s="226">
        <f t="shared" si="46"/>
        <v>21.57</v>
      </c>
      <c r="O51" s="193">
        <f>ROUND(SUMIFS(基础数据表格农村公路建设!P:P,基础数据表格农村公路建设!E:E,$AB$6,基础数据表格农村公路建设!G:G,B51),0)</f>
        <v>2302</v>
      </c>
      <c r="P51" s="115">
        <f t="shared" si="47"/>
        <v>2302</v>
      </c>
      <c r="Q51" s="119">
        <f t="shared" si="48"/>
        <v>3229.71</v>
      </c>
      <c r="R51" s="120">
        <f t="shared" si="49"/>
        <v>2302</v>
      </c>
      <c r="S51" s="715">
        <v>790</v>
      </c>
      <c r="T51" s="74">
        <v>51</v>
      </c>
      <c r="U51" s="715">
        <v>0</v>
      </c>
      <c r="V51" s="486">
        <v>19</v>
      </c>
      <c r="W51" s="486">
        <v>19</v>
      </c>
      <c r="X51" s="488">
        <v>1</v>
      </c>
      <c r="Y51" s="744"/>
      <c r="Z51" s="487"/>
      <c r="AA51" s="130"/>
      <c r="AB51" s="110">
        <f>SUMIFS(基础数据表格农村公路建设!M:M,基础数据表格农村公路建设!G:G,B51,基础数据表格农村公路建设!D:D,$AB$5,基础数据表格农村公路建设!E:E,$AB$6)</f>
        <v>17.578</v>
      </c>
      <c r="AC51" s="111">
        <f>SUMIFS(基础数据表格农村公路建设!M:M,基础数据表格农村公路建设!G:G,B51,基础数据表格农村公路建设!D:D,$AC$5,基础数据表格农村公路建设!E:E,$AC$6)</f>
        <v>0</v>
      </c>
      <c r="AD51" s="111">
        <f>SUMIFS(基础数据表格农村公路建设!M:M,基础数据表格农村公路建设!G:G,B51,基础数据表格农村公路建设!D:D,$AD$5,基础数据表格农村公路建设!E:E,$AD$6)</f>
        <v>0</v>
      </c>
      <c r="AE51" s="111">
        <f>SUMIFS(基础数据表格农村公路建设!M:M,基础数据表格农村公路建设!G:G,B51,基础数据表格农村公路建设!D:D,$AE$5,基础数据表格农村公路建设!E:E,$AE$6)</f>
        <v>0</v>
      </c>
      <c r="AF51" s="111">
        <f>SUMIFS(基础数据表格农村公路建设!M:M,基础数据表格农村公路建设!G:G,B51,基础数据表格农村公路建设!D:D,$AF$5,基础数据表格农村公路建设!E:E,$AF$6)</f>
        <v>3.992</v>
      </c>
      <c r="AG51" s="111">
        <f>SUMIFS(基础数据表格农村公路建设!M:M,基础数据表格农村公路建设!G:G,B51,基础数据表格农村公路建设!D:D,$AG$5,基础数据表格农村公路建设!E:E,$AG$6)</f>
        <v>0</v>
      </c>
      <c r="AH51" s="83"/>
      <c r="AI51" s="83">
        <v>21.57</v>
      </c>
      <c r="AJ51" s="98">
        <f t="shared" si="3"/>
        <v>0</v>
      </c>
      <c r="AK51" s="99" t="s">
        <v>197</v>
      </c>
      <c r="AL51" s="112">
        <v>82.5</v>
      </c>
      <c r="AM51" s="112">
        <v>165</v>
      </c>
      <c r="AN51" s="113">
        <v>55</v>
      </c>
    </row>
    <row r="52" customFormat="1" ht="19" hidden="1" customHeight="1" outlineLevel="2" spans="1:40">
      <c r="A52" s="139" t="s">
        <v>63</v>
      </c>
      <c r="B52" s="140" t="s">
        <v>69</v>
      </c>
      <c r="C52" s="115">
        <f t="shared" si="42"/>
        <v>6550</v>
      </c>
      <c r="D52" s="117">
        <v>1558</v>
      </c>
      <c r="E52" s="117">
        <f t="shared" si="43"/>
        <v>471</v>
      </c>
      <c r="F52" s="115">
        <f t="shared" si="44"/>
        <v>4992</v>
      </c>
      <c r="G52" s="115">
        <v>3923</v>
      </c>
      <c r="H52" s="115">
        <v>100</v>
      </c>
      <c r="I52" s="241">
        <v>4853</v>
      </c>
      <c r="J52" s="115">
        <v>0</v>
      </c>
      <c r="K52" s="115">
        <v>39</v>
      </c>
      <c r="L52" s="115">
        <f t="shared" si="45"/>
        <v>4992</v>
      </c>
      <c r="M52" s="742">
        <v>43.75</v>
      </c>
      <c r="N52" s="226">
        <f t="shared" si="46"/>
        <v>43.75</v>
      </c>
      <c r="O52" s="193">
        <f>ROUND(SUMIFS(基础数据表格农村公路建设!P:P,基础数据表格农村公路建设!E:E,$AB$6,基础数据表格农村公路建设!G:G,B52),0)</f>
        <v>5218</v>
      </c>
      <c r="P52" s="115">
        <f t="shared" si="47"/>
        <v>4953</v>
      </c>
      <c r="Q52" s="119">
        <f t="shared" si="48"/>
        <v>4953.3825</v>
      </c>
      <c r="R52" s="120">
        <f t="shared" si="49"/>
        <v>5218</v>
      </c>
      <c r="S52" s="715">
        <v>0</v>
      </c>
      <c r="T52" s="74">
        <v>0</v>
      </c>
      <c r="U52" s="715">
        <v>39</v>
      </c>
      <c r="V52" s="486">
        <v>2</v>
      </c>
      <c r="W52" s="486">
        <v>0</v>
      </c>
      <c r="X52" s="488">
        <v>0</v>
      </c>
      <c r="Y52" s="744">
        <v>87.199</v>
      </c>
      <c r="Z52" s="487">
        <v>5.144</v>
      </c>
      <c r="AA52" s="130">
        <v>61.7</v>
      </c>
      <c r="AB52" s="110">
        <f>SUMIFS(基础数据表格农村公路建设!M:M,基础数据表格农村公路建设!G:G,B52,基础数据表格农村公路建设!D:D,$AB$5,基础数据表格农村公路建设!E:E,$AB$6)</f>
        <v>16.291</v>
      </c>
      <c r="AC52" s="111">
        <f>SUMIFS(基础数据表格农村公路建设!M:M,基础数据表格农村公路建设!G:G,B52,基础数据表格农村公路建设!D:D,$AC$5,基础数据表格农村公路建设!E:E,$AC$6)</f>
        <v>0</v>
      </c>
      <c r="AD52" s="111">
        <f>SUMIFS(基础数据表格农村公路建设!M:M,基础数据表格农村公路建设!G:G,B52,基础数据表格农村公路建设!D:D,$AD$5,基础数据表格农村公路建设!E:E,$AD$6)</f>
        <v>0</v>
      </c>
      <c r="AE52" s="111">
        <f>SUMIFS(基础数据表格农村公路建设!M:M,基础数据表格农村公路建设!G:G,B52,基础数据表格农村公路建设!D:D,$AE$5,基础数据表格农村公路建设!E:E,$AE$6)</f>
        <v>0</v>
      </c>
      <c r="AF52" s="111">
        <f>SUMIFS(基础数据表格农村公路建设!M:M,基础数据表格农村公路建设!G:G,B52,基础数据表格农村公路建设!D:D,$AF$5,基础数据表格农村公路建设!E:E,$AF$6)</f>
        <v>27.459</v>
      </c>
      <c r="AG52" s="111">
        <f>SUMIFS(基础数据表格农村公路建设!M:M,基础数据表格农村公路建设!G:G,B52,基础数据表格农村公路建设!D:D,$AG$5,基础数据表格农村公路建设!E:E,$AG$6)</f>
        <v>0</v>
      </c>
      <c r="AH52" s="83"/>
      <c r="AI52" s="83">
        <v>42.641</v>
      </c>
      <c r="AJ52" s="98">
        <f t="shared" si="3"/>
        <v>1.109</v>
      </c>
      <c r="AK52" s="99" t="s">
        <v>197</v>
      </c>
      <c r="AL52" s="112">
        <v>82.5</v>
      </c>
      <c r="AM52" s="112">
        <v>165</v>
      </c>
      <c r="AN52" s="113">
        <v>55</v>
      </c>
    </row>
    <row r="53" customFormat="1" ht="19" hidden="1" customHeight="1" outlineLevel="2" spans="1:40">
      <c r="A53" s="139" t="s">
        <v>63</v>
      </c>
      <c r="B53" s="140" t="s">
        <v>70</v>
      </c>
      <c r="C53" s="115">
        <f t="shared" si="42"/>
        <v>3286</v>
      </c>
      <c r="D53" s="117">
        <v>1292</v>
      </c>
      <c r="E53" s="117">
        <f t="shared" si="43"/>
        <v>391</v>
      </c>
      <c r="F53" s="115">
        <f t="shared" si="44"/>
        <v>1994</v>
      </c>
      <c r="G53" s="115">
        <v>1587</v>
      </c>
      <c r="H53" s="115">
        <v>40</v>
      </c>
      <c r="I53" s="241">
        <v>1849</v>
      </c>
      <c r="J53" s="115">
        <v>105</v>
      </c>
      <c r="K53" s="115">
        <v>0</v>
      </c>
      <c r="L53" s="115">
        <f t="shared" si="45"/>
        <v>1994</v>
      </c>
      <c r="M53" s="742">
        <v>16.489</v>
      </c>
      <c r="N53" s="226">
        <f t="shared" si="46"/>
        <v>16.489</v>
      </c>
      <c r="O53" s="193">
        <f>ROUND(SUMIFS(基础数据表格农村公路建设!P:P,基础数据表格农村公路建设!E:E,$AB$6,基础数据表格农村公路建设!G:G,B53),0)</f>
        <v>3750</v>
      </c>
      <c r="P53" s="115">
        <f t="shared" si="47"/>
        <v>1889</v>
      </c>
      <c r="Q53" s="119">
        <f t="shared" si="48"/>
        <v>1888.8375</v>
      </c>
      <c r="R53" s="120">
        <f t="shared" si="49"/>
        <v>3750</v>
      </c>
      <c r="S53" s="715">
        <v>105</v>
      </c>
      <c r="T53" s="74">
        <v>0</v>
      </c>
      <c r="U53" s="715">
        <v>0</v>
      </c>
      <c r="V53" s="486">
        <v>2</v>
      </c>
      <c r="W53" s="486">
        <v>2</v>
      </c>
      <c r="X53" s="488">
        <v>0</v>
      </c>
      <c r="Y53" s="744">
        <v>69.047</v>
      </c>
      <c r="Z53" s="487"/>
      <c r="AA53" s="130"/>
      <c r="AB53" s="110">
        <f>SUMIFS(基础数据表格农村公路建设!M:M,基础数据表格农村公路建设!G:G,B53,基础数据表格农村公路建设!D:D,$AB$5,基础数据表格农村公路建设!E:E,$AB$6)</f>
        <v>6.406</v>
      </c>
      <c r="AC53" s="111">
        <f>SUMIFS(基础数据表格农村公路建设!M:M,基础数据表格农村公路建设!G:G,B53,基础数据表格农村公路建设!D:D,$AC$5,基础数据表格农村公路建设!E:E,$AC$6)</f>
        <v>0</v>
      </c>
      <c r="AD53" s="111">
        <f>SUMIFS(基础数据表格农村公路建设!M:M,基础数据表格农村公路建设!G:G,B53,基础数据表格农村公路建设!D:D,$AD$5,基础数据表格农村公路建设!E:E,$AD$6)</f>
        <v>0</v>
      </c>
      <c r="AE53" s="111">
        <f>SUMIFS(基础数据表格农村公路建设!M:M,基础数据表格农村公路建设!G:G,B53,基础数据表格农村公路建设!D:D,$AE$5,基础数据表格农村公路建设!E:E,$AE$6)</f>
        <v>0</v>
      </c>
      <c r="AF53" s="111">
        <f>SUMIFS(基础数据表格农村公路建设!M:M,基础数据表格农村公路建设!G:G,B53,基础数据表格农村公路建设!D:D,$AF$5,基础数据表格农村公路建设!E:E,$AF$6)</f>
        <v>10.083</v>
      </c>
      <c r="AG53" s="111">
        <f>SUMIFS(基础数据表格农村公路建设!M:M,基础数据表格农村公路建设!G:G,B53,基础数据表格农村公路建设!D:D,$AG$5,基础数据表格农村公路建设!E:E,$AG$6)</f>
        <v>0</v>
      </c>
      <c r="AH53" s="83"/>
      <c r="AI53" s="83">
        <v>17.71</v>
      </c>
      <c r="AJ53" s="98">
        <f t="shared" si="3"/>
        <v>-1.221</v>
      </c>
      <c r="AK53" s="99" t="s">
        <v>197</v>
      </c>
      <c r="AL53" s="112">
        <v>82.5</v>
      </c>
      <c r="AM53" s="112">
        <v>165</v>
      </c>
      <c r="AN53" s="113">
        <v>55</v>
      </c>
    </row>
    <row r="54" customFormat="1" ht="19" hidden="1" customHeight="1" outlineLevel="2" spans="1:40">
      <c r="A54" s="139" t="s">
        <v>63</v>
      </c>
      <c r="B54" s="140" t="s">
        <v>71</v>
      </c>
      <c r="C54" s="115">
        <f t="shared" si="42"/>
        <v>5226</v>
      </c>
      <c r="D54" s="117">
        <v>1666</v>
      </c>
      <c r="E54" s="117">
        <f t="shared" si="43"/>
        <v>504</v>
      </c>
      <c r="F54" s="115">
        <f t="shared" si="44"/>
        <v>3560</v>
      </c>
      <c r="G54" s="115">
        <v>2884</v>
      </c>
      <c r="H54" s="115">
        <v>71</v>
      </c>
      <c r="I54" s="241">
        <v>3069</v>
      </c>
      <c r="J54" s="115">
        <v>366</v>
      </c>
      <c r="K54" s="115">
        <v>54</v>
      </c>
      <c r="L54" s="115">
        <f t="shared" si="45"/>
        <v>3560</v>
      </c>
      <c r="M54" s="742">
        <v>41.128</v>
      </c>
      <c r="N54" s="226">
        <f t="shared" si="46"/>
        <v>41.128</v>
      </c>
      <c r="O54" s="193">
        <f>ROUND(SUMIFS(基础数据表格农村公路建设!P:P,基础数据表格农村公路建设!E:E,$AB$6,基础数据表格农村公路建设!G:G,B54),0)</f>
        <v>3140</v>
      </c>
      <c r="P54" s="115">
        <f t="shared" si="47"/>
        <v>3140</v>
      </c>
      <c r="Q54" s="119">
        <f t="shared" si="48"/>
        <v>3393.06</v>
      </c>
      <c r="R54" s="120">
        <f t="shared" si="49"/>
        <v>3140</v>
      </c>
      <c r="S54" s="715">
        <v>366</v>
      </c>
      <c r="T54" s="74">
        <v>0</v>
      </c>
      <c r="U54" s="715">
        <v>54</v>
      </c>
      <c r="V54" s="486">
        <v>4</v>
      </c>
      <c r="W54" s="486">
        <v>4</v>
      </c>
      <c r="X54" s="488">
        <v>0</v>
      </c>
      <c r="Y54" s="744">
        <v>48.582</v>
      </c>
      <c r="Z54" s="487">
        <v>7.031</v>
      </c>
      <c r="AA54" s="130">
        <v>70.17</v>
      </c>
      <c r="AB54" s="110">
        <f>SUMIFS(基础数据表格农村公路建设!M:M,基础数据表格农村公路建设!G:G,B54,基础数据表格农村公路建设!D:D,$AB$5,基础数据表格农村公路建设!E:E,$AB$6)</f>
        <v>0</v>
      </c>
      <c r="AC54" s="111">
        <f>SUMIFS(基础数据表格农村公路建设!M:M,基础数据表格农村公路建设!G:G,B54,基础数据表格农村公路建设!D:D,$AC$5,基础数据表格农村公路建设!E:E,$AC$6)</f>
        <v>0</v>
      </c>
      <c r="AD54" s="111">
        <f>SUMIFS(基础数据表格农村公路建设!M:M,基础数据表格农村公路建设!G:G,B54,基础数据表格农村公路建设!D:D,$AD$5,基础数据表格农村公路建设!E:E,$AD$6)</f>
        <v>9.46</v>
      </c>
      <c r="AE54" s="111">
        <f>SUMIFS(基础数据表格农村公路建设!M:M,基础数据表格农村公路建设!G:G,B54,基础数据表格农村公路建设!D:D,$AE$5,基础数据表格农村公路建设!E:E,$AE$6)</f>
        <v>0</v>
      </c>
      <c r="AF54" s="111">
        <f>SUMIFS(基础数据表格农村公路建设!M:M,基础数据表格农村公路建设!G:G,B54,基础数据表格农村公路建设!D:D,$AF$5,基础数据表格农村公路建设!E:E,$AF$6)</f>
        <v>31.668</v>
      </c>
      <c r="AG54" s="111">
        <f>SUMIFS(基础数据表格农村公路建设!M:M,基础数据表格农村公路建设!G:G,B54,基础数据表格农村公路建设!D:D,$AG$5,基础数据表格农村公路建设!E:E,$AG$6)</f>
        <v>0</v>
      </c>
      <c r="AH54" s="83"/>
      <c r="AI54" s="83">
        <v>41.128</v>
      </c>
      <c r="AJ54" s="98">
        <f t="shared" si="3"/>
        <v>0</v>
      </c>
      <c r="AK54" s="99" t="s">
        <v>197</v>
      </c>
      <c r="AL54" s="112">
        <v>82.5</v>
      </c>
      <c r="AM54" s="112">
        <v>165</v>
      </c>
      <c r="AN54" s="113">
        <v>55</v>
      </c>
    </row>
    <row r="55" customFormat="1" ht="19" customHeight="1" outlineLevel="1" collapsed="1" spans="1:40">
      <c r="A55" s="135" t="s">
        <v>72</v>
      </c>
      <c r="B55" s="132"/>
      <c r="C55" s="115">
        <f t="shared" ref="C55:U55" si="50">SUBTOTAL(9,C56:C60)</f>
        <v>35228</v>
      </c>
      <c r="D55" s="115">
        <f t="shared" si="50"/>
        <v>4709</v>
      </c>
      <c r="E55" s="115">
        <f t="shared" si="50"/>
        <v>1424</v>
      </c>
      <c r="F55" s="115">
        <f t="shared" si="50"/>
        <v>30519</v>
      </c>
      <c r="G55" s="115">
        <f t="shared" si="50"/>
        <v>24061</v>
      </c>
      <c r="H55" s="115">
        <f t="shared" si="50"/>
        <v>438</v>
      </c>
      <c r="I55" s="115">
        <f t="shared" si="50"/>
        <v>29314</v>
      </c>
      <c r="J55" s="115">
        <f t="shared" si="50"/>
        <v>767</v>
      </c>
      <c r="K55" s="115">
        <f t="shared" si="50"/>
        <v>0</v>
      </c>
      <c r="L55" s="115">
        <f t="shared" si="50"/>
        <v>30519</v>
      </c>
      <c r="M55" s="743">
        <f t="shared" si="50"/>
        <v>286.176</v>
      </c>
      <c r="N55" s="385">
        <f t="shared" si="50"/>
        <v>286.176</v>
      </c>
      <c r="O55" s="238">
        <f t="shared" si="50"/>
        <v>47746</v>
      </c>
      <c r="P55" s="115">
        <f t="shared" si="50"/>
        <v>29752</v>
      </c>
      <c r="Q55" s="115">
        <f t="shared" si="50"/>
        <v>29751.97</v>
      </c>
      <c r="R55" s="115">
        <f t="shared" si="50"/>
        <v>47746</v>
      </c>
      <c r="S55" s="115">
        <f t="shared" si="50"/>
        <v>386</v>
      </c>
      <c r="T55" s="115">
        <f t="shared" si="50"/>
        <v>381</v>
      </c>
      <c r="U55" s="115">
        <f t="shared" si="50"/>
        <v>0</v>
      </c>
      <c r="V55" s="489">
        <v>18</v>
      </c>
      <c r="W55" s="489">
        <v>11</v>
      </c>
      <c r="X55" s="489">
        <v>13</v>
      </c>
      <c r="Y55" s="490">
        <v>36.672</v>
      </c>
      <c r="Z55" s="490">
        <f t="shared" ref="Z55:AG55" si="51">SUM(Z56:Z60)</f>
        <v>0</v>
      </c>
      <c r="AA55" s="111">
        <f t="shared" si="51"/>
        <v>0</v>
      </c>
      <c r="AB55" s="111">
        <f t="shared" si="51"/>
        <v>137.411</v>
      </c>
      <c r="AC55" s="111">
        <f t="shared" si="51"/>
        <v>0</v>
      </c>
      <c r="AD55" s="111">
        <f t="shared" si="51"/>
        <v>59.52</v>
      </c>
      <c r="AE55" s="111">
        <f t="shared" si="51"/>
        <v>0</v>
      </c>
      <c r="AF55" s="111">
        <f t="shared" si="51"/>
        <v>81.106</v>
      </c>
      <c r="AG55" s="111">
        <f t="shared" si="51"/>
        <v>8.139</v>
      </c>
      <c r="AH55" s="110"/>
      <c r="AI55" s="110">
        <v>287.743</v>
      </c>
      <c r="AJ55" s="98">
        <f t="shared" si="3"/>
        <v>-1.56700000000001</v>
      </c>
      <c r="AK55" s="99"/>
      <c r="AL55" s="112"/>
      <c r="AM55" s="112"/>
      <c r="AN55" s="113"/>
    </row>
    <row r="56" customFormat="1" ht="19" hidden="1" customHeight="1" outlineLevel="2" spans="1:40">
      <c r="A56" s="139" t="s">
        <v>73</v>
      </c>
      <c r="B56" s="140" t="s">
        <v>74</v>
      </c>
      <c r="C56" s="115">
        <f>F56+D56</f>
        <v>1855</v>
      </c>
      <c r="D56" s="117">
        <v>706</v>
      </c>
      <c r="E56" s="117">
        <f>ROUND(21686/71686*D56,0)</f>
        <v>214</v>
      </c>
      <c r="F56" s="115">
        <f>L56</f>
        <v>1149</v>
      </c>
      <c r="G56" s="115">
        <v>896</v>
      </c>
      <c r="H56" s="115">
        <v>0</v>
      </c>
      <c r="I56" s="241">
        <v>1149</v>
      </c>
      <c r="J56" s="115">
        <v>0</v>
      </c>
      <c r="K56" s="115">
        <v>0</v>
      </c>
      <c r="L56" s="115">
        <f>ROUND(P56+T56+S56+U56,0)</f>
        <v>1149</v>
      </c>
      <c r="M56" s="742">
        <v>12.282</v>
      </c>
      <c r="N56" s="226">
        <f>SUM(AB56:AG56)</f>
        <v>12.282</v>
      </c>
      <c r="O56" s="193">
        <f>ROUND(SUMIFS(基础数据表格农村公路建设!P:P,基础数据表格农村公路建设!E:E,$AB$6,基础数据表格农村公路建设!G:G,B56),0)</f>
        <v>2612</v>
      </c>
      <c r="P56" s="115">
        <f>ROUND(IF(Q56&lt;R56,Q56,R56),0)</f>
        <v>1149</v>
      </c>
      <c r="Q56" s="119">
        <f>AL56*(AD56+AE56+AF56)+AM56*(AB56+AC56)+AN56*AG56</f>
        <v>1149.32</v>
      </c>
      <c r="R56" s="120">
        <f>O56</f>
        <v>2612</v>
      </c>
      <c r="S56" s="715">
        <v>0</v>
      </c>
      <c r="T56" s="74">
        <v>0</v>
      </c>
      <c r="U56" s="715">
        <v>0</v>
      </c>
      <c r="V56" s="486">
        <v>2</v>
      </c>
      <c r="W56" s="486">
        <v>0</v>
      </c>
      <c r="X56" s="488">
        <v>0</v>
      </c>
      <c r="Y56" s="744">
        <v>20.678</v>
      </c>
      <c r="Z56" s="487"/>
      <c r="AA56" s="130"/>
      <c r="AB56" s="110">
        <f>SUMIFS(基础数据表格农村公路建设!M:M,基础数据表格农村公路建设!G:G,B56,基础数据表格农村公路建设!D:D,$AB$5,基础数据表格农村公路建设!E:E,$AB$6)</f>
        <v>5.155</v>
      </c>
      <c r="AC56" s="111">
        <f>SUMIFS(基础数据表格农村公路建设!M:M,基础数据表格农村公路建设!G:G,B56,基础数据表格农村公路建设!D:D,$AC$5,基础数据表格农村公路建设!E:E,$AC$6)</f>
        <v>0</v>
      </c>
      <c r="AD56" s="111">
        <f>SUMIFS(基础数据表格农村公路建设!M:M,基础数据表格农村公路建设!G:G,B56,基础数据表格农村公路建设!D:D,$AD$5,基础数据表格农村公路建设!E:E,$AD$6)</f>
        <v>7.127</v>
      </c>
      <c r="AE56" s="111">
        <f>SUMIFS(基础数据表格农村公路建设!M:M,基础数据表格农村公路建设!G:G,B56,基础数据表格农村公路建设!D:D,$AE$5,基础数据表格农村公路建设!E:E,$AE$6)</f>
        <v>0</v>
      </c>
      <c r="AF56" s="111">
        <f>SUMIFS(基础数据表格农村公路建设!M:M,基础数据表格农村公路建设!G:G,B56,基础数据表格农村公路建设!D:D,$AF$5,基础数据表格农村公路建设!E:E,$AF$6)</f>
        <v>0</v>
      </c>
      <c r="AG56" s="111">
        <f>SUMIFS(基础数据表格农村公路建设!M:M,基础数据表格农村公路建设!G:G,B56,基础数据表格农村公路建设!D:D,$AG$5,基础数据表格农村公路建设!E:E,$AG$6)</f>
        <v>0</v>
      </c>
      <c r="AH56" s="83"/>
      <c r="AI56" s="83">
        <v>6.493</v>
      </c>
      <c r="AJ56" s="98">
        <f t="shared" si="3"/>
        <v>5.789</v>
      </c>
      <c r="AK56" s="99" t="s">
        <v>198</v>
      </c>
      <c r="AL56" s="112">
        <v>60</v>
      </c>
      <c r="AM56" s="112">
        <v>140</v>
      </c>
      <c r="AN56" s="113">
        <v>30</v>
      </c>
    </row>
    <row r="57" customFormat="1" ht="19" hidden="1" customHeight="1" outlineLevel="2" spans="1:40">
      <c r="A57" s="139" t="s">
        <v>73</v>
      </c>
      <c r="B57" s="140" t="s">
        <v>75</v>
      </c>
      <c r="C57" s="115">
        <f>F57+D57</f>
        <v>5184</v>
      </c>
      <c r="D57" s="117">
        <v>598</v>
      </c>
      <c r="E57" s="117">
        <f>ROUND(21686/71686*D57,0)</f>
        <v>181</v>
      </c>
      <c r="F57" s="115">
        <f>L57</f>
        <v>4586</v>
      </c>
      <c r="G57" s="115">
        <v>3599</v>
      </c>
      <c r="H57" s="115">
        <v>84</v>
      </c>
      <c r="I57" s="241">
        <v>4483</v>
      </c>
      <c r="J57" s="115">
        <v>19</v>
      </c>
      <c r="K57" s="115">
        <v>0</v>
      </c>
      <c r="L57" s="115">
        <f>ROUND(P57+T57+S57+U57,0)</f>
        <v>4586</v>
      </c>
      <c r="M57" s="742">
        <v>42.295</v>
      </c>
      <c r="N57" s="226">
        <f>SUM(AB57:AG57)</f>
        <v>42.295</v>
      </c>
      <c r="O57" s="193">
        <f>ROUND(SUMIFS(基础数据表格农村公路建设!P:P,基础数据表格农村公路建设!E:E,$AB$6,基础数据表格农村公路建设!G:G,B57),0)</f>
        <v>8553</v>
      </c>
      <c r="P57" s="115">
        <f>ROUND(IF(Q57&lt;R57,Q57,R57),0)</f>
        <v>4567</v>
      </c>
      <c r="Q57" s="119">
        <f>AL57*(AD57+AE57+AF57)+AM57*(AB57+AC57)+AN57*AG57</f>
        <v>4567.38</v>
      </c>
      <c r="R57" s="120">
        <f>O57</f>
        <v>8553</v>
      </c>
      <c r="S57" s="715">
        <v>0</v>
      </c>
      <c r="T57" s="74">
        <v>19</v>
      </c>
      <c r="U57" s="715">
        <v>0</v>
      </c>
      <c r="V57" s="486"/>
      <c r="W57" s="486">
        <v>0</v>
      </c>
      <c r="X57" s="488">
        <v>1</v>
      </c>
      <c r="Y57" s="744"/>
      <c r="Z57" s="487"/>
      <c r="AA57" s="130"/>
      <c r="AB57" s="110">
        <f>SUMIFS(基础数据表格农村公路建设!M:M,基础数据表格农村公路建设!G:G,B57,基础数据表格农村公路建设!D:D,$AB$5,基础数据表格农村公路建设!E:E,$AB$6)</f>
        <v>25.371</v>
      </c>
      <c r="AC57" s="111">
        <f>SUMIFS(基础数据表格农村公路建设!M:M,基础数据表格农村公路建设!G:G,B57,基础数据表格农村公路建设!D:D,$AC$5,基础数据表格农村公路建设!E:E,$AC$6)</f>
        <v>0</v>
      </c>
      <c r="AD57" s="111">
        <f>SUMIFS(基础数据表格农村公路建设!M:M,基础数据表格农村公路建设!G:G,B57,基础数据表格农村公路建设!D:D,$AD$5,基础数据表格农村公路建设!E:E,$AD$6)</f>
        <v>0</v>
      </c>
      <c r="AE57" s="111">
        <f>SUMIFS(基础数据表格农村公路建设!M:M,基础数据表格农村公路建设!G:G,B57,基础数据表格农村公路建设!D:D,$AE$5,基础数据表格农村公路建设!E:E,$AE$6)</f>
        <v>0</v>
      </c>
      <c r="AF57" s="111">
        <f>SUMIFS(基础数据表格农村公路建设!M:M,基础数据表格农村公路建设!G:G,B57,基础数据表格农村公路建设!D:D,$AF$5,基础数据表格农村公路建设!E:E,$AF$6)</f>
        <v>16.924</v>
      </c>
      <c r="AG57" s="111">
        <f>SUMIFS(基础数据表格农村公路建设!M:M,基础数据表格农村公路建设!G:G,B57,基础数据表格农村公路建设!D:D,$AG$5,基础数据表格农村公路建设!E:E,$AG$6)</f>
        <v>0</v>
      </c>
      <c r="AH57" s="83"/>
      <c r="AI57" s="83">
        <v>43.044</v>
      </c>
      <c r="AJ57" s="98">
        <f t="shared" si="3"/>
        <v>-0.748999999999995</v>
      </c>
      <c r="AK57" s="99" t="s">
        <v>198</v>
      </c>
      <c r="AL57" s="112">
        <v>60</v>
      </c>
      <c r="AM57" s="112">
        <v>140</v>
      </c>
      <c r="AN57" s="113">
        <v>30</v>
      </c>
    </row>
    <row r="58" customFormat="1" ht="19" hidden="1" customHeight="1" outlineLevel="2" spans="1:40">
      <c r="A58" s="139" t="s">
        <v>73</v>
      </c>
      <c r="B58" s="140" t="s">
        <v>76</v>
      </c>
      <c r="C58" s="115">
        <f>F58+D58</f>
        <v>15103</v>
      </c>
      <c r="D58" s="117">
        <v>1293</v>
      </c>
      <c r="E58" s="117">
        <f>ROUND(21686/71686*D58,0)</f>
        <v>391</v>
      </c>
      <c r="F58" s="115">
        <f>L58</f>
        <v>13810</v>
      </c>
      <c r="G58" s="115">
        <v>10883</v>
      </c>
      <c r="H58" s="115">
        <v>276</v>
      </c>
      <c r="I58" s="241">
        <v>13279</v>
      </c>
      <c r="J58" s="115">
        <v>255</v>
      </c>
      <c r="K58" s="115">
        <v>0</v>
      </c>
      <c r="L58" s="115">
        <f>ROUND(P58+T58+S58+U58,0)</f>
        <v>13810</v>
      </c>
      <c r="M58" s="742">
        <v>123.68</v>
      </c>
      <c r="N58" s="226">
        <f>SUM(AB58:AG58)</f>
        <v>123.68</v>
      </c>
      <c r="O58" s="193">
        <f>ROUND(SUMIFS(基础数据表格农村公路建设!P:P,基础数据表格农村公路建设!E:E,$AB$6,基础数据表格农村公路建设!G:G,B58),0)</f>
        <v>15281</v>
      </c>
      <c r="P58" s="115">
        <f>ROUND(IF(Q58&lt;R58,Q58,R58),0)</f>
        <v>13555</v>
      </c>
      <c r="Q58" s="119">
        <f>AL58*(AD58+AE58+AF58)+AM58*(AB58+AC58)+AN58*AG58</f>
        <v>13554.675</v>
      </c>
      <c r="R58" s="120">
        <f>O58</f>
        <v>15281</v>
      </c>
      <c r="S58" s="715">
        <v>255</v>
      </c>
      <c r="T58" s="74">
        <v>0</v>
      </c>
      <c r="U58" s="715">
        <v>0</v>
      </c>
      <c r="V58" s="486">
        <v>8</v>
      </c>
      <c r="W58" s="486">
        <v>7</v>
      </c>
      <c r="X58" s="488">
        <v>0</v>
      </c>
      <c r="Y58" s="744">
        <v>5.43</v>
      </c>
      <c r="Z58" s="487"/>
      <c r="AA58" s="130"/>
      <c r="AB58" s="110">
        <f>SUMIFS(基础数据表格农村公路建设!M:M,基础数据表格农村公路建设!G:G,B58,基础数据表格农村公路建设!D:D,$AB$5,基础数据表格农村公路建设!E:E,$AB$6)</f>
        <v>59.762</v>
      </c>
      <c r="AC58" s="111">
        <f>SUMIFS(基础数据表格农村公路建设!M:M,基础数据表格农村公路建设!G:G,B58,基础数据表格农村公路建设!D:D,$AC$5,基础数据表格农村公路建设!E:E,$AC$6)</f>
        <v>0</v>
      </c>
      <c r="AD58" s="111">
        <f>SUMIFS(基础数据表格农村公路建设!M:M,基础数据表格农村公路建设!G:G,B58,基础数据表格农村公路建设!D:D,$AD$5,基础数据表格农村公路建设!E:E,$AD$6)</f>
        <v>52.393</v>
      </c>
      <c r="AE58" s="111">
        <f>SUMIFS(基础数据表格农村公路建设!M:M,基础数据表格农村公路建设!G:G,B58,基础数据表格农村公路建设!D:D,$AE$5,基础数据表格农村公路建设!E:E,$AE$6)</f>
        <v>0</v>
      </c>
      <c r="AF58" s="111">
        <f>SUMIFS(基础数据表格农村公路建设!M:M,基础数据表格农村公路建设!G:G,B58,基础数据表格农村公路建设!D:D,$AF$5,基础数据表格农村公路建设!E:E,$AF$6)</f>
        <v>3.386</v>
      </c>
      <c r="AG58" s="111">
        <f>SUMIFS(基础数据表格农村公路建设!M:M,基础数据表格农村公路建设!G:G,B58,基础数据表格农村公路建设!D:D,$AG$5,基础数据表格农村公路建设!E:E,$AG$6)</f>
        <v>8.139</v>
      </c>
      <c r="AH58" s="83"/>
      <c r="AI58" s="83">
        <v>84.311</v>
      </c>
      <c r="AJ58" s="98">
        <f t="shared" si="3"/>
        <v>39.369</v>
      </c>
      <c r="AK58" s="99" t="s">
        <v>196</v>
      </c>
      <c r="AL58" s="112">
        <v>75</v>
      </c>
      <c r="AM58" s="112">
        <v>150</v>
      </c>
      <c r="AN58" s="113">
        <v>50</v>
      </c>
    </row>
    <row r="59" customFormat="1" ht="19" hidden="1" customHeight="1" outlineLevel="2" spans="1:40">
      <c r="A59" s="139" t="s">
        <v>73</v>
      </c>
      <c r="B59" s="140" t="s">
        <v>77</v>
      </c>
      <c r="C59" s="115">
        <f>F59+D59</f>
        <v>5202</v>
      </c>
      <c r="D59" s="117">
        <v>1317</v>
      </c>
      <c r="E59" s="117">
        <f>ROUND(21686/71686*D59,0)</f>
        <v>398</v>
      </c>
      <c r="F59" s="115">
        <f>L59</f>
        <v>3885</v>
      </c>
      <c r="G59" s="115">
        <v>3099</v>
      </c>
      <c r="H59" s="115">
        <v>78</v>
      </c>
      <c r="I59" s="241">
        <v>3570</v>
      </c>
      <c r="J59" s="115">
        <v>237</v>
      </c>
      <c r="K59" s="115">
        <v>0</v>
      </c>
      <c r="L59" s="115">
        <f>ROUND(P59+T59+S59+U59,0)</f>
        <v>3885</v>
      </c>
      <c r="M59" s="742">
        <v>60.796</v>
      </c>
      <c r="N59" s="226">
        <f>SUM(AB59:AG59)</f>
        <v>60.796</v>
      </c>
      <c r="O59" s="193">
        <f>ROUND(SUMIFS(基础数据表格农村公路建设!P:P,基础数据表格农村公路建设!E:E,$AB$6,基础数据表格农村公路建设!G:G,B59),0)</f>
        <v>4897</v>
      </c>
      <c r="P59" s="115">
        <f>ROUND(IF(Q59&lt;R59,Q59,R59),0)</f>
        <v>3648</v>
      </c>
      <c r="Q59" s="119">
        <f>AL59*(AD59+AE59+AF59)+AM59*(AB59+AC59)+AN59*AG59</f>
        <v>3647.76</v>
      </c>
      <c r="R59" s="120">
        <f>O59</f>
        <v>4897</v>
      </c>
      <c r="S59" s="715">
        <v>41</v>
      </c>
      <c r="T59" s="74">
        <v>196</v>
      </c>
      <c r="U59" s="715">
        <v>0</v>
      </c>
      <c r="V59" s="486">
        <v>5</v>
      </c>
      <c r="W59" s="486">
        <v>1</v>
      </c>
      <c r="X59" s="488">
        <v>6</v>
      </c>
      <c r="Y59" s="744">
        <v>10.564</v>
      </c>
      <c r="Z59" s="487"/>
      <c r="AA59" s="130"/>
      <c r="AB59" s="110">
        <f>SUMIFS(基础数据表格农村公路建设!M:M,基础数据表格农村公路建设!G:G,B59,基础数据表格农村公路建设!D:D,$AB$5,基础数据表格农村公路建设!E:E,$AB$6)</f>
        <v>0</v>
      </c>
      <c r="AC59" s="111">
        <f>SUMIFS(基础数据表格农村公路建设!M:M,基础数据表格农村公路建设!G:G,B59,基础数据表格农村公路建设!D:D,$AC$5,基础数据表格农村公路建设!E:E,$AC$6)</f>
        <v>0</v>
      </c>
      <c r="AD59" s="111">
        <f>SUMIFS(基础数据表格农村公路建设!M:M,基础数据表格农村公路建设!G:G,B59,基础数据表格农村公路建设!D:D,$AD$5,基础数据表格农村公路建设!E:E,$AD$6)</f>
        <v>0</v>
      </c>
      <c r="AE59" s="111">
        <f>SUMIFS(基础数据表格农村公路建设!M:M,基础数据表格农村公路建设!G:G,B59,基础数据表格农村公路建设!D:D,$AE$5,基础数据表格农村公路建设!E:E,$AE$6)</f>
        <v>0</v>
      </c>
      <c r="AF59" s="111">
        <f>SUMIFS(基础数据表格农村公路建设!M:M,基础数据表格农村公路建设!G:G,B59,基础数据表格农村公路建设!D:D,$AF$5,基础数据表格农村公路建设!E:E,$AF$6)</f>
        <v>60.796</v>
      </c>
      <c r="AG59" s="111">
        <f>SUMIFS(基础数据表格农村公路建设!M:M,基础数据表格农村公路建设!G:G,B59,基础数据表格农村公路建设!D:D,$AG$5,基础数据表格农村公路建设!E:E,$AG$6)</f>
        <v>0</v>
      </c>
      <c r="AH59" s="83"/>
      <c r="AI59" s="83">
        <v>92.84</v>
      </c>
      <c r="AJ59" s="98">
        <f t="shared" si="3"/>
        <v>-32.044</v>
      </c>
      <c r="AK59" s="99" t="s">
        <v>198</v>
      </c>
      <c r="AL59" s="112">
        <v>60</v>
      </c>
      <c r="AM59" s="112">
        <v>140</v>
      </c>
      <c r="AN59" s="113">
        <v>30</v>
      </c>
    </row>
    <row r="60" customFormat="1" ht="19" hidden="1" customHeight="1" outlineLevel="2" spans="1:40">
      <c r="A60" s="139" t="s">
        <v>73</v>
      </c>
      <c r="B60" s="140" t="s">
        <v>78</v>
      </c>
      <c r="C60" s="115">
        <f>F60+D60</f>
        <v>7884</v>
      </c>
      <c r="D60" s="117">
        <v>795</v>
      </c>
      <c r="E60" s="117">
        <f>ROUND(21686/71686*D60,0)</f>
        <v>240</v>
      </c>
      <c r="F60" s="115">
        <f>L60</f>
        <v>7089</v>
      </c>
      <c r="G60" s="115">
        <v>5584</v>
      </c>
      <c r="H60" s="115">
        <v>0</v>
      </c>
      <c r="I60" s="241">
        <v>6833</v>
      </c>
      <c r="J60" s="115">
        <v>256</v>
      </c>
      <c r="K60" s="115">
        <v>0</v>
      </c>
      <c r="L60" s="115">
        <f>ROUND(P60+T60+S60+U60,0)</f>
        <v>7089</v>
      </c>
      <c r="M60" s="742">
        <v>47.123</v>
      </c>
      <c r="N60" s="226">
        <f>SUM(AB60:AG60)</f>
        <v>47.123</v>
      </c>
      <c r="O60" s="193">
        <f>ROUND(SUMIFS(基础数据表格农村公路建设!P:P,基础数据表格农村公路建设!E:E,$AB$6,基础数据表格农村公路建设!G:G,B60),0)</f>
        <v>16403</v>
      </c>
      <c r="P60" s="115">
        <f>ROUND(IF(Q60&lt;R60,Q60,R60),0)</f>
        <v>6833</v>
      </c>
      <c r="Q60" s="119">
        <f>AL60*(AD60+AE60+AF60)+AM60*(AB60+AC60)+AN60*AG60</f>
        <v>6832.835</v>
      </c>
      <c r="R60" s="120">
        <f>O60</f>
        <v>16403</v>
      </c>
      <c r="S60" s="715">
        <v>90</v>
      </c>
      <c r="T60" s="74">
        <v>166</v>
      </c>
      <c r="U60" s="715">
        <v>0</v>
      </c>
      <c r="V60" s="486">
        <v>3</v>
      </c>
      <c r="W60" s="486">
        <v>3</v>
      </c>
      <c r="X60" s="488">
        <v>6</v>
      </c>
      <c r="Y60" s="744"/>
      <c r="Z60" s="487"/>
      <c r="AA60" s="130"/>
      <c r="AB60" s="110">
        <f>SUMIFS(基础数据表格农村公路建设!M:M,基础数据表格农村公路建设!G:G,B60,基础数据表格农村公路建设!D:D,$AB$5,基础数据表格农村公路建设!E:E,$AB$6)</f>
        <v>47.123</v>
      </c>
      <c r="AC60" s="111">
        <f>SUMIFS(基础数据表格农村公路建设!M:M,基础数据表格农村公路建设!G:G,B60,基础数据表格农村公路建设!D:D,$AC$5,基础数据表格农村公路建设!E:E,$AC$6)</f>
        <v>0</v>
      </c>
      <c r="AD60" s="111">
        <f>SUMIFS(基础数据表格农村公路建设!M:M,基础数据表格农村公路建设!G:G,B60,基础数据表格农村公路建设!D:D,$AD$5,基础数据表格农村公路建设!E:E,$AD$6)</f>
        <v>0</v>
      </c>
      <c r="AE60" s="111">
        <f>SUMIFS(基础数据表格农村公路建设!M:M,基础数据表格农村公路建设!G:G,B60,基础数据表格农村公路建设!D:D,$AE$5,基础数据表格农村公路建设!E:E,$AE$6)</f>
        <v>0</v>
      </c>
      <c r="AF60" s="111">
        <f>SUMIFS(基础数据表格农村公路建设!M:M,基础数据表格农村公路建设!G:G,B60,基础数据表格农村公路建设!D:D,$AF$5,基础数据表格农村公路建设!E:E,$AF$6)</f>
        <v>0</v>
      </c>
      <c r="AG60" s="111">
        <f>SUMIFS(基础数据表格农村公路建设!M:M,基础数据表格农村公路建设!G:G,B60,基础数据表格农村公路建设!D:D,$AG$5,基础数据表格农村公路建设!E:E,$AG$6)</f>
        <v>0</v>
      </c>
      <c r="AH60" s="83"/>
      <c r="AI60" s="83">
        <v>61.055</v>
      </c>
      <c r="AJ60" s="98">
        <f t="shared" si="3"/>
        <v>-13.932</v>
      </c>
      <c r="AK60" s="99" t="s">
        <v>195</v>
      </c>
      <c r="AL60" s="112">
        <v>65</v>
      </c>
      <c r="AM60" s="112">
        <v>145</v>
      </c>
      <c r="AN60" s="113">
        <v>40</v>
      </c>
    </row>
    <row r="61" customFormat="1" ht="19" customHeight="1" outlineLevel="1" collapsed="1" spans="1:40">
      <c r="A61" s="135" t="s">
        <v>79</v>
      </c>
      <c r="B61" s="132"/>
      <c r="C61" s="115">
        <f t="shared" ref="C61:U61" si="52">SUBTOTAL(9,C62:C65)</f>
        <v>5536</v>
      </c>
      <c r="D61" s="115">
        <f t="shared" si="52"/>
        <v>2445</v>
      </c>
      <c r="E61" s="115">
        <f t="shared" si="52"/>
        <v>740</v>
      </c>
      <c r="F61" s="115">
        <f t="shared" si="52"/>
        <v>3091</v>
      </c>
      <c r="G61" s="115">
        <f t="shared" si="52"/>
        <v>2512</v>
      </c>
      <c r="H61" s="115">
        <f t="shared" si="52"/>
        <v>57</v>
      </c>
      <c r="I61" s="115">
        <f t="shared" si="52"/>
        <v>2629</v>
      </c>
      <c r="J61" s="115">
        <f t="shared" si="52"/>
        <v>405</v>
      </c>
      <c r="K61" s="115">
        <f t="shared" si="52"/>
        <v>0</v>
      </c>
      <c r="L61" s="115">
        <f t="shared" si="52"/>
        <v>3091</v>
      </c>
      <c r="M61" s="743">
        <f t="shared" si="52"/>
        <v>51.603</v>
      </c>
      <c r="N61" s="385">
        <f t="shared" si="52"/>
        <v>35.935</v>
      </c>
      <c r="O61" s="238">
        <f t="shared" si="52"/>
        <v>4155</v>
      </c>
      <c r="P61" s="115">
        <f t="shared" si="52"/>
        <v>2686</v>
      </c>
      <c r="Q61" s="115">
        <f t="shared" si="52"/>
        <v>2695.125</v>
      </c>
      <c r="R61" s="115">
        <f t="shared" si="52"/>
        <v>4155</v>
      </c>
      <c r="S61" s="115">
        <f t="shared" si="52"/>
        <v>405</v>
      </c>
      <c r="T61" s="115">
        <f t="shared" si="52"/>
        <v>0</v>
      </c>
      <c r="U61" s="115">
        <f t="shared" si="52"/>
        <v>0</v>
      </c>
      <c r="V61" s="489">
        <v>10</v>
      </c>
      <c r="W61" s="489">
        <v>8</v>
      </c>
      <c r="X61" s="489">
        <v>0</v>
      </c>
      <c r="Y61" s="490">
        <v>0</v>
      </c>
      <c r="Z61" s="490">
        <f t="shared" ref="Z61:AG61" si="53">SUM(Z62:Z65)</f>
        <v>0</v>
      </c>
      <c r="AA61" s="111">
        <f t="shared" si="53"/>
        <v>0</v>
      </c>
      <c r="AB61" s="111">
        <f t="shared" si="53"/>
        <v>0</v>
      </c>
      <c r="AC61" s="111">
        <f t="shared" si="53"/>
        <v>0</v>
      </c>
      <c r="AD61" s="111">
        <f t="shared" si="53"/>
        <v>5.957</v>
      </c>
      <c r="AE61" s="111">
        <f t="shared" si="53"/>
        <v>1</v>
      </c>
      <c r="AF61" s="111">
        <f t="shared" si="53"/>
        <v>28.978</v>
      </c>
      <c r="AG61" s="111">
        <f t="shared" si="53"/>
        <v>0</v>
      </c>
      <c r="AH61" s="110"/>
      <c r="AI61" s="110">
        <v>40.655</v>
      </c>
      <c r="AJ61" s="98">
        <f t="shared" si="3"/>
        <v>-4.72</v>
      </c>
      <c r="AK61" s="99"/>
      <c r="AL61" s="112"/>
      <c r="AM61" s="112"/>
      <c r="AN61" s="113"/>
    </row>
    <row r="62" customFormat="1" ht="19" hidden="1" customHeight="1" outlineLevel="2" spans="1:40">
      <c r="A62" s="142" t="s">
        <v>80</v>
      </c>
      <c r="B62" s="140" t="s">
        <v>81</v>
      </c>
      <c r="C62" s="115">
        <f>F62+D62</f>
        <v>211</v>
      </c>
      <c r="D62" s="117">
        <v>211</v>
      </c>
      <c r="E62" s="117">
        <f>ROUND(21686/71686*D62,0)</f>
        <v>64</v>
      </c>
      <c r="F62" s="115">
        <f>L62</f>
        <v>0</v>
      </c>
      <c r="G62" s="115">
        <v>0</v>
      </c>
      <c r="H62" s="115">
        <v>0</v>
      </c>
      <c r="I62" s="241">
        <v>0</v>
      </c>
      <c r="J62" s="115">
        <v>0</v>
      </c>
      <c r="K62" s="115">
        <v>0</v>
      </c>
      <c r="L62" s="115">
        <f>ROUND(P62+T62+S62+U62,0)</f>
        <v>0</v>
      </c>
      <c r="M62" s="742">
        <v>0</v>
      </c>
      <c r="N62" s="226">
        <f>SUM(AB62:AG62)</f>
        <v>0</v>
      </c>
      <c r="O62" s="193">
        <f>ROUND(SUMIFS(基础数据表格农村公路建设!P:P,基础数据表格农村公路建设!E:E,$AB$6,基础数据表格农村公路建设!G:G,B62),0)</f>
        <v>0</v>
      </c>
      <c r="P62" s="115">
        <f>ROUND(IF(Q62&lt;R62,Q62,R62),0)</f>
        <v>0</v>
      </c>
      <c r="Q62" s="119">
        <f>AL62*(AD62+AE62+AF62)+AM62*(AB62+AC62)+AN62*AG62</f>
        <v>0</v>
      </c>
      <c r="R62" s="120">
        <f>O62</f>
        <v>0</v>
      </c>
      <c r="S62" s="715">
        <v>0</v>
      </c>
      <c r="T62" s="74">
        <v>0</v>
      </c>
      <c r="U62" s="715">
        <v>0</v>
      </c>
      <c r="V62" s="486">
        <v>1</v>
      </c>
      <c r="W62" s="486">
        <v>0</v>
      </c>
      <c r="X62" s="488">
        <v>0</v>
      </c>
      <c r="Y62" s="744"/>
      <c r="Z62" s="487"/>
      <c r="AA62" s="130"/>
      <c r="AB62" s="110">
        <f>SUMIFS(基础数据表格农村公路建设!M:M,基础数据表格农村公路建设!G:G,B62,基础数据表格农村公路建设!D:D,$AB$5,基础数据表格农村公路建设!E:E,$AB$6)</f>
        <v>0</v>
      </c>
      <c r="AC62" s="111">
        <f>SUMIFS(基础数据表格农村公路建设!M:M,基础数据表格农村公路建设!G:G,B62,基础数据表格农村公路建设!D:D,$AC$5,基础数据表格农村公路建设!E:E,$AC$6)</f>
        <v>0</v>
      </c>
      <c r="AD62" s="111">
        <f>SUMIFS(基础数据表格农村公路建设!M:M,基础数据表格农村公路建设!G:G,B62,基础数据表格农村公路建设!D:D,$AD$5,基础数据表格农村公路建设!E:E,$AD$6)</f>
        <v>0</v>
      </c>
      <c r="AE62" s="111">
        <f>SUMIFS(基础数据表格农村公路建设!M:M,基础数据表格农村公路建设!G:G,B62,基础数据表格农村公路建设!D:D,$AE$5,基础数据表格农村公路建设!E:E,$AE$6)</f>
        <v>0</v>
      </c>
      <c r="AF62" s="111">
        <f>SUMIFS(基础数据表格农村公路建设!M:M,基础数据表格农村公路建设!G:G,B62,基础数据表格农村公路建设!D:D,$AF$5,基础数据表格农村公路建设!E:E,$AF$6)</f>
        <v>0</v>
      </c>
      <c r="AG62" s="111">
        <f>SUMIFS(基础数据表格农村公路建设!M:M,基础数据表格农村公路建设!G:G,B62,基础数据表格农村公路建设!D:D,$AG$5,基础数据表格农村公路建设!E:E,$AG$6)</f>
        <v>0</v>
      </c>
      <c r="AH62" s="83"/>
      <c r="AI62" s="83">
        <v>0</v>
      </c>
      <c r="AJ62" s="98">
        <f t="shared" si="3"/>
        <v>0</v>
      </c>
      <c r="AK62" s="99" t="s">
        <v>196</v>
      </c>
      <c r="AL62" s="112">
        <v>75</v>
      </c>
      <c r="AM62" s="112">
        <v>150</v>
      </c>
      <c r="AN62" s="113">
        <v>50</v>
      </c>
    </row>
    <row r="63" customFormat="1" ht="19" hidden="1" customHeight="1" outlineLevel="2" spans="1:40">
      <c r="A63" s="139" t="s">
        <v>80</v>
      </c>
      <c r="B63" s="140" t="s">
        <v>82</v>
      </c>
      <c r="C63" s="115">
        <f>F63+D63</f>
        <v>2578</v>
      </c>
      <c r="D63" s="117">
        <v>1004</v>
      </c>
      <c r="E63" s="117">
        <f>ROUND(21686/71686*D63,0)</f>
        <v>304</v>
      </c>
      <c r="F63" s="115">
        <f>L63</f>
        <v>1574</v>
      </c>
      <c r="G63" s="115">
        <v>1325</v>
      </c>
      <c r="H63" s="115">
        <v>40</v>
      </c>
      <c r="I63" s="241">
        <v>1129</v>
      </c>
      <c r="J63" s="115">
        <v>405</v>
      </c>
      <c r="K63" s="115">
        <v>0</v>
      </c>
      <c r="L63" s="115">
        <f>ROUND(P63+T63+S63+U63,0)</f>
        <v>1574</v>
      </c>
      <c r="M63" s="742">
        <v>21.355</v>
      </c>
      <c r="N63" s="226">
        <f>SUM(AB63:AG63)</f>
        <v>15.588</v>
      </c>
      <c r="O63" s="193">
        <f>ROUND(SUMIFS(基础数据表格农村公路建设!P:P,基础数据表格农村公路建设!E:E,$AB$6,基础数据表格农村公路建设!G:G,B63),0)</f>
        <v>1468</v>
      </c>
      <c r="P63" s="115">
        <f>ROUND(IF(Q63&lt;R63,Q63,R63),0)</f>
        <v>1169</v>
      </c>
      <c r="Q63" s="119">
        <f>AL63*(AD63+AE63+AF63)+AM63*(AB63+AC63)+AN63*AG63</f>
        <v>1169.1</v>
      </c>
      <c r="R63" s="120">
        <f>O63</f>
        <v>1468</v>
      </c>
      <c r="S63" s="715">
        <v>405</v>
      </c>
      <c r="T63" s="74">
        <v>0</v>
      </c>
      <c r="U63" s="715">
        <v>0</v>
      </c>
      <c r="V63" s="486">
        <v>9</v>
      </c>
      <c r="W63" s="486">
        <v>8</v>
      </c>
      <c r="X63" s="488">
        <v>0</v>
      </c>
      <c r="Y63" s="744"/>
      <c r="Z63" s="487"/>
      <c r="AA63" s="130"/>
      <c r="AB63" s="110">
        <f>SUMIFS(基础数据表格农村公路建设!M:M,基础数据表格农村公路建设!G:G,B63,基础数据表格农村公路建设!D:D,$AB$5,基础数据表格农村公路建设!E:E,$AB$6)</f>
        <v>0</v>
      </c>
      <c r="AC63" s="111">
        <f>SUMIFS(基础数据表格农村公路建设!M:M,基础数据表格农村公路建设!G:G,B63,基础数据表格农村公路建设!D:D,$AC$5,基础数据表格农村公路建设!E:E,$AC$6)</f>
        <v>0</v>
      </c>
      <c r="AD63" s="111">
        <f>SUMIFS(基础数据表格农村公路建设!M:M,基础数据表格农村公路建设!G:G,B63,基础数据表格农村公路建设!D:D,$AD$5,基础数据表格农村公路建设!E:E,$AD$6)</f>
        <v>0</v>
      </c>
      <c r="AE63" s="111">
        <f>SUMIFS(基础数据表格农村公路建设!M:M,基础数据表格农村公路建设!G:G,B63,基础数据表格农村公路建设!D:D,$AE$5,基础数据表格农村公路建设!E:E,$AE$6)</f>
        <v>0</v>
      </c>
      <c r="AF63" s="111">
        <f>SUMIFS(基础数据表格农村公路建设!M:M,基础数据表格农村公路建设!G:G,B63,基础数据表格农村公路建设!D:D,$AF$5,基础数据表格农村公路建设!E:E,$AF$6)</f>
        <v>15.588</v>
      </c>
      <c r="AG63" s="111">
        <f>SUMIFS(基础数据表格农村公路建设!M:M,基础数据表格农村公路建设!G:G,B63,基础数据表格农村公路建设!D:D,$AG$5,基础数据表格农村公路建设!E:E,$AG$6)</f>
        <v>0</v>
      </c>
      <c r="AH63" s="83"/>
      <c r="AI63" s="83">
        <v>22.72</v>
      </c>
      <c r="AJ63" s="98">
        <f t="shared" si="3"/>
        <v>-7.132</v>
      </c>
      <c r="AK63" s="99" t="s">
        <v>196</v>
      </c>
      <c r="AL63" s="112">
        <v>75</v>
      </c>
      <c r="AM63" s="112">
        <v>150</v>
      </c>
      <c r="AN63" s="113">
        <v>50</v>
      </c>
    </row>
    <row r="64" customFormat="1" ht="19" hidden="1" customHeight="1" outlineLevel="2" spans="1:40">
      <c r="A64" s="139" t="s">
        <v>80</v>
      </c>
      <c r="B64" s="140" t="s">
        <v>83</v>
      </c>
      <c r="C64" s="115">
        <f>F64+D64</f>
        <v>1534</v>
      </c>
      <c r="D64" s="117">
        <v>674</v>
      </c>
      <c r="E64" s="117">
        <f>ROUND(21686/71686*D64,0)</f>
        <v>204</v>
      </c>
      <c r="F64" s="115">
        <f>L64</f>
        <v>860</v>
      </c>
      <c r="G64" s="115">
        <v>671</v>
      </c>
      <c r="H64" s="115">
        <v>0</v>
      </c>
      <c r="I64" s="241">
        <v>860</v>
      </c>
      <c r="J64" s="115">
        <v>0</v>
      </c>
      <c r="K64" s="115">
        <v>0</v>
      </c>
      <c r="L64" s="115">
        <f>ROUND(P64+T64+S64+U64,0)</f>
        <v>860</v>
      </c>
      <c r="M64" s="742">
        <v>19.024</v>
      </c>
      <c r="N64" s="226">
        <f>SUM(AB64:AG64)</f>
        <v>11.473</v>
      </c>
      <c r="O64" s="193">
        <f>ROUND(SUMIFS(基础数据表格农村公路建设!P:P,基础数据表格农村公路建设!E:E,$AB$6,基础数据表格农村公路建设!G:G,B64),0)</f>
        <v>1656</v>
      </c>
      <c r="P64" s="115">
        <f>ROUND(IF(Q64&lt;R64,Q64,R64),0)</f>
        <v>860</v>
      </c>
      <c r="Q64" s="119">
        <f>AL64*(AD64+AE64+AF64)+AM64*(AB64+AC64)+AN64*AG64</f>
        <v>860.475</v>
      </c>
      <c r="R64" s="120">
        <f>O64</f>
        <v>1656</v>
      </c>
      <c r="S64" s="715">
        <v>0</v>
      </c>
      <c r="T64" s="74">
        <v>0</v>
      </c>
      <c r="U64" s="715">
        <v>0</v>
      </c>
      <c r="V64" s="486"/>
      <c r="W64" s="486">
        <v>0</v>
      </c>
      <c r="X64" s="488">
        <v>0</v>
      </c>
      <c r="Y64" s="744"/>
      <c r="Z64" s="487"/>
      <c r="AA64" s="130"/>
      <c r="AB64" s="110">
        <f>SUMIFS(基础数据表格农村公路建设!M:M,基础数据表格农村公路建设!G:G,B64,基础数据表格农村公路建设!D:D,$AB$5,基础数据表格农村公路建设!E:E,$AB$6)</f>
        <v>0</v>
      </c>
      <c r="AC64" s="111">
        <f>SUMIFS(基础数据表格农村公路建设!M:M,基础数据表格农村公路建设!G:G,B64,基础数据表格农村公路建设!D:D,$AC$5,基础数据表格农村公路建设!E:E,$AC$6)</f>
        <v>0</v>
      </c>
      <c r="AD64" s="111">
        <f>SUMIFS(基础数据表格农村公路建设!M:M,基础数据表格农村公路建设!G:G,B64,基础数据表格农村公路建设!D:D,$AD$5,基础数据表格农村公路建设!E:E,$AD$6)</f>
        <v>5.957</v>
      </c>
      <c r="AE64" s="111">
        <f>SUMIFS(基础数据表格农村公路建设!M:M,基础数据表格农村公路建设!G:G,B64,基础数据表格农村公路建设!D:D,$AE$5,基础数据表格农村公路建设!E:E,$AE$6)</f>
        <v>1</v>
      </c>
      <c r="AF64" s="111">
        <f>SUMIFS(基础数据表格农村公路建设!M:M,基础数据表格农村公路建设!G:G,B64,基础数据表格农村公路建设!D:D,$AF$5,基础数据表格农村公路建设!E:E,$AF$6)</f>
        <v>4.516</v>
      </c>
      <c r="AG64" s="111">
        <f>SUMIFS(基础数据表格农村公路建设!M:M,基础数据表格农村公路建设!G:G,B64,基础数据表格农村公路建设!D:D,$AG$5,基础数据表格农村公路建设!E:E,$AG$6)</f>
        <v>0</v>
      </c>
      <c r="AH64" s="83"/>
      <c r="AI64" s="83">
        <v>5.986</v>
      </c>
      <c r="AJ64" s="98">
        <f t="shared" si="3"/>
        <v>5.487</v>
      </c>
      <c r="AK64" s="99" t="s">
        <v>196</v>
      </c>
      <c r="AL64" s="112">
        <v>75</v>
      </c>
      <c r="AM64" s="112">
        <v>150</v>
      </c>
      <c r="AN64" s="113">
        <v>50</v>
      </c>
    </row>
    <row r="65" customFormat="1" ht="19" hidden="1" customHeight="1" outlineLevel="2" spans="1:40">
      <c r="A65" s="139" t="s">
        <v>80</v>
      </c>
      <c r="B65" s="140" t="s">
        <v>84</v>
      </c>
      <c r="C65" s="115">
        <f>F65+D65</f>
        <v>1213</v>
      </c>
      <c r="D65" s="117">
        <v>556</v>
      </c>
      <c r="E65" s="117">
        <f>ROUND(21686/71686*D65,0)</f>
        <v>168</v>
      </c>
      <c r="F65" s="115">
        <f>L65</f>
        <v>657</v>
      </c>
      <c r="G65" s="115">
        <v>516</v>
      </c>
      <c r="H65" s="115">
        <v>17</v>
      </c>
      <c r="I65" s="241">
        <v>640</v>
      </c>
      <c r="J65" s="115">
        <v>0</v>
      </c>
      <c r="K65" s="115">
        <v>0</v>
      </c>
      <c r="L65" s="115">
        <f>ROUND(P65+T65+S65+U65,0)</f>
        <v>657</v>
      </c>
      <c r="M65" s="742">
        <v>11.224</v>
      </c>
      <c r="N65" s="226">
        <f>SUM(AB65:AG65)</f>
        <v>8.874</v>
      </c>
      <c r="O65" s="193">
        <f>ROUND(SUMIFS(基础数据表格农村公路建设!P:P,基础数据表格农村公路建设!E:E,$AB$6,基础数据表格农村公路建设!G:G,B65),0)</f>
        <v>1031</v>
      </c>
      <c r="P65" s="115">
        <f>ROUND(IF(Q65&lt;R65,Q65,R65),0)-9</f>
        <v>657</v>
      </c>
      <c r="Q65" s="119">
        <f>AL65*(AD65+AE65+AF65)+AM65*(AB65+AC65)+AN65*AG65</f>
        <v>665.55</v>
      </c>
      <c r="R65" s="120">
        <f>O65</f>
        <v>1031</v>
      </c>
      <c r="S65" s="715">
        <v>0</v>
      </c>
      <c r="T65" s="74">
        <v>0</v>
      </c>
      <c r="U65" s="715">
        <v>0</v>
      </c>
      <c r="V65" s="486"/>
      <c r="W65" s="486">
        <v>0</v>
      </c>
      <c r="X65" s="488">
        <v>0</v>
      </c>
      <c r="Y65" s="744"/>
      <c r="Z65" s="487"/>
      <c r="AA65" s="130"/>
      <c r="AB65" s="110">
        <f>SUMIFS(基础数据表格农村公路建设!M:M,基础数据表格农村公路建设!G:G,B65,基础数据表格农村公路建设!D:D,$AB$5,基础数据表格农村公路建设!E:E,$AB$6)</f>
        <v>0</v>
      </c>
      <c r="AC65" s="111">
        <f>SUMIFS(基础数据表格农村公路建设!M:M,基础数据表格农村公路建设!G:G,B65,基础数据表格农村公路建设!D:D,$AC$5,基础数据表格农村公路建设!E:E,$AC$6)</f>
        <v>0</v>
      </c>
      <c r="AD65" s="111">
        <f>SUMIFS(基础数据表格农村公路建设!M:M,基础数据表格农村公路建设!G:G,B65,基础数据表格农村公路建设!D:D,$AD$5,基础数据表格农村公路建设!E:E,$AD$6)</f>
        <v>0</v>
      </c>
      <c r="AE65" s="111">
        <f>SUMIFS(基础数据表格农村公路建设!M:M,基础数据表格农村公路建设!G:G,B65,基础数据表格农村公路建设!D:D,$AE$5,基础数据表格农村公路建设!E:E,$AE$6)</f>
        <v>0</v>
      </c>
      <c r="AF65" s="111">
        <f>SUMIFS(基础数据表格农村公路建设!M:M,基础数据表格农村公路建设!G:G,B65,基础数据表格农村公路建设!D:D,$AF$5,基础数据表格农村公路建设!E:E,$AF$6)</f>
        <v>8.874</v>
      </c>
      <c r="AG65" s="111">
        <f>SUMIFS(基础数据表格农村公路建设!M:M,基础数据表格农村公路建设!G:G,B65,基础数据表格农村公路建设!D:D,$AG$5,基础数据表格农村公路建设!E:E,$AG$6)</f>
        <v>0</v>
      </c>
      <c r="AH65" s="83"/>
      <c r="AI65" s="83">
        <v>11.949</v>
      </c>
      <c r="AJ65" s="98">
        <f t="shared" si="3"/>
        <v>-3.075</v>
      </c>
      <c r="AK65" s="99" t="s">
        <v>196</v>
      </c>
      <c r="AL65" s="112">
        <v>75</v>
      </c>
      <c r="AM65" s="112">
        <v>150</v>
      </c>
      <c r="AN65" s="113">
        <v>50</v>
      </c>
    </row>
    <row r="66" customFormat="1" ht="19" customHeight="1" outlineLevel="1" collapsed="1" spans="1:40">
      <c r="A66" s="135" t="s">
        <v>85</v>
      </c>
      <c r="B66" s="132"/>
      <c r="C66" s="115">
        <f t="shared" ref="C66:U66" si="54">SUBTOTAL(9,C67)</f>
        <v>737</v>
      </c>
      <c r="D66" s="115">
        <f t="shared" si="54"/>
        <v>0</v>
      </c>
      <c r="E66" s="115">
        <f t="shared" si="54"/>
        <v>0</v>
      </c>
      <c r="F66" s="115">
        <f t="shared" si="54"/>
        <v>737</v>
      </c>
      <c r="G66" s="115">
        <f t="shared" si="54"/>
        <v>575</v>
      </c>
      <c r="H66" s="115">
        <f t="shared" si="54"/>
        <v>0</v>
      </c>
      <c r="I66" s="115">
        <f t="shared" si="54"/>
        <v>737</v>
      </c>
      <c r="J66" s="115">
        <f t="shared" si="54"/>
        <v>0</v>
      </c>
      <c r="K66" s="115">
        <f t="shared" si="54"/>
        <v>0</v>
      </c>
      <c r="L66" s="115">
        <f t="shared" si="54"/>
        <v>737</v>
      </c>
      <c r="M66" s="743">
        <f t="shared" si="54"/>
        <v>17.613</v>
      </c>
      <c r="N66" s="385">
        <f t="shared" si="54"/>
        <v>17.586</v>
      </c>
      <c r="O66" s="238">
        <f t="shared" si="54"/>
        <v>314533</v>
      </c>
      <c r="P66" s="115">
        <f t="shared" si="54"/>
        <v>737</v>
      </c>
      <c r="Q66" s="115">
        <f t="shared" si="54"/>
        <v>737.46</v>
      </c>
      <c r="R66" s="115">
        <f t="shared" si="54"/>
        <v>314533</v>
      </c>
      <c r="S66" s="115">
        <f t="shared" si="54"/>
        <v>0</v>
      </c>
      <c r="T66" s="115">
        <f t="shared" si="54"/>
        <v>0</v>
      </c>
      <c r="U66" s="115">
        <f t="shared" si="54"/>
        <v>0</v>
      </c>
      <c r="V66" s="489">
        <v>0</v>
      </c>
      <c r="W66" s="489">
        <v>0</v>
      </c>
      <c r="X66" s="489">
        <v>0</v>
      </c>
      <c r="Y66" s="490">
        <v>0</v>
      </c>
      <c r="Z66" s="490">
        <f t="shared" ref="Z66:AG66" si="55">SUM(Z67)</f>
        <v>0</v>
      </c>
      <c r="AA66" s="111">
        <f t="shared" si="55"/>
        <v>0</v>
      </c>
      <c r="AB66" s="111">
        <f t="shared" si="55"/>
        <v>5.247</v>
      </c>
      <c r="AC66" s="111">
        <f t="shared" si="55"/>
        <v>0</v>
      </c>
      <c r="AD66" s="111">
        <f t="shared" si="55"/>
        <v>0</v>
      </c>
      <c r="AE66" s="111">
        <f t="shared" si="55"/>
        <v>0</v>
      </c>
      <c r="AF66" s="111">
        <f t="shared" si="55"/>
        <v>12.339</v>
      </c>
      <c r="AG66" s="111">
        <f t="shared" si="55"/>
        <v>0</v>
      </c>
      <c r="AH66" s="110"/>
      <c r="AI66" s="110">
        <v>8.217</v>
      </c>
      <c r="AJ66" s="98">
        <f t="shared" si="3"/>
        <v>9.369</v>
      </c>
      <c r="AK66" s="99"/>
      <c r="AL66" s="112"/>
      <c r="AM66" s="112"/>
      <c r="AN66" s="113"/>
    </row>
    <row r="67" customFormat="1" ht="19" hidden="1" customHeight="1" outlineLevel="2" spans="1:40">
      <c r="A67" s="139" t="s">
        <v>86</v>
      </c>
      <c r="B67" s="140" t="s">
        <v>86</v>
      </c>
      <c r="C67" s="115">
        <f>F67+D67</f>
        <v>737</v>
      </c>
      <c r="D67" s="117">
        <v>0</v>
      </c>
      <c r="E67" s="117">
        <f>ROUND(21686/71686*D67,0)</f>
        <v>0</v>
      </c>
      <c r="F67" s="115">
        <f>L67</f>
        <v>737</v>
      </c>
      <c r="G67" s="115">
        <v>575</v>
      </c>
      <c r="H67" s="115">
        <v>0</v>
      </c>
      <c r="I67" s="241">
        <v>737</v>
      </c>
      <c r="J67" s="115">
        <v>0</v>
      </c>
      <c r="K67" s="115">
        <v>0</v>
      </c>
      <c r="L67" s="115">
        <f>ROUND(P67+T67+S67+U67,0)</f>
        <v>737</v>
      </c>
      <c r="M67" s="742">
        <v>17.613</v>
      </c>
      <c r="N67" s="226">
        <f>SUM(AB67:AG67)</f>
        <v>17.586</v>
      </c>
      <c r="O67" s="193">
        <f>ROUND(SUMIFS(基础数据表格农村公路建设!P:P,基础数据表格农村公路建设!E:E,$AB$6,基础数据表格农村公路建设!G:G,B67),0)</f>
        <v>314533</v>
      </c>
      <c r="P67" s="115">
        <f>ROUND(IF(Q67&lt;R67,Q67,R67),0)</f>
        <v>737</v>
      </c>
      <c r="Q67" s="119">
        <f>AL67*(AD67+AE67+AF67)+AM67*(AB67+AC67)+AN67*AG67</f>
        <v>737.46</v>
      </c>
      <c r="R67" s="120">
        <f>O67</f>
        <v>314533</v>
      </c>
      <c r="S67" s="715">
        <v>0</v>
      </c>
      <c r="T67" s="74">
        <v>0</v>
      </c>
      <c r="U67" s="715">
        <v>0</v>
      </c>
      <c r="V67" s="486"/>
      <c r="W67" s="486">
        <v>0</v>
      </c>
      <c r="X67" s="488">
        <v>0</v>
      </c>
      <c r="Y67" s="744"/>
      <c r="Z67" s="487"/>
      <c r="AA67" s="130"/>
      <c r="AB67" s="110">
        <f>SUMIFS(基础数据表格农村公路建设!M:M,基础数据表格农村公路建设!G:G,B67,基础数据表格农村公路建设!D:D,$AB$5,基础数据表格农村公路建设!E:E,$AB$6)</f>
        <v>5.247</v>
      </c>
      <c r="AC67" s="111">
        <f>SUMIFS(基础数据表格农村公路建设!M:M,基础数据表格农村公路建设!G:G,B67,基础数据表格农村公路建设!D:D,$AC$5,基础数据表格农村公路建设!E:E,$AC$6)</f>
        <v>0</v>
      </c>
      <c r="AD67" s="111">
        <f>SUMIFS(基础数据表格农村公路建设!M:M,基础数据表格农村公路建设!G:G,B67,基础数据表格农村公路建设!D:D,$AD$5,基础数据表格农村公路建设!E:E,$AD$6)</f>
        <v>0</v>
      </c>
      <c r="AE67" s="111">
        <f>SUMIFS(基础数据表格农村公路建设!M:M,基础数据表格农村公路建设!G:G,B67,基础数据表格农村公路建设!D:D,$AE$5,基础数据表格农村公路建设!E:E,$AE$6)</f>
        <v>0</v>
      </c>
      <c r="AF67" s="111">
        <f>SUMIFS(基础数据表格农村公路建设!M:M,基础数据表格农村公路建设!G:G,B67,基础数据表格农村公路建设!D:D,$AF$5,基础数据表格农村公路建设!E:E,$AF$6)</f>
        <v>12.339</v>
      </c>
      <c r="AG67" s="111">
        <f>SUMIFS(基础数据表格农村公路建设!M:M,基础数据表格农村公路建设!G:G,B67,基础数据表格农村公路建设!D:D,$AG$5,基础数据表格农村公路建设!E:E,$AG$6)</f>
        <v>0</v>
      </c>
      <c r="AH67" s="83"/>
      <c r="AI67" s="83">
        <v>8.217</v>
      </c>
      <c r="AJ67" s="98">
        <f t="shared" si="3"/>
        <v>9.369</v>
      </c>
      <c r="AK67" s="99" t="s">
        <v>194</v>
      </c>
      <c r="AL67" s="112">
        <v>30</v>
      </c>
      <c r="AM67" s="112">
        <v>70</v>
      </c>
      <c r="AN67" s="113">
        <v>15</v>
      </c>
    </row>
    <row r="68" customFormat="1" ht="19" customHeight="1" outlineLevel="1" collapsed="1" spans="1:40">
      <c r="A68" s="135" t="s">
        <v>87</v>
      </c>
      <c r="B68" s="132"/>
      <c r="C68" s="115">
        <f t="shared" ref="C68:U68" si="56">SUBTOTAL(9,C69)</f>
        <v>569</v>
      </c>
      <c r="D68" s="115">
        <f t="shared" si="56"/>
        <v>0</v>
      </c>
      <c r="E68" s="115">
        <f t="shared" si="56"/>
        <v>0</v>
      </c>
      <c r="F68" s="115">
        <f t="shared" si="56"/>
        <v>569</v>
      </c>
      <c r="G68" s="115">
        <f t="shared" si="56"/>
        <v>444</v>
      </c>
      <c r="H68" s="115">
        <f t="shared" si="56"/>
        <v>0</v>
      </c>
      <c r="I68" s="115">
        <f t="shared" si="56"/>
        <v>569</v>
      </c>
      <c r="J68" s="115">
        <f t="shared" si="56"/>
        <v>0</v>
      </c>
      <c r="K68" s="115">
        <f t="shared" si="56"/>
        <v>0</v>
      </c>
      <c r="L68" s="115">
        <f t="shared" si="56"/>
        <v>569</v>
      </c>
      <c r="M68" s="743">
        <f t="shared" si="56"/>
        <v>8.132</v>
      </c>
      <c r="N68" s="385">
        <f t="shared" si="56"/>
        <v>8.132</v>
      </c>
      <c r="O68" s="238">
        <f t="shared" si="56"/>
        <v>116016</v>
      </c>
      <c r="P68" s="115">
        <f t="shared" si="56"/>
        <v>569</v>
      </c>
      <c r="Q68" s="115">
        <f t="shared" si="56"/>
        <v>569.24</v>
      </c>
      <c r="R68" s="115">
        <f t="shared" si="56"/>
        <v>116016</v>
      </c>
      <c r="S68" s="115">
        <f t="shared" si="56"/>
        <v>0</v>
      </c>
      <c r="T68" s="115">
        <f t="shared" si="56"/>
        <v>0</v>
      </c>
      <c r="U68" s="115">
        <f t="shared" si="56"/>
        <v>0</v>
      </c>
      <c r="V68" s="489">
        <v>0</v>
      </c>
      <c r="W68" s="489">
        <v>0</v>
      </c>
      <c r="X68" s="489">
        <v>0</v>
      </c>
      <c r="Y68" s="490">
        <v>0</v>
      </c>
      <c r="Z68" s="490">
        <f t="shared" ref="Z68:AG68" si="57">SUM(Z69)</f>
        <v>0</v>
      </c>
      <c r="AA68" s="111">
        <f t="shared" si="57"/>
        <v>0</v>
      </c>
      <c r="AB68" s="111">
        <f t="shared" si="57"/>
        <v>8.132</v>
      </c>
      <c r="AC68" s="111">
        <f t="shared" si="57"/>
        <v>0</v>
      </c>
      <c r="AD68" s="111">
        <f t="shared" si="57"/>
        <v>0</v>
      </c>
      <c r="AE68" s="111">
        <f t="shared" si="57"/>
        <v>0</v>
      </c>
      <c r="AF68" s="111">
        <f t="shared" si="57"/>
        <v>0</v>
      </c>
      <c r="AG68" s="111">
        <f t="shared" si="57"/>
        <v>0</v>
      </c>
      <c r="AH68" s="110"/>
      <c r="AI68" s="110">
        <v>31.484</v>
      </c>
      <c r="AJ68" s="98">
        <f t="shared" si="3"/>
        <v>-23.352</v>
      </c>
      <c r="AK68" s="99"/>
      <c r="AL68" s="112"/>
      <c r="AM68" s="112"/>
      <c r="AN68" s="113"/>
    </row>
    <row r="69" customFormat="1" ht="19" hidden="1" customHeight="1" outlineLevel="2" spans="1:40">
      <c r="A69" s="139" t="s">
        <v>88</v>
      </c>
      <c r="B69" s="140" t="s">
        <v>88</v>
      </c>
      <c r="C69" s="115">
        <f>F69+D69</f>
        <v>569</v>
      </c>
      <c r="D69" s="117">
        <v>0</v>
      </c>
      <c r="E69" s="117">
        <f>ROUND(21686/71686*D69,0)</f>
        <v>0</v>
      </c>
      <c r="F69" s="115">
        <f>L69</f>
        <v>569</v>
      </c>
      <c r="G69" s="115">
        <v>444</v>
      </c>
      <c r="H69" s="115">
        <v>0</v>
      </c>
      <c r="I69" s="241">
        <v>569</v>
      </c>
      <c r="J69" s="115">
        <v>0</v>
      </c>
      <c r="K69" s="115">
        <v>0</v>
      </c>
      <c r="L69" s="115">
        <f>ROUND(P69+T69+S69+U69,0)</f>
        <v>569</v>
      </c>
      <c r="M69" s="742">
        <v>8.132</v>
      </c>
      <c r="N69" s="226">
        <f>SUM(AB69:AG69)</f>
        <v>8.132</v>
      </c>
      <c r="O69" s="193">
        <f>ROUND(SUMIFS(基础数据表格农村公路建设!P:P,基础数据表格农村公路建设!E:E,$AB$6,基础数据表格农村公路建设!G:G,B69),0)</f>
        <v>116016</v>
      </c>
      <c r="P69" s="115">
        <f>ROUND(IF(Q69&lt;R69,Q69,R69),0)</f>
        <v>569</v>
      </c>
      <c r="Q69" s="119">
        <f>AL69*(AD69+AE69+AF69)+AM69*(AB69+AC69)+AN69*AG69</f>
        <v>569.24</v>
      </c>
      <c r="R69" s="120">
        <f>O69</f>
        <v>116016</v>
      </c>
      <c r="S69" s="715">
        <v>0</v>
      </c>
      <c r="T69" s="74">
        <v>0</v>
      </c>
      <c r="U69" s="715">
        <v>0</v>
      </c>
      <c r="V69" s="486"/>
      <c r="W69" s="486">
        <v>0</v>
      </c>
      <c r="X69" s="488">
        <v>0</v>
      </c>
      <c r="Y69" s="744"/>
      <c r="Z69" s="487"/>
      <c r="AA69" s="130"/>
      <c r="AB69" s="110">
        <f>SUMIFS(基础数据表格农村公路建设!M:M,基础数据表格农村公路建设!G:G,B69,基础数据表格农村公路建设!D:D,$AB$5,基础数据表格农村公路建设!E:E,$AB$6)</f>
        <v>8.132</v>
      </c>
      <c r="AC69" s="111">
        <f>SUMIFS(基础数据表格农村公路建设!M:M,基础数据表格农村公路建设!G:G,B69,基础数据表格农村公路建设!D:D,$AC$5,基础数据表格农村公路建设!E:E,$AC$6)</f>
        <v>0</v>
      </c>
      <c r="AD69" s="111">
        <f>SUMIFS(基础数据表格农村公路建设!M:M,基础数据表格农村公路建设!G:G,B69,基础数据表格农村公路建设!D:D,$AD$5,基础数据表格农村公路建设!E:E,$AD$6)</f>
        <v>0</v>
      </c>
      <c r="AE69" s="111">
        <f>SUMIFS(基础数据表格农村公路建设!M:M,基础数据表格农村公路建设!G:G,B69,基础数据表格农村公路建设!D:D,$AE$5,基础数据表格农村公路建设!E:E,$AE$6)</f>
        <v>0</v>
      </c>
      <c r="AF69" s="111">
        <f>SUMIFS(基础数据表格农村公路建设!M:M,基础数据表格农村公路建设!G:G,B69,基础数据表格农村公路建设!D:D,$AF$5,基础数据表格农村公路建设!E:E,$AF$6)</f>
        <v>0</v>
      </c>
      <c r="AG69" s="111">
        <f>SUMIFS(基础数据表格农村公路建设!M:M,基础数据表格农村公路建设!G:G,B69,基础数据表格农村公路建设!D:D,$AG$5,基础数据表格农村公路建设!E:E,$AG$6)</f>
        <v>0</v>
      </c>
      <c r="AH69" s="83"/>
      <c r="AI69" s="83">
        <v>31.484</v>
      </c>
      <c r="AJ69" s="98">
        <f t="shared" si="3"/>
        <v>-23.352</v>
      </c>
      <c r="AK69" s="99" t="s">
        <v>194</v>
      </c>
      <c r="AL69" s="112">
        <v>30</v>
      </c>
      <c r="AM69" s="112">
        <v>70</v>
      </c>
      <c r="AN69" s="113">
        <v>15</v>
      </c>
    </row>
    <row r="70" customFormat="1" ht="19" customHeight="1" outlineLevel="1" collapsed="1" spans="1:40">
      <c r="A70" s="135" t="s">
        <v>89</v>
      </c>
      <c r="B70" s="132"/>
      <c r="C70" s="115">
        <f t="shared" ref="C70:U70" si="58">SUBTOTAL(9,C71:C77)</f>
        <v>8962</v>
      </c>
      <c r="D70" s="115">
        <f t="shared" si="58"/>
        <v>1161</v>
      </c>
      <c r="E70" s="115">
        <f t="shared" si="58"/>
        <v>351</v>
      </c>
      <c r="F70" s="115">
        <f t="shared" si="58"/>
        <v>7801</v>
      </c>
      <c r="G70" s="115">
        <f t="shared" si="58"/>
        <v>6200</v>
      </c>
      <c r="H70" s="115">
        <f t="shared" si="58"/>
        <v>113</v>
      </c>
      <c r="I70" s="115">
        <f t="shared" si="58"/>
        <v>7268</v>
      </c>
      <c r="J70" s="115">
        <f t="shared" si="58"/>
        <v>317</v>
      </c>
      <c r="K70" s="115">
        <f t="shared" si="58"/>
        <v>103</v>
      </c>
      <c r="L70" s="115">
        <f t="shared" si="58"/>
        <v>7801</v>
      </c>
      <c r="M70" s="743">
        <f t="shared" si="58"/>
        <v>133.926</v>
      </c>
      <c r="N70" s="385">
        <f t="shared" si="58"/>
        <v>133.926</v>
      </c>
      <c r="O70" s="238">
        <f t="shared" si="58"/>
        <v>9733</v>
      </c>
      <c r="P70" s="115">
        <f t="shared" si="58"/>
        <v>7381</v>
      </c>
      <c r="Q70" s="115">
        <f t="shared" si="58"/>
        <v>8683.11</v>
      </c>
      <c r="R70" s="115">
        <f t="shared" si="58"/>
        <v>9733</v>
      </c>
      <c r="S70" s="115">
        <f t="shared" si="58"/>
        <v>317</v>
      </c>
      <c r="T70" s="115">
        <f t="shared" si="58"/>
        <v>0</v>
      </c>
      <c r="U70" s="115">
        <f t="shared" si="58"/>
        <v>103</v>
      </c>
      <c r="V70" s="489">
        <v>7</v>
      </c>
      <c r="W70" s="489">
        <v>7</v>
      </c>
      <c r="X70" s="489">
        <v>0</v>
      </c>
      <c r="Y70" s="490">
        <v>20.67</v>
      </c>
      <c r="Z70" s="490">
        <f t="shared" ref="Z70:AG70" si="59">SUM(Z71:Z77)</f>
        <v>20.679</v>
      </c>
      <c r="AA70" s="111">
        <f t="shared" si="59"/>
        <v>160.85</v>
      </c>
      <c r="AB70" s="111">
        <f t="shared" si="59"/>
        <v>28.65</v>
      </c>
      <c r="AC70" s="111">
        <f t="shared" si="59"/>
        <v>0</v>
      </c>
      <c r="AD70" s="111">
        <f t="shared" si="59"/>
        <v>0</v>
      </c>
      <c r="AE70" s="111">
        <f t="shared" si="59"/>
        <v>0.403</v>
      </c>
      <c r="AF70" s="111">
        <f t="shared" si="59"/>
        <v>50.058</v>
      </c>
      <c r="AG70" s="111">
        <f t="shared" si="59"/>
        <v>54.815</v>
      </c>
      <c r="AH70" s="110"/>
      <c r="AI70" s="110">
        <v>125.772</v>
      </c>
      <c r="AJ70" s="98">
        <f t="shared" si="3"/>
        <v>8.15400000000001</v>
      </c>
      <c r="AK70" s="99"/>
      <c r="AL70" s="112"/>
      <c r="AM70" s="112"/>
      <c r="AN70" s="113"/>
    </row>
    <row r="71" customFormat="1" ht="19" hidden="1" customHeight="1" outlineLevel="2" spans="1:40">
      <c r="A71" s="142" t="s">
        <v>90</v>
      </c>
      <c r="B71" s="140" t="s">
        <v>91</v>
      </c>
      <c r="C71" s="115">
        <f t="shared" ref="C71:C77" si="60">F71+D71</f>
        <v>61</v>
      </c>
      <c r="D71" s="117">
        <v>61</v>
      </c>
      <c r="E71" s="117">
        <f t="shared" ref="E71:E77" si="61">ROUND(21686/71686*D71,0)</f>
        <v>18</v>
      </c>
      <c r="F71" s="115">
        <f t="shared" ref="F71:F77" si="62">L71</f>
        <v>0</v>
      </c>
      <c r="G71" s="115">
        <v>0</v>
      </c>
      <c r="H71" s="115">
        <v>0</v>
      </c>
      <c r="I71" s="241">
        <v>0</v>
      </c>
      <c r="J71" s="115">
        <v>0</v>
      </c>
      <c r="K71" s="115">
        <v>0</v>
      </c>
      <c r="L71" s="115">
        <f t="shared" ref="L71:L77" si="63">ROUND(P71+T71+S71+U71,0)</f>
        <v>0</v>
      </c>
      <c r="M71" s="742">
        <v>0</v>
      </c>
      <c r="N71" s="226">
        <f t="shared" ref="N71:N77" si="64">SUM(AB71:AG71)</f>
        <v>0</v>
      </c>
      <c r="O71" s="193">
        <f>ROUND(SUMIFS(基础数据表格农村公路建设!P:P,基础数据表格农村公路建设!E:E,$AB$6,基础数据表格农村公路建设!G:G,B71),0)</f>
        <v>0</v>
      </c>
      <c r="P71" s="115">
        <f t="shared" ref="P71:P77" si="65">ROUND(IF(Q71&lt;R71,Q71,R71),0)</f>
        <v>0</v>
      </c>
      <c r="Q71" s="119">
        <f t="shared" ref="Q71:Q77" si="66">AL71*(AD71+AE71+AF71)+AM71*(AB71+AC71)+AN71*AG71</f>
        <v>0</v>
      </c>
      <c r="R71" s="120">
        <f t="shared" ref="R71:R77" si="67">O71</f>
        <v>0</v>
      </c>
      <c r="S71" s="715">
        <v>0</v>
      </c>
      <c r="T71" s="74">
        <v>0</v>
      </c>
      <c r="U71" s="715">
        <v>0</v>
      </c>
      <c r="V71" s="486"/>
      <c r="W71" s="486">
        <v>0</v>
      </c>
      <c r="X71" s="488">
        <v>0</v>
      </c>
      <c r="Y71" s="744"/>
      <c r="Z71" s="487"/>
      <c r="AA71" s="130"/>
      <c r="AB71" s="110">
        <f>SUMIFS(基础数据表格农村公路建设!M:M,基础数据表格农村公路建设!G:G,B71,基础数据表格农村公路建设!D:D,$AB$5,基础数据表格农村公路建设!E:E,$AB$6)</f>
        <v>0</v>
      </c>
      <c r="AC71" s="111">
        <f>SUMIFS(基础数据表格农村公路建设!M:M,基础数据表格农村公路建设!G:G,B71,基础数据表格农村公路建设!D:D,$AC$5,基础数据表格农村公路建设!E:E,$AC$6)</f>
        <v>0</v>
      </c>
      <c r="AD71" s="111">
        <f>SUMIFS(基础数据表格农村公路建设!M:M,基础数据表格农村公路建设!G:G,B71,基础数据表格农村公路建设!D:D,$AD$5,基础数据表格农村公路建设!E:E,$AD$6)</f>
        <v>0</v>
      </c>
      <c r="AE71" s="111">
        <f>SUMIFS(基础数据表格农村公路建设!M:M,基础数据表格农村公路建设!G:G,B71,基础数据表格农村公路建设!D:D,$AE$5,基础数据表格农村公路建设!E:E,$AE$6)</f>
        <v>0</v>
      </c>
      <c r="AF71" s="111">
        <f>SUMIFS(基础数据表格农村公路建设!M:M,基础数据表格农村公路建设!G:G,B71,基础数据表格农村公路建设!D:D,$AF$5,基础数据表格农村公路建设!E:E,$AF$6)</f>
        <v>0</v>
      </c>
      <c r="AG71" s="111">
        <f>SUMIFS(基础数据表格农村公路建设!M:M,基础数据表格农村公路建设!G:G,B71,基础数据表格农村公路建设!D:D,$AG$5,基础数据表格农村公路建设!E:E,$AG$6)</f>
        <v>0</v>
      </c>
      <c r="AH71" s="83"/>
      <c r="AI71" s="83">
        <v>0</v>
      </c>
      <c r="AJ71" s="98">
        <f t="shared" ref="AJ71:AJ132" si="68">N71-AI71</f>
        <v>0</v>
      </c>
      <c r="AK71" s="99" t="s">
        <v>198</v>
      </c>
      <c r="AL71" s="112">
        <v>60</v>
      </c>
      <c r="AM71" s="112">
        <v>140</v>
      </c>
      <c r="AN71" s="113">
        <v>30</v>
      </c>
    </row>
    <row r="72" customFormat="1" ht="19" hidden="1" customHeight="1" outlineLevel="2" spans="1:40">
      <c r="A72" s="142" t="s">
        <v>90</v>
      </c>
      <c r="B72" s="140" t="s">
        <v>92</v>
      </c>
      <c r="C72" s="115">
        <f t="shared" si="60"/>
        <v>22</v>
      </c>
      <c r="D72" s="117">
        <v>22</v>
      </c>
      <c r="E72" s="117">
        <f t="shared" si="61"/>
        <v>7</v>
      </c>
      <c r="F72" s="115">
        <f t="shared" si="62"/>
        <v>0</v>
      </c>
      <c r="G72" s="115">
        <v>0</v>
      </c>
      <c r="H72" s="115">
        <v>0</v>
      </c>
      <c r="I72" s="241">
        <v>0</v>
      </c>
      <c r="J72" s="115">
        <v>0</v>
      </c>
      <c r="K72" s="115">
        <v>0</v>
      </c>
      <c r="L72" s="115">
        <f t="shared" si="63"/>
        <v>0</v>
      </c>
      <c r="M72" s="742">
        <v>0</v>
      </c>
      <c r="N72" s="226">
        <f t="shared" si="64"/>
        <v>0</v>
      </c>
      <c r="O72" s="193">
        <f>ROUND(SUMIFS(基础数据表格农村公路建设!P:P,基础数据表格农村公路建设!E:E,$AB$6,基础数据表格农村公路建设!G:G,B72),0)</f>
        <v>0</v>
      </c>
      <c r="P72" s="115">
        <f t="shared" si="65"/>
        <v>0</v>
      </c>
      <c r="Q72" s="119">
        <f t="shared" si="66"/>
        <v>0</v>
      </c>
      <c r="R72" s="120">
        <f t="shared" si="67"/>
        <v>0</v>
      </c>
      <c r="S72" s="715">
        <v>0</v>
      </c>
      <c r="T72" s="74">
        <v>0</v>
      </c>
      <c r="U72" s="715">
        <v>0</v>
      </c>
      <c r="V72" s="486"/>
      <c r="W72" s="486">
        <v>0</v>
      </c>
      <c r="X72" s="488">
        <v>0</v>
      </c>
      <c r="Y72" s="744"/>
      <c r="Z72" s="487"/>
      <c r="AA72" s="130"/>
      <c r="AB72" s="110">
        <f>SUMIFS(基础数据表格农村公路建设!M:M,基础数据表格农村公路建设!G:G,B72,基础数据表格农村公路建设!D:D,$AB$5,基础数据表格农村公路建设!E:E,$AB$6)</f>
        <v>0</v>
      </c>
      <c r="AC72" s="111">
        <f>SUMIFS(基础数据表格农村公路建设!M:M,基础数据表格农村公路建设!G:G,B72,基础数据表格农村公路建设!D:D,$AC$5,基础数据表格农村公路建设!E:E,$AC$6)</f>
        <v>0</v>
      </c>
      <c r="AD72" s="111">
        <f>SUMIFS(基础数据表格农村公路建设!M:M,基础数据表格农村公路建设!G:G,B72,基础数据表格农村公路建设!D:D,$AD$5,基础数据表格农村公路建设!E:E,$AD$6)</f>
        <v>0</v>
      </c>
      <c r="AE72" s="111">
        <f>SUMIFS(基础数据表格农村公路建设!M:M,基础数据表格农村公路建设!G:G,B72,基础数据表格农村公路建设!D:D,$AE$5,基础数据表格农村公路建设!E:E,$AE$6)</f>
        <v>0</v>
      </c>
      <c r="AF72" s="111">
        <f>SUMIFS(基础数据表格农村公路建设!M:M,基础数据表格农村公路建设!G:G,B72,基础数据表格农村公路建设!D:D,$AF$5,基础数据表格农村公路建设!E:E,$AF$6)</f>
        <v>0</v>
      </c>
      <c r="AG72" s="111">
        <f>SUMIFS(基础数据表格农村公路建设!M:M,基础数据表格农村公路建设!G:G,B72,基础数据表格农村公路建设!D:D,$AG$5,基础数据表格农村公路建设!E:E,$AG$6)</f>
        <v>0</v>
      </c>
      <c r="AH72" s="83"/>
      <c r="AI72" s="83">
        <v>0</v>
      </c>
      <c r="AJ72" s="98">
        <f t="shared" si="68"/>
        <v>0</v>
      </c>
      <c r="AK72" s="99" t="s">
        <v>198</v>
      </c>
      <c r="AL72" s="112">
        <v>60</v>
      </c>
      <c r="AM72" s="112">
        <v>140</v>
      </c>
      <c r="AN72" s="113">
        <v>30</v>
      </c>
    </row>
    <row r="73" customFormat="1" ht="19" hidden="1" customHeight="1" outlineLevel="2" spans="1:40">
      <c r="A73" s="142" t="s">
        <v>90</v>
      </c>
      <c r="B73" s="140" t="s">
        <v>93</v>
      </c>
      <c r="C73" s="115">
        <f t="shared" si="60"/>
        <v>170</v>
      </c>
      <c r="D73" s="117">
        <v>170</v>
      </c>
      <c r="E73" s="117">
        <f t="shared" si="61"/>
        <v>51</v>
      </c>
      <c r="F73" s="115">
        <f t="shared" si="62"/>
        <v>0</v>
      </c>
      <c r="G73" s="115">
        <v>0</v>
      </c>
      <c r="H73" s="115">
        <v>0</v>
      </c>
      <c r="I73" s="241">
        <v>0</v>
      </c>
      <c r="J73" s="115">
        <v>0</v>
      </c>
      <c r="K73" s="115">
        <v>0</v>
      </c>
      <c r="L73" s="115">
        <f t="shared" si="63"/>
        <v>0</v>
      </c>
      <c r="M73" s="742">
        <v>0</v>
      </c>
      <c r="N73" s="226">
        <f t="shared" si="64"/>
        <v>0</v>
      </c>
      <c r="O73" s="193">
        <f>ROUND(SUMIFS(基础数据表格农村公路建设!P:P,基础数据表格农村公路建设!E:E,$AB$6,基础数据表格农村公路建设!G:G,B73),0)</f>
        <v>0</v>
      </c>
      <c r="P73" s="115">
        <f t="shared" si="65"/>
        <v>0</v>
      </c>
      <c r="Q73" s="119">
        <f t="shared" si="66"/>
        <v>0</v>
      </c>
      <c r="R73" s="120">
        <f t="shared" si="67"/>
        <v>0</v>
      </c>
      <c r="S73" s="715">
        <v>0</v>
      </c>
      <c r="T73" s="74">
        <v>0</v>
      </c>
      <c r="U73" s="715">
        <v>0</v>
      </c>
      <c r="V73" s="486"/>
      <c r="W73" s="486">
        <v>0</v>
      </c>
      <c r="X73" s="488">
        <v>0</v>
      </c>
      <c r="Y73" s="744"/>
      <c r="Z73" s="487"/>
      <c r="AA73" s="130"/>
      <c r="AB73" s="110">
        <f>SUMIFS(基础数据表格农村公路建设!M:M,基础数据表格农村公路建设!G:G,B73,基础数据表格农村公路建设!D:D,$AB$5,基础数据表格农村公路建设!E:E,$AB$6)</f>
        <v>0</v>
      </c>
      <c r="AC73" s="111">
        <f>SUMIFS(基础数据表格农村公路建设!M:M,基础数据表格农村公路建设!G:G,B73,基础数据表格农村公路建设!D:D,$AC$5,基础数据表格农村公路建设!E:E,$AC$6)</f>
        <v>0</v>
      </c>
      <c r="AD73" s="111">
        <f>SUMIFS(基础数据表格农村公路建设!M:M,基础数据表格农村公路建设!G:G,B73,基础数据表格农村公路建设!D:D,$AD$5,基础数据表格农村公路建设!E:E,$AD$6)</f>
        <v>0</v>
      </c>
      <c r="AE73" s="111">
        <f>SUMIFS(基础数据表格农村公路建设!M:M,基础数据表格农村公路建设!G:G,B73,基础数据表格农村公路建设!D:D,$AE$5,基础数据表格农村公路建设!E:E,$AE$6)</f>
        <v>0</v>
      </c>
      <c r="AF73" s="111">
        <f>SUMIFS(基础数据表格农村公路建设!M:M,基础数据表格农村公路建设!G:G,B73,基础数据表格农村公路建设!D:D,$AF$5,基础数据表格农村公路建设!E:E,$AF$6)</f>
        <v>0</v>
      </c>
      <c r="AG73" s="111">
        <f>SUMIFS(基础数据表格农村公路建设!M:M,基础数据表格农村公路建设!G:G,B73,基础数据表格农村公路建设!D:D,$AG$5,基础数据表格农村公路建设!E:E,$AG$6)</f>
        <v>0</v>
      </c>
      <c r="AH73" s="83"/>
      <c r="AI73" s="83">
        <v>0</v>
      </c>
      <c r="AJ73" s="98">
        <f t="shared" si="68"/>
        <v>0</v>
      </c>
      <c r="AK73" s="99" t="s">
        <v>198</v>
      </c>
      <c r="AL73" s="112">
        <v>60</v>
      </c>
      <c r="AM73" s="112">
        <v>140</v>
      </c>
      <c r="AN73" s="113">
        <v>30</v>
      </c>
    </row>
    <row r="74" customFormat="1" ht="19" hidden="1" customHeight="1" outlineLevel="2" spans="1:40">
      <c r="A74" s="139" t="s">
        <v>90</v>
      </c>
      <c r="B74" s="140" t="s">
        <v>94</v>
      </c>
      <c r="C74" s="115">
        <f t="shared" si="60"/>
        <v>2811</v>
      </c>
      <c r="D74" s="117">
        <v>366</v>
      </c>
      <c r="E74" s="117">
        <f t="shared" si="61"/>
        <v>111</v>
      </c>
      <c r="F74" s="115">
        <f t="shared" si="62"/>
        <v>2445</v>
      </c>
      <c r="G74" s="115">
        <v>1929</v>
      </c>
      <c r="H74" s="115">
        <v>49</v>
      </c>
      <c r="I74" s="241">
        <v>2341</v>
      </c>
      <c r="J74" s="115">
        <v>55</v>
      </c>
      <c r="K74" s="115">
        <v>0</v>
      </c>
      <c r="L74" s="115">
        <f t="shared" si="63"/>
        <v>2445</v>
      </c>
      <c r="M74" s="742">
        <v>46.614</v>
      </c>
      <c r="N74" s="226">
        <f t="shared" si="64"/>
        <v>46.614</v>
      </c>
      <c r="O74" s="193">
        <f>ROUND(SUMIFS(基础数据表格农村公路建设!P:P,基础数据表格农村公路建设!E:E,$AB$6,基础数据表格农村公路建设!G:G,B74),0)</f>
        <v>3856</v>
      </c>
      <c r="P74" s="115">
        <f t="shared" si="65"/>
        <v>2390</v>
      </c>
      <c r="Q74" s="119">
        <f t="shared" si="66"/>
        <v>2389.98</v>
      </c>
      <c r="R74" s="120">
        <f t="shared" si="67"/>
        <v>3856</v>
      </c>
      <c r="S74" s="715">
        <v>55</v>
      </c>
      <c r="T74" s="74">
        <v>0</v>
      </c>
      <c r="U74" s="715">
        <v>0</v>
      </c>
      <c r="V74" s="486">
        <v>2</v>
      </c>
      <c r="W74" s="486">
        <v>2</v>
      </c>
      <c r="X74" s="488">
        <v>0</v>
      </c>
      <c r="Y74" s="744">
        <v>1.395</v>
      </c>
      <c r="Z74" s="487"/>
      <c r="AA74" s="130"/>
      <c r="AB74" s="110">
        <f>SUMIFS(基础数据表格农村公路建设!M:M,基础数据表格农村公路建设!G:G,B74,基础数据表格农村公路建设!D:D,$AB$5,基础数据表格农村公路建设!E:E,$AB$6)</f>
        <v>0</v>
      </c>
      <c r="AC74" s="111">
        <f>SUMIFS(基础数据表格农村公路建设!M:M,基础数据表格农村公路建设!G:G,B74,基础数据表格农村公路建设!D:D,$AC$5,基础数据表格农村公路建设!E:E,$AC$6)</f>
        <v>0</v>
      </c>
      <c r="AD74" s="111">
        <f>SUMIFS(基础数据表格农村公路建设!M:M,基础数据表格农村公路建设!G:G,B74,基础数据表格农村公路建设!D:D,$AD$5,基础数据表格农村公路建设!E:E,$AD$6)</f>
        <v>0</v>
      </c>
      <c r="AE74" s="111">
        <f>SUMIFS(基础数据表格农村公路建设!M:M,基础数据表格农村公路建设!G:G,B74,基础数据表格农村公路建设!D:D,$AE$5,基础数据表格农村公路建设!E:E,$AE$6)</f>
        <v>0</v>
      </c>
      <c r="AF74" s="111">
        <f>SUMIFS(基础数据表格农村公路建设!M:M,基础数据表格农村公路建设!G:G,B74,基础数据表格农村公路建设!D:D,$AF$5,基础数据表格农村公路建设!E:E,$AF$6)</f>
        <v>33.052</v>
      </c>
      <c r="AG74" s="111">
        <f>SUMIFS(基础数据表格农村公路建设!M:M,基础数据表格农村公路建设!G:G,B74,基础数据表格农村公路建设!D:D,$AG$5,基础数据表格农村公路建设!E:E,$AG$6)</f>
        <v>13.562</v>
      </c>
      <c r="AH74" s="83"/>
      <c r="AI74" s="83">
        <v>45.711</v>
      </c>
      <c r="AJ74" s="98">
        <f t="shared" si="68"/>
        <v>0.902999999999999</v>
      </c>
      <c r="AK74" s="99" t="s">
        <v>198</v>
      </c>
      <c r="AL74" s="112">
        <v>60</v>
      </c>
      <c r="AM74" s="112">
        <v>140</v>
      </c>
      <c r="AN74" s="113">
        <v>30</v>
      </c>
    </row>
    <row r="75" customFormat="1" ht="19" hidden="1" customHeight="1" outlineLevel="2" spans="1:40">
      <c r="A75" s="139" t="s">
        <v>90</v>
      </c>
      <c r="B75" s="140" t="s">
        <v>95</v>
      </c>
      <c r="C75" s="115">
        <f t="shared" si="60"/>
        <v>2366</v>
      </c>
      <c r="D75" s="117">
        <v>171</v>
      </c>
      <c r="E75" s="117">
        <f t="shared" si="61"/>
        <v>52</v>
      </c>
      <c r="F75" s="115">
        <f t="shared" si="62"/>
        <v>2195</v>
      </c>
      <c r="G75" s="115">
        <v>1780</v>
      </c>
      <c r="H75" s="115">
        <v>0</v>
      </c>
      <c r="I75" s="241">
        <v>1885</v>
      </c>
      <c r="J75" s="115">
        <v>207</v>
      </c>
      <c r="K75" s="115">
        <v>103</v>
      </c>
      <c r="L75" s="115">
        <f t="shared" si="63"/>
        <v>2195</v>
      </c>
      <c r="M75" s="742">
        <v>52.048</v>
      </c>
      <c r="N75" s="226">
        <f t="shared" si="64"/>
        <v>52.048</v>
      </c>
      <c r="O75" s="193">
        <f>ROUND(SUMIFS(基础数据表格农村公路建设!P:P,基础数据表格农村公路建设!E:E,$AB$6,基础数据表格农村公路建设!G:G,B75),0)</f>
        <v>2718</v>
      </c>
      <c r="P75" s="115">
        <f t="shared" si="65"/>
        <v>1885</v>
      </c>
      <c r="Q75" s="119">
        <f t="shared" si="66"/>
        <v>1885.29</v>
      </c>
      <c r="R75" s="120">
        <f t="shared" si="67"/>
        <v>2718</v>
      </c>
      <c r="S75" s="715">
        <v>207</v>
      </c>
      <c r="T75" s="74">
        <v>0</v>
      </c>
      <c r="U75" s="715">
        <v>103</v>
      </c>
      <c r="V75" s="486">
        <v>3</v>
      </c>
      <c r="W75" s="486">
        <v>3</v>
      </c>
      <c r="X75" s="488">
        <v>0</v>
      </c>
      <c r="Y75" s="744">
        <v>11.45</v>
      </c>
      <c r="Z75" s="487">
        <v>20.679</v>
      </c>
      <c r="AA75" s="130">
        <v>160.85</v>
      </c>
      <c r="AB75" s="110">
        <f>SUMIFS(基础数据表格农村公路建设!M:M,基础数据表格农村公路建设!G:G,B75,基础数据表格农村公路建设!D:D,$AB$5,基础数据表格农村公路建设!E:E,$AB$6)</f>
        <v>0</v>
      </c>
      <c r="AC75" s="111">
        <f>SUMIFS(基础数据表格农村公路建设!M:M,基础数据表格农村公路建设!G:G,B75,基础数据表格农村公路建设!D:D,$AC$5,基础数据表格农村公路建设!E:E,$AC$6)</f>
        <v>0</v>
      </c>
      <c r="AD75" s="111">
        <f>SUMIFS(基础数据表格农村公路建设!M:M,基础数据表格农村公路建设!G:G,B75,基础数据表格农村公路建设!D:D,$AD$5,基础数据表格农村公路建设!E:E,$AD$6)</f>
        <v>0</v>
      </c>
      <c r="AE75" s="111">
        <f>SUMIFS(基础数据表格农村公路建设!M:M,基础数据表格农村公路建设!G:G,B75,基础数据表格农村公路建设!D:D,$AE$5,基础数据表格农村公路建设!E:E,$AE$6)</f>
        <v>0</v>
      </c>
      <c r="AF75" s="111">
        <f>SUMIFS(基础数据表格农村公路建设!M:M,基础数据表格农村公路建设!G:G,B75,基础数据表格农村公路建设!D:D,$AF$5,基础数据表格农村公路建设!E:E,$AF$6)</f>
        <v>10.795</v>
      </c>
      <c r="AG75" s="111">
        <f>SUMIFS(基础数据表格农村公路建设!M:M,基础数据表格农村公路建设!G:G,B75,基础数据表格农村公路建设!D:D,$AG$5,基础数据表格农村公路建设!E:E,$AG$6)</f>
        <v>41.253</v>
      </c>
      <c r="AH75" s="83"/>
      <c r="AI75" s="83">
        <v>49.795</v>
      </c>
      <c r="AJ75" s="98">
        <f t="shared" si="68"/>
        <v>2.253</v>
      </c>
      <c r="AK75" s="99" t="s">
        <v>198</v>
      </c>
      <c r="AL75" s="112">
        <v>60</v>
      </c>
      <c r="AM75" s="112">
        <v>140</v>
      </c>
      <c r="AN75" s="113">
        <v>30</v>
      </c>
    </row>
    <row r="76" customFormat="1" ht="19" hidden="1" customHeight="1" outlineLevel="2" spans="1:40">
      <c r="A76" s="139" t="s">
        <v>90</v>
      </c>
      <c r="B76" s="140" t="s">
        <v>96</v>
      </c>
      <c r="C76" s="115">
        <f t="shared" si="60"/>
        <v>746</v>
      </c>
      <c r="D76" s="117">
        <v>160</v>
      </c>
      <c r="E76" s="117">
        <f t="shared" si="61"/>
        <v>48</v>
      </c>
      <c r="F76" s="115">
        <f t="shared" si="62"/>
        <v>586</v>
      </c>
      <c r="G76" s="115">
        <v>460</v>
      </c>
      <c r="H76" s="115">
        <v>12</v>
      </c>
      <c r="I76" s="241">
        <v>574</v>
      </c>
      <c r="J76" s="115">
        <v>0</v>
      </c>
      <c r="K76" s="115">
        <v>0</v>
      </c>
      <c r="L76" s="115">
        <f t="shared" si="63"/>
        <v>586</v>
      </c>
      <c r="M76" s="742">
        <v>4.185</v>
      </c>
      <c r="N76" s="226">
        <f t="shared" si="64"/>
        <v>4.185</v>
      </c>
      <c r="O76" s="193">
        <f>ROUND(SUMIFS(基础数据表格农村公路建设!P:P,基础数据表格农村公路建设!E:E,$AB$6,基础数据表格农村公路建设!G:G,B76),0)</f>
        <v>639</v>
      </c>
      <c r="P76" s="115">
        <f t="shared" si="65"/>
        <v>586</v>
      </c>
      <c r="Q76" s="119">
        <f t="shared" si="66"/>
        <v>585.9</v>
      </c>
      <c r="R76" s="120">
        <f t="shared" si="67"/>
        <v>639</v>
      </c>
      <c r="S76" s="715">
        <v>0</v>
      </c>
      <c r="T76" s="74">
        <v>0</v>
      </c>
      <c r="U76" s="715">
        <v>0</v>
      </c>
      <c r="V76" s="486"/>
      <c r="W76" s="486">
        <v>0</v>
      </c>
      <c r="X76" s="488">
        <v>0</v>
      </c>
      <c r="Y76" s="744"/>
      <c r="Z76" s="487"/>
      <c r="AA76" s="130"/>
      <c r="AB76" s="110">
        <f>SUMIFS(基础数据表格农村公路建设!M:M,基础数据表格农村公路建设!G:G,B76,基础数据表格农村公路建设!D:D,$AB$5,基础数据表格农村公路建设!E:E,$AB$6)</f>
        <v>4.185</v>
      </c>
      <c r="AC76" s="111">
        <f>SUMIFS(基础数据表格农村公路建设!M:M,基础数据表格农村公路建设!G:G,B76,基础数据表格农村公路建设!D:D,$AC$5,基础数据表格农村公路建设!E:E,$AC$6)</f>
        <v>0</v>
      </c>
      <c r="AD76" s="111">
        <f>SUMIFS(基础数据表格农村公路建设!M:M,基础数据表格农村公路建设!G:G,B76,基础数据表格农村公路建设!D:D,$AD$5,基础数据表格农村公路建设!E:E,$AD$6)</f>
        <v>0</v>
      </c>
      <c r="AE76" s="111">
        <f>SUMIFS(基础数据表格农村公路建设!M:M,基础数据表格农村公路建设!G:G,B76,基础数据表格农村公路建设!D:D,$AE$5,基础数据表格农村公路建设!E:E,$AE$6)</f>
        <v>0</v>
      </c>
      <c r="AF76" s="111">
        <f>SUMIFS(基础数据表格农村公路建设!M:M,基础数据表格农村公路建设!G:G,B76,基础数据表格农村公路建设!D:D,$AF$5,基础数据表格农村公路建设!E:E,$AF$6)</f>
        <v>0</v>
      </c>
      <c r="AG76" s="111">
        <f>SUMIFS(基础数据表格农村公路建设!M:M,基础数据表格农村公路建设!G:G,B76,基础数据表格农村公路建设!D:D,$AG$5,基础数据表格农村公路建设!E:E,$AG$6)</f>
        <v>0</v>
      </c>
      <c r="AH76" s="83"/>
      <c r="AI76" s="83">
        <v>0</v>
      </c>
      <c r="AJ76" s="98">
        <f t="shared" si="68"/>
        <v>4.185</v>
      </c>
      <c r="AK76" s="99" t="s">
        <v>198</v>
      </c>
      <c r="AL76" s="112">
        <v>60</v>
      </c>
      <c r="AM76" s="112">
        <v>140</v>
      </c>
      <c r="AN76" s="113">
        <v>30</v>
      </c>
    </row>
    <row r="77" customFormat="1" ht="19" hidden="1" customHeight="1" outlineLevel="2" spans="1:40">
      <c r="A77" s="139" t="s">
        <v>90</v>
      </c>
      <c r="B77" s="140" t="s">
        <v>97</v>
      </c>
      <c r="C77" s="115">
        <f t="shared" si="60"/>
        <v>2786</v>
      </c>
      <c r="D77" s="117">
        <v>211</v>
      </c>
      <c r="E77" s="117">
        <f t="shared" si="61"/>
        <v>64</v>
      </c>
      <c r="F77" s="115">
        <f t="shared" si="62"/>
        <v>2575</v>
      </c>
      <c r="G77" s="115">
        <v>2031</v>
      </c>
      <c r="H77" s="115">
        <v>52</v>
      </c>
      <c r="I77" s="241">
        <v>2468</v>
      </c>
      <c r="J77" s="115">
        <v>55</v>
      </c>
      <c r="K77" s="115">
        <v>0</v>
      </c>
      <c r="L77" s="115">
        <f t="shared" si="63"/>
        <v>2575</v>
      </c>
      <c r="M77" s="742">
        <v>31.079</v>
      </c>
      <c r="N77" s="226">
        <f t="shared" si="64"/>
        <v>31.079</v>
      </c>
      <c r="O77" s="193">
        <f>ROUND(SUMIFS(基础数据表格农村公路建设!P:P,基础数据表格农村公路建设!E:E,$AB$6,基础数据表格农村公路建设!G:G,B77),0)</f>
        <v>2520</v>
      </c>
      <c r="P77" s="115">
        <f t="shared" si="65"/>
        <v>2520</v>
      </c>
      <c r="Q77" s="119">
        <f t="shared" si="66"/>
        <v>3821.94</v>
      </c>
      <c r="R77" s="120">
        <f t="shared" si="67"/>
        <v>2520</v>
      </c>
      <c r="S77" s="715">
        <v>55</v>
      </c>
      <c r="T77" s="74">
        <v>0</v>
      </c>
      <c r="U77" s="715">
        <v>0</v>
      </c>
      <c r="V77" s="486">
        <v>2</v>
      </c>
      <c r="W77" s="486">
        <v>2</v>
      </c>
      <c r="X77" s="488">
        <v>0</v>
      </c>
      <c r="Y77" s="744"/>
      <c r="Z77" s="487"/>
      <c r="AA77" s="130"/>
      <c r="AB77" s="110">
        <f>SUMIFS(基础数据表格农村公路建设!M:M,基础数据表格农村公路建设!G:G,B77,基础数据表格农村公路建设!D:D,$AB$5,基础数据表格农村公路建设!E:E,$AB$6)</f>
        <v>24.465</v>
      </c>
      <c r="AC77" s="111">
        <f>SUMIFS(基础数据表格农村公路建设!M:M,基础数据表格农村公路建设!G:G,B77,基础数据表格农村公路建设!D:D,$AC$5,基础数据表格农村公路建设!E:E,$AC$6)</f>
        <v>0</v>
      </c>
      <c r="AD77" s="111">
        <f>SUMIFS(基础数据表格农村公路建设!M:M,基础数据表格农村公路建设!G:G,B77,基础数据表格农村公路建设!D:D,$AD$5,基础数据表格农村公路建设!E:E,$AD$6)</f>
        <v>0</v>
      </c>
      <c r="AE77" s="111">
        <f>SUMIFS(基础数据表格农村公路建设!M:M,基础数据表格农村公路建设!G:G,B77,基础数据表格农村公路建设!D:D,$AE$5,基础数据表格农村公路建设!E:E,$AE$6)</f>
        <v>0.403</v>
      </c>
      <c r="AF77" s="111">
        <f>SUMIFS(基础数据表格农村公路建设!M:M,基础数据表格农村公路建设!G:G,B77,基础数据表格农村公路建设!D:D,$AF$5,基础数据表格农村公路建设!E:E,$AF$6)</f>
        <v>6.211</v>
      </c>
      <c r="AG77" s="111">
        <f>SUMIFS(基础数据表格农村公路建设!M:M,基础数据表格农村公路建设!G:G,B77,基础数据表格农村公路建设!D:D,$AG$5,基础数据表格农村公路建设!E:E,$AG$6)</f>
        <v>0</v>
      </c>
      <c r="AH77" s="83"/>
      <c r="AI77" s="83">
        <v>30.266</v>
      </c>
      <c r="AJ77" s="98">
        <f t="shared" si="68"/>
        <v>0.813000000000002</v>
      </c>
      <c r="AK77" s="99" t="s">
        <v>198</v>
      </c>
      <c r="AL77" s="112">
        <v>60</v>
      </c>
      <c r="AM77" s="112">
        <v>140</v>
      </c>
      <c r="AN77" s="113">
        <v>30</v>
      </c>
    </row>
    <row r="78" customFormat="1" ht="19" customHeight="1" outlineLevel="1" collapsed="1" spans="1:40">
      <c r="A78" s="135" t="s">
        <v>98</v>
      </c>
      <c r="B78" s="132"/>
      <c r="C78" s="115">
        <f t="shared" ref="C78:U78" si="69">SUBTOTAL(9,C79:C82)</f>
        <v>9383</v>
      </c>
      <c r="D78" s="115">
        <f t="shared" si="69"/>
        <v>3584</v>
      </c>
      <c r="E78" s="115">
        <f t="shared" si="69"/>
        <v>1084</v>
      </c>
      <c r="F78" s="115">
        <f t="shared" si="69"/>
        <v>5799</v>
      </c>
      <c r="G78" s="115">
        <f t="shared" si="69"/>
        <v>4734</v>
      </c>
      <c r="H78" s="115">
        <f t="shared" si="69"/>
        <v>98</v>
      </c>
      <c r="I78" s="115">
        <f t="shared" si="69"/>
        <v>4835</v>
      </c>
      <c r="J78" s="115">
        <f t="shared" si="69"/>
        <v>866</v>
      </c>
      <c r="K78" s="115">
        <f t="shared" si="69"/>
        <v>0</v>
      </c>
      <c r="L78" s="115">
        <f t="shared" si="69"/>
        <v>5799</v>
      </c>
      <c r="M78" s="743">
        <f t="shared" si="69"/>
        <v>125.539</v>
      </c>
      <c r="N78" s="385">
        <f t="shared" si="69"/>
        <v>83.834</v>
      </c>
      <c r="O78" s="238">
        <f t="shared" si="69"/>
        <v>4933</v>
      </c>
      <c r="P78" s="115">
        <f t="shared" si="69"/>
        <v>4933</v>
      </c>
      <c r="Q78" s="115">
        <f t="shared" si="69"/>
        <v>5449.21</v>
      </c>
      <c r="R78" s="115">
        <f t="shared" si="69"/>
        <v>4933</v>
      </c>
      <c r="S78" s="115">
        <f t="shared" si="69"/>
        <v>805</v>
      </c>
      <c r="T78" s="115">
        <f t="shared" si="69"/>
        <v>61</v>
      </c>
      <c r="U78" s="115">
        <f t="shared" si="69"/>
        <v>0</v>
      </c>
      <c r="V78" s="489">
        <v>10</v>
      </c>
      <c r="W78" s="489">
        <v>10</v>
      </c>
      <c r="X78" s="489">
        <v>1</v>
      </c>
      <c r="Y78" s="490">
        <v>0</v>
      </c>
      <c r="Z78" s="490">
        <f t="shared" ref="Z78:AG78" si="70">SUM(Z79:Z82)</f>
        <v>0</v>
      </c>
      <c r="AA78" s="111">
        <f t="shared" si="70"/>
        <v>0</v>
      </c>
      <c r="AB78" s="111">
        <f t="shared" si="70"/>
        <v>0</v>
      </c>
      <c r="AC78" s="111">
        <f t="shared" si="70"/>
        <v>0</v>
      </c>
      <c r="AD78" s="111">
        <f t="shared" si="70"/>
        <v>0</v>
      </c>
      <c r="AE78" s="111">
        <f t="shared" si="70"/>
        <v>83.834</v>
      </c>
      <c r="AF78" s="111">
        <f t="shared" si="70"/>
        <v>0</v>
      </c>
      <c r="AG78" s="111">
        <f t="shared" si="70"/>
        <v>0</v>
      </c>
      <c r="AH78" s="110"/>
      <c r="AI78" s="110">
        <v>117.766</v>
      </c>
      <c r="AJ78" s="98">
        <f t="shared" si="68"/>
        <v>-33.932</v>
      </c>
      <c r="AK78" s="99"/>
      <c r="AL78" s="112"/>
      <c r="AM78" s="112"/>
      <c r="AN78" s="113"/>
    </row>
    <row r="79" customFormat="1" ht="19" hidden="1" customHeight="1" outlineLevel="2" spans="1:40">
      <c r="A79" s="139" t="s">
        <v>99</v>
      </c>
      <c r="B79" s="140" t="s">
        <v>100</v>
      </c>
      <c r="C79" s="115">
        <f>F79+D79</f>
        <v>733</v>
      </c>
      <c r="D79" s="117">
        <v>573</v>
      </c>
      <c r="E79" s="117">
        <f>ROUND(21686/71686*D79,0)</f>
        <v>173</v>
      </c>
      <c r="F79" s="115">
        <f>L79</f>
        <v>160</v>
      </c>
      <c r="G79" s="115">
        <v>160</v>
      </c>
      <c r="H79" s="115">
        <v>0</v>
      </c>
      <c r="I79" s="241">
        <v>0</v>
      </c>
      <c r="J79" s="115">
        <v>160</v>
      </c>
      <c r="K79" s="115">
        <v>0</v>
      </c>
      <c r="L79" s="115">
        <f>ROUND(P79+T79+S79+U79,0)</f>
        <v>160</v>
      </c>
      <c r="M79" s="742">
        <v>8.33</v>
      </c>
      <c r="N79" s="226">
        <f>SUM(AB79:AG79)</f>
        <v>0</v>
      </c>
      <c r="O79" s="193">
        <f>ROUND(SUMIFS(基础数据表格农村公路建设!P:P,基础数据表格农村公路建设!E:E,$AB$6,基础数据表格农村公路建设!G:G,B79),0)</f>
        <v>0</v>
      </c>
      <c r="P79" s="115">
        <f>ROUND(IF(Q79&lt;R79,Q79,R79),0)</f>
        <v>0</v>
      </c>
      <c r="Q79" s="119">
        <f>AL79*(AD79+AE79+AF79)+AM79*(AB79+AC79)+AN79*AG79</f>
        <v>0</v>
      </c>
      <c r="R79" s="120">
        <f>O79</f>
        <v>0</v>
      </c>
      <c r="S79" s="715">
        <v>160</v>
      </c>
      <c r="T79" s="74">
        <v>0</v>
      </c>
      <c r="U79" s="715">
        <v>0</v>
      </c>
      <c r="V79" s="486">
        <v>2</v>
      </c>
      <c r="W79" s="486">
        <v>2</v>
      </c>
      <c r="X79" s="488">
        <v>0</v>
      </c>
      <c r="Y79" s="744"/>
      <c r="Z79" s="487"/>
      <c r="AA79" s="130"/>
      <c r="AB79" s="110">
        <f>SUMIFS(基础数据表格农村公路建设!M:M,基础数据表格农村公路建设!G:G,B79,基础数据表格农村公路建设!D:D,$AB$5,基础数据表格农村公路建设!E:E,$AB$6)</f>
        <v>0</v>
      </c>
      <c r="AC79" s="111">
        <f>SUMIFS(基础数据表格农村公路建设!M:M,基础数据表格农村公路建设!G:G,B79,基础数据表格农村公路建设!D:D,$AC$5,基础数据表格农村公路建设!E:E,$AC$6)</f>
        <v>0</v>
      </c>
      <c r="AD79" s="111">
        <f>SUMIFS(基础数据表格农村公路建设!M:M,基础数据表格农村公路建设!G:G,B79,基础数据表格农村公路建设!D:D,$AD$5,基础数据表格农村公路建设!E:E,$AD$6)</f>
        <v>0</v>
      </c>
      <c r="AE79" s="111">
        <f>SUMIFS(基础数据表格农村公路建设!M:M,基础数据表格农村公路建设!G:G,B79,基础数据表格农村公路建设!D:D,$AE$5,基础数据表格农村公路建设!E:E,$AE$6)</f>
        <v>0</v>
      </c>
      <c r="AF79" s="111">
        <f>SUMIFS(基础数据表格农村公路建设!M:M,基础数据表格农村公路建设!G:G,B79,基础数据表格农村公路建设!D:D,$AF$5,基础数据表格农村公路建设!E:E,$AF$6)</f>
        <v>0</v>
      </c>
      <c r="AG79" s="111">
        <f>SUMIFS(基础数据表格农村公路建设!M:M,基础数据表格农村公路建设!G:G,B79,基础数据表格农村公路建设!D:D,$AG$5,基础数据表格农村公路建设!E:E,$AG$6)</f>
        <v>0</v>
      </c>
      <c r="AH79" s="83"/>
      <c r="AI79" s="83">
        <v>0</v>
      </c>
      <c r="AJ79" s="98">
        <f t="shared" si="68"/>
        <v>0</v>
      </c>
      <c r="AK79" s="99" t="s">
        <v>195</v>
      </c>
      <c r="AL79" s="112">
        <v>65</v>
      </c>
      <c r="AM79" s="112">
        <v>145</v>
      </c>
      <c r="AN79" s="113">
        <v>40</v>
      </c>
    </row>
    <row r="80" customFormat="1" ht="19" hidden="1" customHeight="1" outlineLevel="2" spans="1:40">
      <c r="A80" s="139" t="s">
        <v>99</v>
      </c>
      <c r="B80" s="140" t="s">
        <v>101</v>
      </c>
      <c r="C80" s="115">
        <f>F80+D80</f>
        <v>1412</v>
      </c>
      <c r="D80" s="117">
        <v>706</v>
      </c>
      <c r="E80" s="117">
        <f>ROUND(21686/71686*D80,0)</f>
        <v>214</v>
      </c>
      <c r="F80" s="115">
        <f>L80</f>
        <v>706</v>
      </c>
      <c r="G80" s="115">
        <v>706</v>
      </c>
      <c r="H80" s="115">
        <v>0</v>
      </c>
      <c r="I80" s="241">
        <v>0</v>
      </c>
      <c r="J80" s="115">
        <v>706</v>
      </c>
      <c r="K80" s="115">
        <v>0</v>
      </c>
      <c r="L80" s="115">
        <f>ROUND(P80+T80+S80+U80,0)</f>
        <v>706</v>
      </c>
      <c r="M80" s="742">
        <v>13.58</v>
      </c>
      <c r="N80" s="226">
        <f>SUM(AB80:AG80)</f>
        <v>0</v>
      </c>
      <c r="O80" s="193">
        <f>ROUND(SUMIFS(基础数据表格农村公路建设!P:P,基础数据表格农村公路建设!E:E,$AB$6,基础数据表格农村公路建设!G:G,B80),0)</f>
        <v>0</v>
      </c>
      <c r="P80" s="115">
        <f>ROUND(IF(Q80&lt;R80,Q80,R80),0)</f>
        <v>0</v>
      </c>
      <c r="Q80" s="119">
        <f>AL80*(AD80+AE80+AF80)+AM80*(AB80+AC80)+AN80*AG80</f>
        <v>0</v>
      </c>
      <c r="R80" s="120">
        <f>O80</f>
        <v>0</v>
      </c>
      <c r="S80" s="715">
        <v>645</v>
      </c>
      <c r="T80" s="74">
        <v>61</v>
      </c>
      <c r="U80" s="715">
        <v>0</v>
      </c>
      <c r="V80" s="486">
        <v>8</v>
      </c>
      <c r="W80" s="486">
        <v>8</v>
      </c>
      <c r="X80" s="488">
        <v>1</v>
      </c>
      <c r="Y80" s="744"/>
      <c r="Z80" s="487"/>
      <c r="AA80" s="130"/>
      <c r="AB80" s="110">
        <f>SUMIFS(基础数据表格农村公路建设!M:M,基础数据表格农村公路建设!G:G,B80,基础数据表格农村公路建设!D:D,$AB$5,基础数据表格农村公路建设!E:E,$AB$6)</f>
        <v>0</v>
      </c>
      <c r="AC80" s="111">
        <f>SUMIFS(基础数据表格农村公路建设!M:M,基础数据表格农村公路建设!G:G,B80,基础数据表格农村公路建设!D:D,$AC$5,基础数据表格农村公路建设!E:E,$AC$6)</f>
        <v>0</v>
      </c>
      <c r="AD80" s="111">
        <f>SUMIFS(基础数据表格农村公路建设!M:M,基础数据表格农村公路建设!G:G,B80,基础数据表格农村公路建设!D:D,$AD$5,基础数据表格农村公路建设!E:E,$AD$6)</f>
        <v>0</v>
      </c>
      <c r="AE80" s="111">
        <f>SUMIFS(基础数据表格农村公路建设!M:M,基础数据表格农村公路建设!G:G,B80,基础数据表格农村公路建设!D:D,$AE$5,基础数据表格农村公路建设!E:E,$AE$6)</f>
        <v>0</v>
      </c>
      <c r="AF80" s="111">
        <f>SUMIFS(基础数据表格农村公路建设!M:M,基础数据表格农村公路建设!G:G,B80,基础数据表格农村公路建设!D:D,$AF$5,基础数据表格农村公路建设!E:E,$AF$6)</f>
        <v>0</v>
      </c>
      <c r="AG80" s="111">
        <f>SUMIFS(基础数据表格农村公路建设!M:M,基础数据表格农村公路建设!G:G,B80,基础数据表格农村公路建设!D:D,$AG$5,基础数据表格农村公路建设!E:E,$AG$6)</f>
        <v>0</v>
      </c>
      <c r="AH80" s="83"/>
      <c r="AI80" s="83">
        <v>11.892</v>
      </c>
      <c r="AJ80" s="98">
        <f t="shared" si="68"/>
        <v>-11.892</v>
      </c>
      <c r="AK80" s="99" t="s">
        <v>195</v>
      </c>
      <c r="AL80" s="112">
        <v>65</v>
      </c>
      <c r="AM80" s="112">
        <v>145</v>
      </c>
      <c r="AN80" s="113">
        <v>40</v>
      </c>
    </row>
    <row r="81" customFormat="1" ht="19" hidden="1" customHeight="1" outlineLevel="2" spans="1:40">
      <c r="A81" s="139" t="s">
        <v>99</v>
      </c>
      <c r="B81" s="140" t="s">
        <v>102</v>
      </c>
      <c r="C81" s="115">
        <f>F81+D81</f>
        <v>6606</v>
      </c>
      <c r="D81" s="117">
        <v>1673</v>
      </c>
      <c r="E81" s="117">
        <f>ROUND(21686/71686*D81,0)</f>
        <v>506</v>
      </c>
      <c r="F81" s="115">
        <f>L81</f>
        <v>4933</v>
      </c>
      <c r="G81" s="115">
        <v>3868</v>
      </c>
      <c r="H81" s="115">
        <v>98</v>
      </c>
      <c r="I81" s="241">
        <v>4835</v>
      </c>
      <c r="J81" s="115">
        <v>0</v>
      </c>
      <c r="K81" s="115">
        <v>0</v>
      </c>
      <c r="L81" s="115">
        <f>ROUND(P81+T81+S81+U81,0)</f>
        <v>4933</v>
      </c>
      <c r="M81" s="742">
        <v>93.078</v>
      </c>
      <c r="N81" s="226">
        <f>SUM(AB81:AG81)</f>
        <v>83.834</v>
      </c>
      <c r="O81" s="193">
        <f>ROUND(SUMIFS(基础数据表格农村公路建设!P:P,基础数据表格农村公路建设!E:E,$AB$6,基础数据表格农村公路建设!G:G,B81),0)</f>
        <v>4933</v>
      </c>
      <c r="P81" s="115">
        <f>ROUND(IF(Q81&lt;R81,Q81,R81),0)</f>
        <v>4933</v>
      </c>
      <c r="Q81" s="119">
        <f>AL81*(AD81+AE81+AF81)+AM81*(AB81+AC81)+AN81*AG81</f>
        <v>5449.21</v>
      </c>
      <c r="R81" s="120">
        <f>O81</f>
        <v>4933</v>
      </c>
      <c r="S81" s="715">
        <v>0</v>
      </c>
      <c r="T81" s="74">
        <v>0</v>
      </c>
      <c r="U81" s="715">
        <v>0</v>
      </c>
      <c r="V81" s="486"/>
      <c r="W81" s="486">
        <v>0</v>
      </c>
      <c r="X81" s="488">
        <v>0</v>
      </c>
      <c r="Y81" s="744"/>
      <c r="Z81" s="487"/>
      <c r="AA81" s="130"/>
      <c r="AB81" s="110">
        <f>SUMIFS(基础数据表格农村公路建设!M:M,基础数据表格农村公路建设!G:G,B81,基础数据表格农村公路建设!D:D,$AB$5,基础数据表格农村公路建设!E:E,$AB$6)</f>
        <v>0</v>
      </c>
      <c r="AC81" s="111">
        <f>SUMIFS(基础数据表格农村公路建设!M:M,基础数据表格农村公路建设!G:G,B81,基础数据表格农村公路建设!D:D,$AC$5,基础数据表格农村公路建设!E:E,$AC$6)</f>
        <v>0</v>
      </c>
      <c r="AD81" s="111">
        <f>SUMIFS(基础数据表格农村公路建设!M:M,基础数据表格农村公路建设!G:G,B81,基础数据表格农村公路建设!D:D,$AD$5,基础数据表格农村公路建设!E:E,$AD$6)</f>
        <v>0</v>
      </c>
      <c r="AE81" s="111">
        <f>SUMIFS(基础数据表格农村公路建设!M:M,基础数据表格农村公路建设!G:G,B81,基础数据表格农村公路建设!D:D,$AE$5,基础数据表格农村公路建设!E:E,$AE$6)</f>
        <v>83.834</v>
      </c>
      <c r="AF81" s="111">
        <f>SUMIFS(基础数据表格农村公路建设!M:M,基础数据表格农村公路建设!G:G,B81,基础数据表格农村公路建设!D:D,$AF$5,基础数据表格农村公路建设!E:E,$AF$6)</f>
        <v>0</v>
      </c>
      <c r="AG81" s="111">
        <f>SUMIFS(基础数据表格农村公路建设!M:M,基础数据表格农村公路建设!G:G,B81,基础数据表格农村公路建设!D:D,$AG$5,基础数据表格农村公路建设!E:E,$AG$6)</f>
        <v>0</v>
      </c>
      <c r="AH81" s="83"/>
      <c r="AI81" s="83">
        <v>95.874</v>
      </c>
      <c r="AJ81" s="98">
        <f t="shared" si="68"/>
        <v>-12.04</v>
      </c>
      <c r="AK81" s="99" t="s">
        <v>195</v>
      </c>
      <c r="AL81" s="112">
        <v>65</v>
      </c>
      <c r="AM81" s="112">
        <v>145</v>
      </c>
      <c r="AN81" s="113">
        <v>40</v>
      </c>
    </row>
    <row r="82" customFormat="1" ht="19" hidden="1" customHeight="1" outlineLevel="2" spans="1:40">
      <c r="A82" s="139" t="s">
        <v>99</v>
      </c>
      <c r="B82" s="140" t="s">
        <v>103</v>
      </c>
      <c r="C82" s="115">
        <f>F82+D82</f>
        <v>632</v>
      </c>
      <c r="D82" s="117">
        <v>632</v>
      </c>
      <c r="E82" s="117">
        <f>ROUND(21686/71686*D82,0)</f>
        <v>191</v>
      </c>
      <c r="F82" s="115">
        <f>L82</f>
        <v>0</v>
      </c>
      <c r="G82" s="115">
        <v>0</v>
      </c>
      <c r="H82" s="115">
        <v>0</v>
      </c>
      <c r="I82" s="241">
        <v>0</v>
      </c>
      <c r="J82" s="115">
        <v>0</v>
      </c>
      <c r="K82" s="115">
        <v>0</v>
      </c>
      <c r="L82" s="115">
        <f>ROUND(P82+T82+S82+U82,0)</f>
        <v>0</v>
      </c>
      <c r="M82" s="742">
        <v>10.551</v>
      </c>
      <c r="N82" s="226">
        <f>SUM(AB82:AG82)</f>
        <v>0</v>
      </c>
      <c r="O82" s="193">
        <f>ROUND(SUMIFS(基础数据表格农村公路建设!P:P,基础数据表格农村公路建设!E:E,$AB$6,基础数据表格农村公路建设!G:G,B82),0)</f>
        <v>0</v>
      </c>
      <c r="P82" s="115">
        <f>ROUND(IF(Q82&lt;R82,Q82,R82),0)</f>
        <v>0</v>
      </c>
      <c r="Q82" s="119">
        <f>AL82*(AD82+AE82+AF82)+AM82*(AB82+AC82)+AN82*AG82</f>
        <v>0</v>
      </c>
      <c r="R82" s="120">
        <f>O82</f>
        <v>0</v>
      </c>
      <c r="S82" s="715">
        <v>0</v>
      </c>
      <c r="T82" s="74">
        <v>0</v>
      </c>
      <c r="U82" s="715">
        <v>0</v>
      </c>
      <c r="V82" s="486"/>
      <c r="W82" s="486">
        <v>0</v>
      </c>
      <c r="X82" s="488">
        <v>0</v>
      </c>
      <c r="Y82" s="744"/>
      <c r="Z82" s="487"/>
      <c r="AA82" s="130"/>
      <c r="AB82" s="110">
        <f>SUMIFS(基础数据表格农村公路建设!M:M,基础数据表格农村公路建设!G:G,B82,基础数据表格农村公路建设!D:D,$AB$5,基础数据表格农村公路建设!E:E,$AB$6)</f>
        <v>0</v>
      </c>
      <c r="AC82" s="111">
        <f>SUMIFS(基础数据表格农村公路建设!M:M,基础数据表格农村公路建设!G:G,B82,基础数据表格农村公路建设!D:D,$AC$5,基础数据表格农村公路建设!E:E,$AC$6)</f>
        <v>0</v>
      </c>
      <c r="AD82" s="111">
        <f>SUMIFS(基础数据表格农村公路建设!M:M,基础数据表格农村公路建设!G:G,B82,基础数据表格农村公路建设!D:D,$AD$5,基础数据表格农村公路建设!E:E,$AD$6)</f>
        <v>0</v>
      </c>
      <c r="AE82" s="111">
        <f>SUMIFS(基础数据表格农村公路建设!M:M,基础数据表格农村公路建设!G:G,B82,基础数据表格农村公路建设!D:D,$AE$5,基础数据表格农村公路建设!E:E,$AE$6)</f>
        <v>0</v>
      </c>
      <c r="AF82" s="111">
        <f>SUMIFS(基础数据表格农村公路建设!M:M,基础数据表格农村公路建设!G:G,B82,基础数据表格农村公路建设!D:D,$AF$5,基础数据表格农村公路建设!E:E,$AF$6)</f>
        <v>0</v>
      </c>
      <c r="AG82" s="111">
        <f>SUMIFS(基础数据表格农村公路建设!M:M,基础数据表格农村公路建设!G:G,B82,基础数据表格农村公路建设!D:D,$AG$5,基础数据表格农村公路建设!E:E,$AG$6)</f>
        <v>0</v>
      </c>
      <c r="AH82" s="83"/>
      <c r="AI82" s="83">
        <v>10</v>
      </c>
      <c r="AJ82" s="98">
        <f t="shared" si="68"/>
        <v>-10</v>
      </c>
      <c r="AK82" s="99" t="s">
        <v>195</v>
      </c>
      <c r="AL82" s="112">
        <v>65</v>
      </c>
      <c r="AM82" s="112">
        <v>145</v>
      </c>
      <c r="AN82" s="113">
        <v>40</v>
      </c>
    </row>
    <row r="83" customFormat="1" ht="19" customHeight="1" outlineLevel="1" collapsed="1" spans="1:40">
      <c r="A83" s="135" t="s">
        <v>104</v>
      </c>
      <c r="B83" s="140"/>
      <c r="C83" s="115">
        <f t="shared" ref="C83:U83" si="71">SUBTOTAL(9,C84:C92)</f>
        <v>32947</v>
      </c>
      <c r="D83" s="115">
        <f t="shared" si="71"/>
        <v>8668</v>
      </c>
      <c r="E83" s="115">
        <f t="shared" si="71"/>
        <v>2621</v>
      </c>
      <c r="F83" s="115">
        <f t="shared" si="71"/>
        <v>24279</v>
      </c>
      <c r="G83" s="115">
        <f t="shared" si="71"/>
        <v>19169</v>
      </c>
      <c r="H83" s="115">
        <f t="shared" si="71"/>
        <v>341</v>
      </c>
      <c r="I83" s="115">
        <f t="shared" si="71"/>
        <v>23199</v>
      </c>
      <c r="J83" s="115">
        <f t="shared" si="71"/>
        <v>725</v>
      </c>
      <c r="K83" s="115">
        <f t="shared" si="71"/>
        <v>14</v>
      </c>
      <c r="L83" s="115">
        <f t="shared" si="71"/>
        <v>24279</v>
      </c>
      <c r="M83" s="743">
        <f t="shared" si="71"/>
        <v>278.979</v>
      </c>
      <c r="N83" s="385">
        <f t="shared" si="71"/>
        <v>278.979</v>
      </c>
      <c r="O83" s="238">
        <f t="shared" si="71"/>
        <v>24197</v>
      </c>
      <c r="P83" s="115">
        <f t="shared" si="71"/>
        <v>23540</v>
      </c>
      <c r="Q83" s="115">
        <f t="shared" si="71"/>
        <v>24343.665</v>
      </c>
      <c r="R83" s="115">
        <f t="shared" si="71"/>
        <v>24197</v>
      </c>
      <c r="S83" s="115">
        <f t="shared" si="71"/>
        <v>725</v>
      </c>
      <c r="T83" s="115">
        <f t="shared" si="71"/>
        <v>0</v>
      </c>
      <c r="U83" s="115">
        <f t="shared" si="71"/>
        <v>14</v>
      </c>
      <c r="V83" s="489">
        <v>20</v>
      </c>
      <c r="W83" s="489">
        <v>18</v>
      </c>
      <c r="X83" s="489">
        <v>0</v>
      </c>
      <c r="Y83" s="490">
        <v>8.013</v>
      </c>
      <c r="Z83" s="490">
        <f t="shared" ref="Z83:AG83" si="72">SUM(Z84:Z92)</f>
        <v>2.339</v>
      </c>
      <c r="AA83" s="111">
        <f t="shared" si="72"/>
        <v>17.746</v>
      </c>
      <c r="AB83" s="111">
        <f t="shared" si="72"/>
        <v>72.77</v>
      </c>
      <c r="AC83" s="111">
        <f t="shared" si="72"/>
        <v>9.586</v>
      </c>
      <c r="AD83" s="111">
        <f t="shared" si="72"/>
        <v>17.805</v>
      </c>
      <c r="AE83" s="111">
        <f t="shared" si="72"/>
        <v>41.329</v>
      </c>
      <c r="AF83" s="111">
        <f t="shared" si="72"/>
        <v>122.351</v>
      </c>
      <c r="AG83" s="111">
        <f t="shared" si="72"/>
        <v>15.138</v>
      </c>
      <c r="AH83" s="110"/>
      <c r="AI83" s="110">
        <v>274.375</v>
      </c>
      <c r="AJ83" s="98">
        <f t="shared" si="68"/>
        <v>4.60400000000004</v>
      </c>
      <c r="AK83" s="99"/>
      <c r="AL83" s="112"/>
      <c r="AM83" s="112"/>
      <c r="AN83" s="113"/>
    </row>
    <row r="84" customFormat="1" ht="19" hidden="1" customHeight="1" outlineLevel="2" spans="1:40">
      <c r="A84" s="139" t="s">
        <v>105</v>
      </c>
      <c r="B84" s="140" t="s">
        <v>106</v>
      </c>
      <c r="C84" s="115">
        <f t="shared" ref="C84:C92" si="73">F84+D84</f>
        <v>156</v>
      </c>
      <c r="D84" s="117">
        <v>24</v>
      </c>
      <c r="E84" s="117">
        <f t="shared" ref="E84:E92" si="74">ROUND(21686/71686*D84,0)</f>
        <v>7</v>
      </c>
      <c r="F84" s="115">
        <f t="shared" ref="F84:F92" si="75">L84</f>
        <v>132</v>
      </c>
      <c r="G84" s="115">
        <v>104</v>
      </c>
      <c r="H84" s="115">
        <v>3</v>
      </c>
      <c r="I84" s="241">
        <v>129</v>
      </c>
      <c r="J84" s="115">
        <v>0</v>
      </c>
      <c r="K84" s="115">
        <v>0</v>
      </c>
      <c r="L84" s="115">
        <f t="shared" ref="L84:L92" si="76">ROUND(P84+T84+S84+U84,0)</f>
        <v>132</v>
      </c>
      <c r="M84" s="742">
        <v>3.3</v>
      </c>
      <c r="N84" s="226">
        <f t="shared" ref="N84:N92" si="77">SUM(AB84:AG84)</f>
        <v>3.3</v>
      </c>
      <c r="O84" s="193">
        <f>ROUND(SUMIFS(基础数据表格农村公路建设!P:P,基础数据表格农村公路建设!E:E,$AB$6,基础数据表格农村公路建设!G:G,B84),0)</f>
        <v>248</v>
      </c>
      <c r="P84" s="115">
        <f t="shared" ref="P84:P92" si="78">ROUND(IF(Q84&lt;R84,Q84,R84),0)</f>
        <v>132</v>
      </c>
      <c r="Q84" s="119">
        <f t="shared" ref="Q84:Q92" si="79">AL84*(AD84+AE84+AF84)+AM84*(AB84+AC84)+AN84*AG84</f>
        <v>132</v>
      </c>
      <c r="R84" s="120">
        <f t="shared" ref="R84:R92" si="80">O84</f>
        <v>248</v>
      </c>
      <c r="S84" s="715">
        <v>0</v>
      </c>
      <c r="T84" s="74">
        <v>0</v>
      </c>
      <c r="U84" s="715">
        <v>0</v>
      </c>
      <c r="V84" s="486"/>
      <c r="W84" s="486">
        <v>0</v>
      </c>
      <c r="X84" s="488">
        <v>0</v>
      </c>
      <c r="Y84" s="744"/>
      <c r="Z84" s="487"/>
      <c r="AA84" s="130"/>
      <c r="AB84" s="110">
        <f>SUMIFS(基础数据表格农村公路建设!M:M,基础数据表格农村公路建设!G:G,B84,基础数据表格农村公路建设!D:D,$AB$5,基础数据表格农村公路建设!E:E,$AB$6)</f>
        <v>0</v>
      </c>
      <c r="AC84" s="111">
        <f>SUMIFS(基础数据表格农村公路建设!M:M,基础数据表格农村公路建设!G:G,B84,基础数据表格农村公路建设!D:D,$AC$5,基础数据表格农村公路建设!E:E,$AC$6)</f>
        <v>0</v>
      </c>
      <c r="AD84" s="111">
        <f>SUMIFS(基础数据表格农村公路建设!M:M,基础数据表格农村公路建设!G:G,B84,基础数据表格农村公路建设!D:D,$AD$5,基础数据表格农村公路建设!E:E,$AD$6)</f>
        <v>0</v>
      </c>
      <c r="AE84" s="111">
        <f>SUMIFS(基础数据表格农村公路建设!M:M,基础数据表格农村公路建设!G:G,B84,基础数据表格农村公路建设!D:D,$AE$5,基础数据表格农村公路建设!E:E,$AE$6)</f>
        <v>0</v>
      </c>
      <c r="AF84" s="111">
        <f>SUMIFS(基础数据表格农村公路建设!M:M,基础数据表格农村公路建设!G:G,B84,基础数据表格农村公路建设!D:D,$AF$5,基础数据表格农村公路建设!E:E,$AF$6)</f>
        <v>0</v>
      </c>
      <c r="AG84" s="111">
        <f>SUMIFS(基础数据表格农村公路建设!M:M,基础数据表格农村公路建设!G:G,B84,基础数据表格农村公路建设!D:D,$AG$5,基础数据表格农村公路建设!E:E,$AG$6)</f>
        <v>3.3</v>
      </c>
      <c r="AH84" s="83"/>
      <c r="AI84" s="83">
        <v>11.012</v>
      </c>
      <c r="AJ84" s="98">
        <f t="shared" si="68"/>
        <v>-7.712</v>
      </c>
      <c r="AK84" s="99" t="s">
        <v>195</v>
      </c>
      <c r="AL84" s="112">
        <v>65</v>
      </c>
      <c r="AM84" s="112">
        <v>145</v>
      </c>
      <c r="AN84" s="113">
        <v>40</v>
      </c>
    </row>
    <row r="85" customFormat="1" ht="19" hidden="1" customHeight="1" outlineLevel="2" spans="1:40">
      <c r="A85" s="142" t="s">
        <v>105</v>
      </c>
      <c r="B85" s="140" t="s">
        <v>107</v>
      </c>
      <c r="C85" s="115">
        <f t="shared" si="73"/>
        <v>54</v>
      </c>
      <c r="D85" s="117">
        <v>54</v>
      </c>
      <c r="E85" s="117">
        <f t="shared" si="74"/>
        <v>16</v>
      </c>
      <c r="F85" s="115">
        <f t="shared" si="75"/>
        <v>0</v>
      </c>
      <c r="G85" s="115">
        <v>0</v>
      </c>
      <c r="H85" s="115">
        <v>0</v>
      </c>
      <c r="I85" s="241">
        <v>0</v>
      </c>
      <c r="J85" s="115">
        <v>0</v>
      </c>
      <c r="K85" s="115">
        <v>0</v>
      </c>
      <c r="L85" s="115">
        <f t="shared" si="76"/>
        <v>0</v>
      </c>
      <c r="M85" s="742">
        <v>0</v>
      </c>
      <c r="N85" s="226">
        <f t="shared" si="77"/>
        <v>0</v>
      </c>
      <c r="O85" s="193">
        <f>ROUND(SUMIFS(基础数据表格农村公路建设!P:P,基础数据表格农村公路建设!E:E,$AB$6,基础数据表格农村公路建设!G:G,B85),0)</f>
        <v>0</v>
      </c>
      <c r="P85" s="115">
        <f t="shared" si="78"/>
        <v>0</v>
      </c>
      <c r="Q85" s="119">
        <f t="shared" si="79"/>
        <v>0</v>
      </c>
      <c r="R85" s="120">
        <f t="shared" si="80"/>
        <v>0</v>
      </c>
      <c r="S85" s="715">
        <v>0</v>
      </c>
      <c r="T85" s="74">
        <v>0</v>
      </c>
      <c r="U85" s="715">
        <v>0</v>
      </c>
      <c r="V85" s="486"/>
      <c r="W85" s="486">
        <v>0</v>
      </c>
      <c r="X85" s="488">
        <v>0</v>
      </c>
      <c r="Y85" s="744"/>
      <c r="Z85" s="487"/>
      <c r="AA85" s="130"/>
      <c r="AB85" s="110">
        <f>SUMIFS(基础数据表格农村公路建设!M:M,基础数据表格农村公路建设!G:G,B85,基础数据表格农村公路建设!D:D,$AB$5,基础数据表格农村公路建设!E:E,$AB$6)</f>
        <v>0</v>
      </c>
      <c r="AC85" s="111">
        <f>SUMIFS(基础数据表格农村公路建设!M:M,基础数据表格农村公路建设!G:G,B85,基础数据表格农村公路建设!D:D,$AC$5,基础数据表格农村公路建设!E:E,$AC$6)</f>
        <v>0</v>
      </c>
      <c r="AD85" s="111">
        <f>SUMIFS(基础数据表格农村公路建设!M:M,基础数据表格农村公路建设!G:G,B85,基础数据表格农村公路建设!D:D,$AD$5,基础数据表格农村公路建设!E:E,$AD$6)</f>
        <v>0</v>
      </c>
      <c r="AE85" s="111">
        <f>SUMIFS(基础数据表格农村公路建设!M:M,基础数据表格农村公路建设!G:G,B85,基础数据表格农村公路建设!D:D,$AE$5,基础数据表格农村公路建设!E:E,$AE$6)</f>
        <v>0</v>
      </c>
      <c r="AF85" s="111">
        <f>SUMIFS(基础数据表格农村公路建设!M:M,基础数据表格农村公路建设!G:G,B85,基础数据表格农村公路建设!D:D,$AF$5,基础数据表格农村公路建设!E:E,$AF$6)</f>
        <v>0</v>
      </c>
      <c r="AG85" s="111">
        <f>SUMIFS(基础数据表格农村公路建设!M:M,基础数据表格农村公路建设!G:G,B85,基础数据表格农村公路建设!D:D,$AG$5,基础数据表格农村公路建设!E:E,$AG$6)</f>
        <v>0</v>
      </c>
      <c r="AH85" s="83"/>
      <c r="AI85" s="83">
        <v>0</v>
      </c>
      <c r="AJ85" s="98">
        <f t="shared" si="68"/>
        <v>0</v>
      </c>
      <c r="AK85" s="99" t="s">
        <v>195</v>
      </c>
      <c r="AL85" s="112">
        <v>65</v>
      </c>
      <c r="AM85" s="112">
        <v>145</v>
      </c>
      <c r="AN85" s="113">
        <v>40</v>
      </c>
    </row>
    <row r="86" customFormat="1" ht="19" hidden="1" customHeight="1" outlineLevel="2" spans="1:40">
      <c r="A86" s="139" t="s">
        <v>105</v>
      </c>
      <c r="B86" s="140" t="s">
        <v>108</v>
      </c>
      <c r="C86" s="115">
        <f t="shared" si="73"/>
        <v>2281</v>
      </c>
      <c r="D86" s="117">
        <v>645</v>
      </c>
      <c r="E86" s="117">
        <f t="shared" si="74"/>
        <v>195</v>
      </c>
      <c r="F86" s="115">
        <f t="shared" si="75"/>
        <v>1636</v>
      </c>
      <c r="G86" s="115">
        <v>1283</v>
      </c>
      <c r="H86" s="115">
        <v>33</v>
      </c>
      <c r="I86" s="241">
        <v>1603</v>
      </c>
      <c r="J86" s="115">
        <v>0</v>
      </c>
      <c r="K86" s="115">
        <v>0</v>
      </c>
      <c r="L86" s="115">
        <f t="shared" si="76"/>
        <v>1636</v>
      </c>
      <c r="M86" s="742">
        <v>15.402</v>
      </c>
      <c r="N86" s="226">
        <f t="shared" si="77"/>
        <v>15.402</v>
      </c>
      <c r="O86" s="193">
        <f>ROUND(SUMIFS(基础数据表格农村公路建设!P:P,基础数据表格农村公路建设!E:E,$AB$6,基础数据表格农村公路建设!G:G,B86),0)</f>
        <v>1718</v>
      </c>
      <c r="P86" s="115">
        <f t="shared" si="78"/>
        <v>1636</v>
      </c>
      <c r="Q86" s="119">
        <f t="shared" si="79"/>
        <v>1635.945</v>
      </c>
      <c r="R86" s="120">
        <f t="shared" si="80"/>
        <v>1718</v>
      </c>
      <c r="S86" s="715">
        <v>0</v>
      </c>
      <c r="T86" s="74">
        <v>0</v>
      </c>
      <c r="U86" s="715">
        <v>0</v>
      </c>
      <c r="V86" s="486"/>
      <c r="W86" s="486">
        <v>0</v>
      </c>
      <c r="X86" s="488">
        <v>0</v>
      </c>
      <c r="Y86" s="744"/>
      <c r="Z86" s="487"/>
      <c r="AA86" s="130"/>
      <c r="AB86" s="110">
        <f>SUMIFS(基础数据表格农村公路建设!M:M,基础数据表格农村公路建设!G:G,B86,基础数据表格农村公路建设!D:D,$AB$5,基础数据表格农村公路建设!E:E,$AB$6)</f>
        <v>9.713</v>
      </c>
      <c r="AC86" s="111">
        <f>SUMIFS(基础数据表格农村公路建设!M:M,基础数据表格农村公路建设!G:G,B86,基础数据表格农村公路建设!D:D,$AC$5,基础数据表格农村公路建设!E:E,$AC$6)</f>
        <v>0</v>
      </c>
      <c r="AD86" s="111">
        <f>SUMIFS(基础数据表格农村公路建设!M:M,基础数据表格农村公路建设!G:G,B86,基础数据表格农村公路建设!D:D,$AD$5,基础数据表格农村公路建设!E:E,$AD$6)</f>
        <v>0</v>
      </c>
      <c r="AE86" s="111">
        <f>SUMIFS(基础数据表格农村公路建设!M:M,基础数据表格农村公路建设!G:G,B86,基础数据表格农村公路建设!D:D,$AE$5,基础数据表格农村公路建设!E:E,$AE$6)</f>
        <v>0</v>
      </c>
      <c r="AF86" s="111">
        <f>SUMIFS(基础数据表格农村公路建设!M:M,基础数据表格农村公路建设!G:G,B86,基础数据表格农村公路建设!D:D,$AF$5,基础数据表格农村公路建设!E:E,$AF$6)</f>
        <v>0</v>
      </c>
      <c r="AG86" s="111">
        <f>SUMIFS(基础数据表格农村公路建设!M:M,基础数据表格农村公路建设!G:G,B86,基础数据表格农村公路建设!D:D,$AG$5,基础数据表格农村公路建设!E:E,$AG$6)</f>
        <v>5.689</v>
      </c>
      <c r="AH86" s="83"/>
      <c r="AI86" s="83">
        <v>10.338</v>
      </c>
      <c r="AJ86" s="98">
        <f t="shared" si="68"/>
        <v>5.064</v>
      </c>
      <c r="AK86" s="99" t="s">
        <v>195</v>
      </c>
      <c r="AL86" s="112">
        <v>65</v>
      </c>
      <c r="AM86" s="112">
        <v>145</v>
      </c>
      <c r="AN86" s="113">
        <v>40</v>
      </c>
    </row>
    <row r="87" customFormat="1" ht="19" hidden="1" customHeight="1" outlineLevel="2" spans="1:40">
      <c r="A87" s="142" t="s">
        <v>105</v>
      </c>
      <c r="B87" s="140" t="s">
        <v>109</v>
      </c>
      <c r="C87" s="115">
        <f t="shared" si="73"/>
        <v>401</v>
      </c>
      <c r="D87" s="117">
        <v>374</v>
      </c>
      <c r="E87" s="117">
        <f t="shared" si="74"/>
        <v>113</v>
      </c>
      <c r="F87" s="115">
        <f t="shared" si="75"/>
        <v>27</v>
      </c>
      <c r="G87" s="115">
        <v>27</v>
      </c>
      <c r="H87" s="115">
        <v>0</v>
      </c>
      <c r="I87" s="241">
        <v>0</v>
      </c>
      <c r="J87" s="115">
        <v>27</v>
      </c>
      <c r="K87" s="115">
        <v>0</v>
      </c>
      <c r="L87" s="115">
        <f t="shared" si="76"/>
        <v>27</v>
      </c>
      <c r="M87" s="742">
        <v>0</v>
      </c>
      <c r="N87" s="226">
        <f t="shared" si="77"/>
        <v>0</v>
      </c>
      <c r="O87" s="193">
        <f>ROUND(SUMIFS(基础数据表格农村公路建设!P:P,基础数据表格农村公路建设!E:E,$AB$6,基础数据表格农村公路建设!G:G,B87),0)</f>
        <v>0</v>
      </c>
      <c r="P87" s="115">
        <f t="shared" si="78"/>
        <v>0</v>
      </c>
      <c r="Q87" s="119">
        <f t="shared" si="79"/>
        <v>0</v>
      </c>
      <c r="R87" s="120">
        <f t="shared" si="80"/>
        <v>0</v>
      </c>
      <c r="S87" s="715">
        <v>27</v>
      </c>
      <c r="T87" s="74">
        <v>0</v>
      </c>
      <c r="U87" s="715">
        <v>0</v>
      </c>
      <c r="V87" s="486">
        <v>1</v>
      </c>
      <c r="W87" s="486">
        <v>1</v>
      </c>
      <c r="X87" s="488">
        <v>0</v>
      </c>
      <c r="Y87" s="744"/>
      <c r="Z87" s="487"/>
      <c r="AA87" s="130"/>
      <c r="AB87" s="110">
        <f>SUMIFS(基础数据表格农村公路建设!M:M,基础数据表格农村公路建设!G:G,B87,基础数据表格农村公路建设!D:D,$AB$5,基础数据表格农村公路建设!E:E,$AB$6)</f>
        <v>0</v>
      </c>
      <c r="AC87" s="111">
        <f>SUMIFS(基础数据表格农村公路建设!M:M,基础数据表格农村公路建设!G:G,B87,基础数据表格农村公路建设!D:D,$AC$5,基础数据表格农村公路建设!E:E,$AC$6)</f>
        <v>0</v>
      </c>
      <c r="AD87" s="111">
        <f>SUMIFS(基础数据表格农村公路建设!M:M,基础数据表格农村公路建设!G:G,B87,基础数据表格农村公路建设!D:D,$AD$5,基础数据表格农村公路建设!E:E,$AD$6)</f>
        <v>0</v>
      </c>
      <c r="AE87" s="111">
        <f>SUMIFS(基础数据表格农村公路建设!M:M,基础数据表格农村公路建设!G:G,B87,基础数据表格农村公路建设!D:D,$AE$5,基础数据表格农村公路建设!E:E,$AE$6)</f>
        <v>0</v>
      </c>
      <c r="AF87" s="111">
        <f>SUMIFS(基础数据表格农村公路建设!M:M,基础数据表格农村公路建设!G:G,B87,基础数据表格农村公路建设!D:D,$AF$5,基础数据表格农村公路建设!E:E,$AF$6)</f>
        <v>0</v>
      </c>
      <c r="AG87" s="111">
        <f>SUMIFS(基础数据表格农村公路建设!M:M,基础数据表格农村公路建设!G:G,B87,基础数据表格农村公路建设!D:D,$AG$5,基础数据表格农村公路建设!E:E,$AG$6)</f>
        <v>0</v>
      </c>
      <c r="AH87" s="83"/>
      <c r="AI87" s="83">
        <v>0</v>
      </c>
      <c r="AJ87" s="98">
        <f t="shared" si="68"/>
        <v>0</v>
      </c>
      <c r="AK87" s="99" t="s">
        <v>195</v>
      </c>
      <c r="AL87" s="112">
        <v>65</v>
      </c>
      <c r="AM87" s="112">
        <v>145</v>
      </c>
      <c r="AN87" s="113">
        <v>40</v>
      </c>
    </row>
    <row r="88" customFormat="1" ht="19" hidden="1" customHeight="1" outlineLevel="2" spans="1:40">
      <c r="A88" s="139" t="s">
        <v>105</v>
      </c>
      <c r="B88" s="140" t="s">
        <v>110</v>
      </c>
      <c r="C88" s="115">
        <f t="shared" si="73"/>
        <v>9035</v>
      </c>
      <c r="D88" s="117">
        <v>1913</v>
      </c>
      <c r="E88" s="117">
        <f t="shared" si="74"/>
        <v>579</v>
      </c>
      <c r="F88" s="115">
        <f t="shared" si="75"/>
        <v>7122</v>
      </c>
      <c r="G88" s="115">
        <v>5602</v>
      </c>
      <c r="H88" s="115">
        <v>137</v>
      </c>
      <c r="I88" s="241">
        <v>6900</v>
      </c>
      <c r="J88" s="115">
        <v>71</v>
      </c>
      <c r="K88" s="115">
        <v>14</v>
      </c>
      <c r="L88" s="115">
        <f t="shared" si="76"/>
        <v>7122</v>
      </c>
      <c r="M88" s="742">
        <v>89.344</v>
      </c>
      <c r="N88" s="226">
        <f t="shared" si="77"/>
        <v>89.344</v>
      </c>
      <c r="O88" s="193">
        <f>ROUND(SUMIFS(基础数据表格农村公路建设!P:P,基础数据表格农村公路建设!E:E,$AB$6,基础数据表格农村公路建设!G:G,B88),0)</f>
        <v>7037</v>
      </c>
      <c r="P88" s="115">
        <f t="shared" si="78"/>
        <v>7037</v>
      </c>
      <c r="Q88" s="119">
        <f t="shared" si="79"/>
        <v>7815.76</v>
      </c>
      <c r="R88" s="120">
        <f t="shared" si="80"/>
        <v>7037</v>
      </c>
      <c r="S88" s="715">
        <v>71</v>
      </c>
      <c r="T88" s="74">
        <v>0</v>
      </c>
      <c r="U88" s="715">
        <v>14</v>
      </c>
      <c r="V88" s="486">
        <v>2</v>
      </c>
      <c r="W88" s="486">
        <v>2</v>
      </c>
      <c r="X88" s="488">
        <v>0</v>
      </c>
      <c r="Y88" s="744">
        <v>2.339</v>
      </c>
      <c r="Z88" s="487">
        <v>2.339</v>
      </c>
      <c r="AA88" s="130">
        <v>17.746</v>
      </c>
      <c r="AB88" s="110">
        <f>SUMIFS(基础数据表格农村公路建设!M:M,基础数据表格农村公路建设!G:G,B88,基础数据表格农村公路建设!D:D,$AB$5,基础数据表格农村公路建设!E:E,$AB$6)</f>
        <v>25.105</v>
      </c>
      <c r="AC88" s="111">
        <f>SUMIFS(基础数据表格农村公路建设!M:M,基础数据表格农村公路建设!G:G,B88,基础数据表格农村公路建设!D:D,$AC$5,基础数据表格农村公路建设!E:E,$AC$6)</f>
        <v>0</v>
      </c>
      <c r="AD88" s="111">
        <f>SUMIFS(基础数据表格农村公路建设!M:M,基础数据表格农村公路建设!G:G,B88,基础数据表格农村公路建设!D:D,$AD$5,基础数据表格农村公路建设!E:E,$AD$6)</f>
        <v>14.298</v>
      </c>
      <c r="AE88" s="111">
        <f>SUMIFS(基础数据表格农村公路建设!M:M,基础数据表格农村公路建设!G:G,B88,基础数据表格农村公路建设!D:D,$AE$5,基础数据表格农村公路建设!E:E,$AE$6)</f>
        <v>28.103</v>
      </c>
      <c r="AF88" s="111">
        <f>SUMIFS(基础数据表格农村公路建设!M:M,基础数据表格农村公路建设!G:G,B88,基础数据表格农村公路建设!D:D,$AF$5,基础数据表格农村公路建设!E:E,$AF$6)</f>
        <v>21.838</v>
      </c>
      <c r="AG88" s="111">
        <f>SUMIFS(基础数据表格农村公路建设!M:M,基础数据表格农村公路建设!G:G,B88,基础数据表格农村公路建设!D:D,$AG$5,基础数据表格农村公路建设!E:E,$AG$6)</f>
        <v>0</v>
      </c>
      <c r="AH88" s="83"/>
      <c r="AI88" s="83">
        <v>76.905</v>
      </c>
      <c r="AJ88" s="98">
        <f t="shared" si="68"/>
        <v>12.439</v>
      </c>
      <c r="AK88" s="99" t="s">
        <v>195</v>
      </c>
      <c r="AL88" s="112">
        <v>65</v>
      </c>
      <c r="AM88" s="112">
        <v>145</v>
      </c>
      <c r="AN88" s="113">
        <v>40</v>
      </c>
    </row>
    <row r="89" customFormat="1" ht="19" hidden="1" customHeight="1" outlineLevel="2" spans="1:40">
      <c r="A89" s="139" t="s">
        <v>105</v>
      </c>
      <c r="B89" s="140" t="s">
        <v>111</v>
      </c>
      <c r="C89" s="115">
        <f t="shared" si="73"/>
        <v>8502</v>
      </c>
      <c r="D89" s="117">
        <v>2094</v>
      </c>
      <c r="E89" s="117">
        <f t="shared" si="74"/>
        <v>633</v>
      </c>
      <c r="F89" s="115">
        <f t="shared" si="75"/>
        <v>6408</v>
      </c>
      <c r="G89" s="115">
        <v>5152</v>
      </c>
      <c r="H89" s="115">
        <v>123</v>
      </c>
      <c r="I89" s="241">
        <v>5702</v>
      </c>
      <c r="J89" s="115">
        <v>583</v>
      </c>
      <c r="K89" s="115">
        <v>0</v>
      </c>
      <c r="L89" s="115">
        <f t="shared" si="76"/>
        <v>6408</v>
      </c>
      <c r="M89" s="742">
        <v>65.36</v>
      </c>
      <c r="N89" s="226">
        <f t="shared" si="77"/>
        <v>65.357</v>
      </c>
      <c r="O89" s="193">
        <f>ROUND(SUMIFS(基础数据表格农村公路建设!P:P,基础数据表格农村公路建设!E:E,$AB$6,基础数据表格农村公路建设!G:G,B89),0)</f>
        <v>5954</v>
      </c>
      <c r="P89" s="115">
        <f t="shared" si="78"/>
        <v>5825</v>
      </c>
      <c r="Q89" s="119">
        <f t="shared" si="79"/>
        <v>5824.94</v>
      </c>
      <c r="R89" s="120">
        <f t="shared" si="80"/>
        <v>5954</v>
      </c>
      <c r="S89" s="715">
        <v>583</v>
      </c>
      <c r="T89" s="74">
        <v>0</v>
      </c>
      <c r="U89" s="715">
        <v>0</v>
      </c>
      <c r="V89" s="486">
        <v>14</v>
      </c>
      <c r="W89" s="486">
        <v>14</v>
      </c>
      <c r="X89" s="488">
        <v>0</v>
      </c>
      <c r="Y89" s="744"/>
      <c r="Z89" s="487"/>
      <c r="AA89" s="130"/>
      <c r="AB89" s="110">
        <f>SUMIFS(基础数据表格农村公路建设!M:M,基础数据表格农村公路建设!G:G,B89,基础数据表格农村公路建设!D:D,$AB$5,基础数据表格农村公路建设!E:E,$AB$6)</f>
        <v>21.172</v>
      </c>
      <c r="AC89" s="111">
        <f>SUMIFS(基础数据表格农村公路建设!M:M,基础数据表格农村公路建设!G:G,B89,基础数据表格农村公路建设!D:D,$AC$5,基础数据表格农村公路建设!E:E,$AC$6)</f>
        <v>0</v>
      </c>
      <c r="AD89" s="111">
        <f>SUMIFS(基础数据表格农村公路建设!M:M,基础数据表格农村公路建设!G:G,B89,基础数据表格农村公路建设!D:D,$AD$5,基础数据表格农村公路建设!E:E,$AD$6)</f>
        <v>0</v>
      </c>
      <c r="AE89" s="111">
        <f>SUMIFS(基础数据表格农村公路建设!M:M,基础数据表格农村公路建设!G:G,B89,基础数据表格农村公路建设!D:D,$AE$5,基础数据表格农村公路建设!E:E,$AE$6)</f>
        <v>0</v>
      </c>
      <c r="AF89" s="111">
        <f>SUMIFS(基础数据表格农村公路建设!M:M,基础数据表格农村公路建设!G:G,B89,基础数据表格农村公路建设!D:D,$AF$5,基础数据表格农村公路建设!E:E,$AF$6)</f>
        <v>39.504</v>
      </c>
      <c r="AG89" s="111">
        <f>SUMIFS(基础数据表格农村公路建设!M:M,基础数据表格农村公路建设!G:G,B89,基础数据表格农村公路建设!D:D,$AG$5,基础数据表格农村公路建设!E:E,$AG$6)</f>
        <v>4.681</v>
      </c>
      <c r="AH89" s="83"/>
      <c r="AI89" s="83">
        <v>66.772</v>
      </c>
      <c r="AJ89" s="98">
        <f t="shared" si="68"/>
        <v>-1.41500000000001</v>
      </c>
      <c r="AK89" s="99" t="s">
        <v>195</v>
      </c>
      <c r="AL89" s="112">
        <v>65</v>
      </c>
      <c r="AM89" s="112">
        <v>145</v>
      </c>
      <c r="AN89" s="113">
        <v>40</v>
      </c>
    </row>
    <row r="90" customFormat="1" ht="19" hidden="1" customHeight="1" outlineLevel="2" spans="1:40">
      <c r="A90" s="139" t="s">
        <v>105</v>
      </c>
      <c r="B90" s="140" t="s">
        <v>112</v>
      </c>
      <c r="C90" s="115">
        <f t="shared" si="73"/>
        <v>1312</v>
      </c>
      <c r="D90" s="117">
        <v>861</v>
      </c>
      <c r="E90" s="117">
        <f t="shared" si="74"/>
        <v>260</v>
      </c>
      <c r="F90" s="115">
        <f t="shared" si="75"/>
        <v>451</v>
      </c>
      <c r="G90" s="115">
        <v>361</v>
      </c>
      <c r="H90" s="115">
        <v>0</v>
      </c>
      <c r="I90" s="241">
        <v>407</v>
      </c>
      <c r="J90" s="115">
        <v>44</v>
      </c>
      <c r="K90" s="115">
        <v>0</v>
      </c>
      <c r="L90" s="115">
        <f t="shared" si="76"/>
        <v>451</v>
      </c>
      <c r="M90" s="742">
        <v>6.82</v>
      </c>
      <c r="N90" s="226">
        <f t="shared" si="77"/>
        <v>6.823</v>
      </c>
      <c r="O90" s="193">
        <f>ROUND(SUMIFS(基础数据表格农村公路建设!P:P,基础数据表格农村公路建设!E:E,$AB$6,基础数据表格农村公路建设!G:G,B90),0)</f>
        <v>576</v>
      </c>
      <c r="P90" s="115">
        <f t="shared" si="78"/>
        <v>407</v>
      </c>
      <c r="Q90" s="119">
        <f t="shared" si="79"/>
        <v>406.795</v>
      </c>
      <c r="R90" s="120">
        <f t="shared" si="80"/>
        <v>576</v>
      </c>
      <c r="S90" s="715">
        <v>44</v>
      </c>
      <c r="T90" s="74">
        <v>0</v>
      </c>
      <c r="U90" s="715">
        <v>0</v>
      </c>
      <c r="V90" s="486">
        <v>3</v>
      </c>
      <c r="W90" s="486">
        <v>1</v>
      </c>
      <c r="X90" s="488">
        <v>0</v>
      </c>
      <c r="Y90" s="744">
        <v>0.513</v>
      </c>
      <c r="Z90" s="487"/>
      <c r="AA90" s="130"/>
      <c r="AB90" s="110">
        <f>SUMIFS(基础数据表格农村公路建设!M:M,基础数据表格农村公路建设!G:G,B90,基础数据表格农村公路建设!D:D,$AB$5,基础数据表格农村公路建设!E:E,$AB$6)</f>
        <v>0</v>
      </c>
      <c r="AC90" s="111">
        <f>SUMIFS(基础数据表格农村公路建设!M:M,基础数据表格农村公路建设!G:G,B90,基础数据表格农村公路建设!D:D,$AC$5,基础数据表格农村公路建设!E:E,$AC$6)</f>
        <v>0</v>
      </c>
      <c r="AD90" s="111">
        <f>SUMIFS(基础数据表格农村公路建设!M:M,基础数据表格农村公路建设!G:G,B90,基础数据表格农村公路建设!D:D,$AD$5,基础数据表格农村公路建设!E:E,$AD$6)</f>
        <v>0</v>
      </c>
      <c r="AE90" s="111">
        <f>SUMIFS(基础数据表格农村公路建设!M:M,基础数据表格农村公路建设!G:G,B90,基础数据表格农村公路建设!D:D,$AE$5,基础数据表格农村公路建设!E:E,$AE$6)</f>
        <v>2.821</v>
      </c>
      <c r="AF90" s="111">
        <f>SUMIFS(基础数据表格农村公路建设!M:M,基础数据表格农村公路建设!G:G,B90,基础数据表格农村公路建设!D:D,$AF$5,基础数据表格农村公路建设!E:E,$AF$6)</f>
        <v>2.534</v>
      </c>
      <c r="AG90" s="111">
        <f>SUMIFS(基础数据表格农村公路建设!M:M,基础数据表格农村公路建设!G:G,B90,基础数据表格农村公路建设!D:D,$AG$5,基础数据表格农村公路建设!E:E,$AG$6)</f>
        <v>1.468</v>
      </c>
      <c r="AH90" s="83"/>
      <c r="AI90" s="83">
        <v>11.181</v>
      </c>
      <c r="AJ90" s="98">
        <f t="shared" si="68"/>
        <v>-4.358</v>
      </c>
      <c r="AK90" s="99" t="s">
        <v>195</v>
      </c>
      <c r="AL90" s="112">
        <v>65</v>
      </c>
      <c r="AM90" s="112">
        <v>145</v>
      </c>
      <c r="AN90" s="113">
        <v>40</v>
      </c>
    </row>
    <row r="91" customFormat="1" ht="19" hidden="1" customHeight="1" outlineLevel="2" spans="1:40">
      <c r="A91" s="139" t="s">
        <v>105</v>
      </c>
      <c r="B91" s="140" t="s">
        <v>113</v>
      </c>
      <c r="C91" s="115">
        <f t="shared" si="73"/>
        <v>7655</v>
      </c>
      <c r="D91" s="117">
        <v>1395</v>
      </c>
      <c r="E91" s="117">
        <f t="shared" si="74"/>
        <v>422</v>
      </c>
      <c r="F91" s="115">
        <f t="shared" si="75"/>
        <v>6260</v>
      </c>
      <c r="G91" s="115">
        <v>4881</v>
      </c>
      <c r="H91" s="115">
        <v>0</v>
      </c>
      <c r="I91" s="241">
        <v>6260</v>
      </c>
      <c r="J91" s="115">
        <v>0</v>
      </c>
      <c r="K91" s="115">
        <v>0</v>
      </c>
      <c r="L91" s="115">
        <f t="shared" si="76"/>
        <v>6260</v>
      </c>
      <c r="M91" s="742">
        <v>63.855</v>
      </c>
      <c r="N91" s="226">
        <f t="shared" si="77"/>
        <v>63.855</v>
      </c>
      <c r="O91" s="193">
        <f>ROUND(SUMIFS(基础数据表格农村公路建设!P:P,基础数据表格农村公路建设!E:E,$AB$6,基础数据表格农村公路建设!G:G,B91),0)</f>
        <v>6421</v>
      </c>
      <c r="P91" s="115">
        <f t="shared" si="78"/>
        <v>6260</v>
      </c>
      <c r="Q91" s="119">
        <f t="shared" si="79"/>
        <v>6259.855</v>
      </c>
      <c r="R91" s="120">
        <f t="shared" si="80"/>
        <v>6421</v>
      </c>
      <c r="S91" s="715">
        <v>0</v>
      </c>
      <c r="T91" s="74">
        <v>0</v>
      </c>
      <c r="U91" s="715">
        <v>0</v>
      </c>
      <c r="V91" s="486"/>
      <c r="W91" s="486">
        <v>0</v>
      </c>
      <c r="X91" s="488">
        <v>0</v>
      </c>
      <c r="Y91" s="744"/>
      <c r="Z91" s="487"/>
      <c r="AA91" s="130"/>
      <c r="AB91" s="110">
        <f>SUMIFS(基础数据表格农村公路建设!M:M,基础数据表格农村公路建设!G:G,B91,基础数据表格农村公路建设!D:D,$AB$5,基础数据表格农村公路建设!E:E,$AB$6)</f>
        <v>16.78</v>
      </c>
      <c r="AC91" s="111">
        <f>SUMIFS(基础数据表格农村公路建设!M:M,基础数据表格农村公路建设!G:G,B91,基础数据表格农村公路建设!D:D,$AC$5,基础数据表格农村公路建设!E:E,$AC$6)</f>
        <v>9.586</v>
      </c>
      <c r="AD91" s="111">
        <f>SUMIFS(基础数据表格农村公路建设!M:M,基础数据表格农村公路建设!G:G,B91,基础数据表格农村公路建设!D:D,$AD$5,基础数据表格农村公路建设!E:E,$AD$6)</f>
        <v>3.507</v>
      </c>
      <c r="AE91" s="111">
        <f>SUMIFS(基础数据表格农村公路建设!M:M,基础数据表格农村公路建设!G:G,B91,基础数据表格农村公路建设!D:D,$AE$5,基础数据表格农村公路建设!E:E,$AE$6)</f>
        <v>10.405</v>
      </c>
      <c r="AF91" s="111">
        <f>SUMIFS(基础数据表格农村公路建设!M:M,基础数据表格农村公路建设!G:G,B91,基础数据表格农村公路建设!D:D,$AF$5,基础数据表格农村公路建设!E:E,$AF$6)</f>
        <v>23.577</v>
      </c>
      <c r="AG91" s="111">
        <f>SUMIFS(基础数据表格农村公路建设!M:M,基础数据表格农村公路建设!G:G,B91,基础数据表格农村公路建设!D:D,$AG$5,基础数据表格农村公路建设!E:E,$AG$6)</f>
        <v>0</v>
      </c>
      <c r="AH91" s="83"/>
      <c r="AI91" s="83">
        <v>65.795</v>
      </c>
      <c r="AJ91" s="98">
        <f t="shared" si="68"/>
        <v>-1.94</v>
      </c>
      <c r="AK91" s="99" t="s">
        <v>195</v>
      </c>
      <c r="AL91" s="112">
        <v>65</v>
      </c>
      <c r="AM91" s="112">
        <v>145</v>
      </c>
      <c r="AN91" s="113">
        <v>40</v>
      </c>
    </row>
    <row r="92" customFormat="1" ht="19" hidden="1" customHeight="1" outlineLevel="2" spans="1:40">
      <c r="A92" s="139" t="s">
        <v>105</v>
      </c>
      <c r="B92" s="140" t="s">
        <v>114</v>
      </c>
      <c r="C92" s="115">
        <f t="shared" si="73"/>
        <v>3551</v>
      </c>
      <c r="D92" s="117">
        <v>1308</v>
      </c>
      <c r="E92" s="117">
        <f t="shared" si="74"/>
        <v>396</v>
      </c>
      <c r="F92" s="115">
        <f t="shared" si="75"/>
        <v>2243</v>
      </c>
      <c r="G92" s="115">
        <v>1759</v>
      </c>
      <c r="H92" s="115">
        <v>45</v>
      </c>
      <c r="I92" s="241">
        <v>2198</v>
      </c>
      <c r="J92" s="115">
        <v>0</v>
      </c>
      <c r="K92" s="115">
        <v>0</v>
      </c>
      <c r="L92" s="115">
        <f t="shared" si="76"/>
        <v>2243</v>
      </c>
      <c r="M92" s="742">
        <v>34.898</v>
      </c>
      <c r="N92" s="226">
        <f t="shared" si="77"/>
        <v>34.898</v>
      </c>
      <c r="O92" s="193">
        <f>ROUND(SUMIFS(基础数据表格农村公路建设!P:P,基础数据表格农村公路建设!E:E,$AB$6,基础数据表格农村公路建设!G:G,B92),0)</f>
        <v>2243</v>
      </c>
      <c r="P92" s="115">
        <f t="shared" si="78"/>
        <v>2243</v>
      </c>
      <c r="Q92" s="119">
        <f t="shared" si="79"/>
        <v>2268.37</v>
      </c>
      <c r="R92" s="120">
        <f t="shared" si="80"/>
        <v>2243</v>
      </c>
      <c r="S92" s="715">
        <v>0</v>
      </c>
      <c r="T92" s="74">
        <v>0</v>
      </c>
      <c r="U92" s="715">
        <v>0</v>
      </c>
      <c r="V92" s="486"/>
      <c r="W92" s="486">
        <v>0</v>
      </c>
      <c r="X92" s="488">
        <v>0</v>
      </c>
      <c r="Y92" s="744">
        <v>5.161</v>
      </c>
      <c r="Z92" s="487"/>
      <c r="AA92" s="130"/>
      <c r="AB92" s="110">
        <f>SUMIFS(基础数据表格农村公路建设!M:M,基础数据表格农村公路建设!G:G,B92,基础数据表格农村公路建设!D:D,$AB$5,基础数据表格农村公路建设!E:E,$AB$6)</f>
        <v>0</v>
      </c>
      <c r="AC92" s="111">
        <f>SUMIFS(基础数据表格农村公路建设!M:M,基础数据表格农村公路建设!G:G,B92,基础数据表格农村公路建设!D:D,$AC$5,基础数据表格农村公路建设!E:E,$AC$6)</f>
        <v>0</v>
      </c>
      <c r="AD92" s="111">
        <f>SUMIFS(基础数据表格农村公路建设!M:M,基础数据表格农村公路建设!G:G,B92,基础数据表格农村公路建设!D:D,$AD$5,基础数据表格农村公路建设!E:E,$AD$6)</f>
        <v>0</v>
      </c>
      <c r="AE92" s="111">
        <f>SUMIFS(基础数据表格农村公路建设!M:M,基础数据表格农村公路建设!G:G,B92,基础数据表格农村公路建设!D:D,$AE$5,基础数据表格农村公路建设!E:E,$AE$6)</f>
        <v>0</v>
      </c>
      <c r="AF92" s="111">
        <f>SUMIFS(基础数据表格农村公路建设!M:M,基础数据表格农村公路建设!G:G,B92,基础数据表格农村公路建设!D:D,$AF$5,基础数据表格农村公路建设!E:E,$AF$6)</f>
        <v>34.898</v>
      </c>
      <c r="AG92" s="111">
        <f>SUMIFS(基础数据表格农村公路建设!M:M,基础数据表格农村公路建设!G:G,B92,基础数据表格农村公路建设!D:D,$AG$5,基础数据表格农村公路建设!E:E,$AG$6)</f>
        <v>0</v>
      </c>
      <c r="AH92" s="83"/>
      <c r="AI92" s="83">
        <v>32.372</v>
      </c>
      <c r="AJ92" s="98">
        <f t="shared" si="68"/>
        <v>2.526</v>
      </c>
      <c r="AK92" s="99" t="s">
        <v>195</v>
      </c>
      <c r="AL92" s="112">
        <v>65</v>
      </c>
      <c r="AM92" s="112">
        <v>145</v>
      </c>
      <c r="AN92" s="113">
        <v>40</v>
      </c>
    </row>
    <row r="93" customFormat="1" ht="19" customHeight="1" outlineLevel="1" collapsed="1" spans="1:40">
      <c r="A93" s="135" t="s">
        <v>115</v>
      </c>
      <c r="B93" s="140"/>
      <c r="C93" s="115">
        <f t="shared" ref="C93:U93" si="81">SUBTOTAL(9,C94:C98)</f>
        <v>29973</v>
      </c>
      <c r="D93" s="115">
        <f t="shared" si="81"/>
        <v>7991</v>
      </c>
      <c r="E93" s="115">
        <f t="shared" si="81"/>
        <v>2423</v>
      </c>
      <c r="F93" s="115">
        <f t="shared" si="81"/>
        <v>21982</v>
      </c>
      <c r="G93" s="115">
        <f t="shared" si="81"/>
        <v>17408</v>
      </c>
      <c r="H93" s="115">
        <f t="shared" si="81"/>
        <v>401</v>
      </c>
      <c r="I93" s="115">
        <f t="shared" si="81"/>
        <v>20769</v>
      </c>
      <c r="J93" s="115">
        <f t="shared" si="81"/>
        <v>793</v>
      </c>
      <c r="K93" s="115">
        <f t="shared" si="81"/>
        <v>19</v>
      </c>
      <c r="L93" s="115">
        <f t="shared" si="81"/>
        <v>21982</v>
      </c>
      <c r="M93" s="743">
        <f t="shared" si="81"/>
        <v>276.2</v>
      </c>
      <c r="N93" s="385">
        <f t="shared" si="81"/>
        <v>276.2</v>
      </c>
      <c r="O93" s="238">
        <f t="shared" si="81"/>
        <v>22873</v>
      </c>
      <c r="P93" s="115">
        <f t="shared" si="81"/>
        <v>21170</v>
      </c>
      <c r="Q93" s="115">
        <f t="shared" si="81"/>
        <v>22658.275</v>
      </c>
      <c r="R93" s="115">
        <f t="shared" si="81"/>
        <v>22873</v>
      </c>
      <c r="S93" s="115">
        <f t="shared" si="81"/>
        <v>793</v>
      </c>
      <c r="T93" s="115">
        <f t="shared" si="81"/>
        <v>0</v>
      </c>
      <c r="U93" s="115">
        <f t="shared" si="81"/>
        <v>19</v>
      </c>
      <c r="V93" s="489">
        <v>26</v>
      </c>
      <c r="W93" s="489">
        <v>18</v>
      </c>
      <c r="X93" s="489">
        <v>0</v>
      </c>
      <c r="Y93" s="490">
        <v>67.658</v>
      </c>
      <c r="Z93" s="490">
        <f t="shared" ref="Z93:AG93" si="82">SUM(Z94:Z98)</f>
        <v>3.18</v>
      </c>
      <c r="AA93" s="111">
        <f t="shared" si="82"/>
        <v>28.62</v>
      </c>
      <c r="AB93" s="111">
        <f t="shared" si="82"/>
        <v>52.009</v>
      </c>
      <c r="AC93" s="111">
        <f t="shared" si="82"/>
        <v>7.686</v>
      </c>
      <c r="AD93" s="111">
        <f t="shared" si="82"/>
        <v>1.136</v>
      </c>
      <c r="AE93" s="111">
        <f t="shared" si="82"/>
        <v>2.562</v>
      </c>
      <c r="AF93" s="111">
        <f t="shared" si="82"/>
        <v>209.994</v>
      </c>
      <c r="AG93" s="111">
        <f t="shared" si="82"/>
        <v>2.813</v>
      </c>
      <c r="AH93" s="110"/>
      <c r="AI93" s="110">
        <v>276.097</v>
      </c>
      <c r="AJ93" s="98">
        <f t="shared" si="68"/>
        <v>0.103000000000009</v>
      </c>
      <c r="AK93" s="99"/>
      <c r="AL93" s="112"/>
      <c r="AM93" s="112"/>
      <c r="AN93" s="113"/>
    </row>
    <row r="94" customFormat="1" ht="19" hidden="1" customHeight="1" outlineLevel="2" spans="1:40">
      <c r="A94" s="114" t="s">
        <v>116</v>
      </c>
      <c r="B94" s="140" t="s">
        <v>117</v>
      </c>
      <c r="C94" s="115">
        <f>F94+D94</f>
        <v>658</v>
      </c>
      <c r="D94" s="117">
        <v>507</v>
      </c>
      <c r="E94" s="117">
        <f>ROUND(21686/71686*D94,0)</f>
        <v>153</v>
      </c>
      <c r="F94" s="115">
        <f>L94</f>
        <v>151</v>
      </c>
      <c r="G94" s="115">
        <v>118</v>
      </c>
      <c r="H94" s="115">
        <v>0</v>
      </c>
      <c r="I94" s="241">
        <v>151</v>
      </c>
      <c r="J94" s="115">
        <v>0</v>
      </c>
      <c r="K94" s="115">
        <v>0</v>
      </c>
      <c r="L94" s="115">
        <f>ROUND(P94+T94+S94+U94,0)</f>
        <v>151</v>
      </c>
      <c r="M94" s="742">
        <v>2.322</v>
      </c>
      <c r="N94" s="226">
        <f>SUM(AB94:AG94)</f>
        <v>2.322</v>
      </c>
      <c r="O94" s="193">
        <f>ROUND(SUMIFS(基础数据表格农村公路建设!P:P,基础数据表格农村公路建设!E:E,$AB$6,基础数据表格农村公路建设!G:G,B94),0)</f>
        <v>248</v>
      </c>
      <c r="P94" s="115">
        <f>ROUND(IF(Q94&lt;R94,Q94,R94),0)</f>
        <v>151</v>
      </c>
      <c r="Q94" s="119">
        <f>AL94*(AD94+AE94+AF94)+AM94*(AB94+AC94)+AN94*AG94</f>
        <v>150.93</v>
      </c>
      <c r="R94" s="120">
        <f>O94</f>
        <v>248</v>
      </c>
      <c r="S94" s="715">
        <v>0</v>
      </c>
      <c r="T94" s="74">
        <v>0</v>
      </c>
      <c r="U94" s="715">
        <v>0</v>
      </c>
      <c r="V94" s="486"/>
      <c r="W94" s="486">
        <v>0</v>
      </c>
      <c r="X94" s="488">
        <v>0</v>
      </c>
      <c r="Y94" s="744"/>
      <c r="Z94" s="487"/>
      <c r="AA94" s="130"/>
      <c r="AB94" s="110">
        <f>SUMIFS(基础数据表格农村公路建设!M:M,基础数据表格农村公路建设!G:G,B94,基础数据表格农村公路建设!D:D,$AB$5,基础数据表格农村公路建设!E:E,$AB$6)</f>
        <v>0</v>
      </c>
      <c r="AC94" s="111">
        <f>SUMIFS(基础数据表格农村公路建设!M:M,基础数据表格农村公路建设!G:G,B94,基础数据表格农村公路建设!D:D,$AC$5,基础数据表格农村公路建设!E:E,$AC$6)</f>
        <v>0</v>
      </c>
      <c r="AD94" s="111">
        <f>SUMIFS(基础数据表格农村公路建设!M:M,基础数据表格农村公路建设!G:G,B94,基础数据表格农村公路建设!D:D,$AD$5,基础数据表格农村公路建设!E:E,$AD$6)</f>
        <v>0</v>
      </c>
      <c r="AE94" s="111">
        <f>SUMIFS(基础数据表格农村公路建设!M:M,基础数据表格农村公路建设!G:G,B94,基础数据表格农村公路建设!D:D,$AE$5,基础数据表格农村公路建设!E:E,$AE$6)</f>
        <v>0</v>
      </c>
      <c r="AF94" s="111">
        <f>SUMIFS(基础数据表格农村公路建设!M:M,基础数据表格农村公路建设!G:G,B94,基础数据表格农村公路建设!D:D,$AF$5,基础数据表格农村公路建设!E:E,$AF$6)</f>
        <v>2.322</v>
      </c>
      <c r="AG94" s="111">
        <f>SUMIFS(基础数据表格农村公路建设!M:M,基础数据表格农村公路建设!G:G,B94,基础数据表格农村公路建设!D:D,$AG$5,基础数据表格农村公路建设!E:E,$AG$6)</f>
        <v>0</v>
      </c>
      <c r="AH94" s="83"/>
      <c r="AI94" s="83">
        <v>2.39</v>
      </c>
      <c r="AJ94" s="98">
        <f t="shared" si="68"/>
        <v>-0.0680000000000001</v>
      </c>
      <c r="AK94" s="99" t="s">
        <v>195</v>
      </c>
      <c r="AL94" s="112">
        <v>65</v>
      </c>
      <c r="AM94" s="112">
        <v>145</v>
      </c>
      <c r="AN94" s="113">
        <v>40</v>
      </c>
    </row>
    <row r="95" customFormat="1" ht="19" hidden="1" customHeight="1" outlineLevel="2" spans="1:40">
      <c r="A95" s="114" t="s">
        <v>116</v>
      </c>
      <c r="B95" s="140" t="s">
        <v>118</v>
      </c>
      <c r="C95" s="115">
        <f>F95+D95</f>
        <v>4819</v>
      </c>
      <c r="D95" s="117">
        <v>1397</v>
      </c>
      <c r="E95" s="117">
        <f>ROUND(21686/71686*D95,0)</f>
        <v>423</v>
      </c>
      <c r="F95" s="115">
        <f>L95</f>
        <v>3422</v>
      </c>
      <c r="G95" s="115">
        <v>2683</v>
      </c>
      <c r="H95" s="115">
        <v>68</v>
      </c>
      <c r="I95" s="241">
        <v>3354</v>
      </c>
      <c r="J95" s="115">
        <v>0</v>
      </c>
      <c r="K95" s="115">
        <v>0</v>
      </c>
      <c r="L95" s="115">
        <f>ROUND(P95+T95+S95+U95,0)</f>
        <v>3422</v>
      </c>
      <c r="M95" s="742">
        <v>33.297</v>
      </c>
      <c r="N95" s="226">
        <f>SUM(AB95:AG95)</f>
        <v>33.297</v>
      </c>
      <c r="O95" s="193">
        <f>ROUND(SUMIFS(基础数据表格农村公路建设!P:P,基础数据表格农村公路建设!E:E,$AB$6,基础数据表格农村公路建设!G:G,B95),0)</f>
        <v>3422</v>
      </c>
      <c r="P95" s="115">
        <f>ROUND(IF(Q95&lt;R95,Q95,R95),0)</f>
        <v>3422</v>
      </c>
      <c r="Q95" s="119">
        <f>AL95*(AD95+AE95+AF95)+AM95*(AB95+AC95)+AN95*AG95</f>
        <v>3828.945</v>
      </c>
      <c r="R95" s="120">
        <f>O95</f>
        <v>3422</v>
      </c>
      <c r="S95" s="715">
        <v>0</v>
      </c>
      <c r="T95" s="74">
        <v>0</v>
      </c>
      <c r="U95" s="715">
        <v>0</v>
      </c>
      <c r="V95" s="486">
        <v>4</v>
      </c>
      <c r="W95" s="486">
        <v>0</v>
      </c>
      <c r="X95" s="488">
        <v>0</v>
      </c>
      <c r="Y95" s="744"/>
      <c r="Z95" s="487"/>
      <c r="AA95" s="130"/>
      <c r="AB95" s="110">
        <f>SUMIFS(基础数据表格农村公路建设!M:M,基础数据表格农村公路建设!G:G,B95,基础数据表格农村公路建设!D:D,$AB$5,基础数据表格农村公路建设!E:E,$AB$6)</f>
        <v>13.122</v>
      </c>
      <c r="AC95" s="111">
        <f>SUMIFS(基础数据表格农村公路建设!M:M,基础数据表格农村公路建设!G:G,B95,基础数据表格农村公路建设!D:D,$AC$5,基础数据表格农村公路建设!E:E,$AC$6)</f>
        <v>7.686</v>
      </c>
      <c r="AD95" s="111">
        <f>SUMIFS(基础数据表格农村公路建设!M:M,基础数据表格农村公路建设!G:G,B95,基础数据表格农村公路建设!D:D,$AD$5,基础数据表格农村公路建设!E:E,$AD$6)</f>
        <v>0</v>
      </c>
      <c r="AE95" s="111">
        <f>SUMIFS(基础数据表格农村公路建设!M:M,基础数据表格农村公路建设!G:G,B95,基础数据表格农村公路建设!D:D,$AE$5,基础数据表格农村公路建设!E:E,$AE$6)</f>
        <v>0</v>
      </c>
      <c r="AF95" s="111">
        <f>SUMIFS(基础数据表格农村公路建设!M:M,基础数据表格农村公路建设!G:G,B95,基础数据表格农村公路建设!D:D,$AF$5,基础数据表格农村公路建设!E:E,$AF$6)</f>
        <v>12.489</v>
      </c>
      <c r="AG95" s="111">
        <f>SUMIFS(基础数据表格农村公路建设!M:M,基础数据表格农村公路建设!G:G,B95,基础数据表格农村公路建设!D:D,$AG$5,基础数据表格农村公路建设!E:E,$AG$6)</f>
        <v>0</v>
      </c>
      <c r="AH95" s="83"/>
      <c r="AI95" s="83">
        <v>49.909</v>
      </c>
      <c r="AJ95" s="98">
        <f t="shared" si="68"/>
        <v>-16.612</v>
      </c>
      <c r="AK95" s="99" t="s">
        <v>195</v>
      </c>
      <c r="AL95" s="112">
        <v>65</v>
      </c>
      <c r="AM95" s="112">
        <v>145</v>
      </c>
      <c r="AN95" s="113">
        <v>40</v>
      </c>
    </row>
    <row r="96" customFormat="1" ht="19" hidden="1" customHeight="1" outlineLevel="2" spans="1:40">
      <c r="A96" s="114" t="s">
        <v>116</v>
      </c>
      <c r="B96" s="140" t="s">
        <v>119</v>
      </c>
      <c r="C96" s="115">
        <f>F96+D96</f>
        <v>8997</v>
      </c>
      <c r="D96" s="117">
        <v>2003</v>
      </c>
      <c r="E96" s="117">
        <f>ROUND(21686/71686*D96,0)</f>
        <v>606</v>
      </c>
      <c r="F96" s="115">
        <f>L96</f>
        <v>6994</v>
      </c>
      <c r="G96" s="115">
        <v>5506</v>
      </c>
      <c r="H96" s="115">
        <v>140</v>
      </c>
      <c r="I96" s="241">
        <v>6758</v>
      </c>
      <c r="J96" s="115">
        <v>96</v>
      </c>
      <c r="K96" s="115">
        <v>0</v>
      </c>
      <c r="L96" s="115">
        <f>ROUND(P96+T96+S96+U96,0)</f>
        <v>6994</v>
      </c>
      <c r="M96" s="742">
        <v>99.274</v>
      </c>
      <c r="N96" s="226">
        <f>SUM(AB96:AG96)</f>
        <v>99.274</v>
      </c>
      <c r="O96" s="193">
        <f>ROUND(SUMIFS(基础数据表格农村公路建设!P:P,基础数据表格农村公路建设!E:E,$AB$6,基础数据表格农村公路建设!G:G,B96),0)</f>
        <v>7577</v>
      </c>
      <c r="P96" s="115">
        <f>ROUND(IF(Q96&lt;R96,Q96,R96),0)</f>
        <v>6898</v>
      </c>
      <c r="Q96" s="119">
        <f>AL96*(AD96+AE96+AF96)+AM96*(AB96+AC96)+AN96*AG96</f>
        <v>6898.245</v>
      </c>
      <c r="R96" s="120">
        <f>O96</f>
        <v>7577</v>
      </c>
      <c r="S96" s="715">
        <v>96</v>
      </c>
      <c r="T96" s="74">
        <v>0</v>
      </c>
      <c r="U96" s="715">
        <v>0</v>
      </c>
      <c r="V96" s="486">
        <v>3</v>
      </c>
      <c r="W96" s="486">
        <v>3</v>
      </c>
      <c r="X96" s="488">
        <v>0</v>
      </c>
      <c r="Y96" s="744">
        <v>37.564</v>
      </c>
      <c r="Z96" s="487"/>
      <c r="AA96" s="130"/>
      <c r="AB96" s="110">
        <f>SUMIFS(基础数据表格农村公路建设!M:M,基础数据表格农村公路建设!G:G,B96,基础数据表格农村公路建设!D:D,$AB$5,基础数据表格农村公路建设!E:E,$AB$6)</f>
        <v>6.447</v>
      </c>
      <c r="AC96" s="111">
        <f>SUMIFS(基础数据表格农村公路建设!M:M,基础数据表格农村公路建设!G:G,B96,基础数据表格农村公路建设!D:D,$AC$5,基础数据表格农村公路建设!E:E,$AC$6)</f>
        <v>0</v>
      </c>
      <c r="AD96" s="111">
        <f>SUMIFS(基础数据表格农村公路建设!M:M,基础数据表格农村公路建设!G:G,B96,基础数据表格农村公路建设!D:D,$AD$5,基础数据表格农村公路建设!E:E,$AD$6)</f>
        <v>1.136</v>
      </c>
      <c r="AE96" s="111">
        <f>SUMIFS(基础数据表格农村公路建设!M:M,基础数据表格农村公路建设!G:G,B96,基础数据表格农村公路建设!D:D,$AE$5,基础数据表格农村公路建设!E:E,$AE$6)</f>
        <v>2.562</v>
      </c>
      <c r="AF96" s="111">
        <f>SUMIFS(基础数据表格农村公路建设!M:M,基础数据表格农村公路建设!G:G,B96,基础数据表格农村公路建设!D:D,$AF$5,基础数据表格农村公路建设!E:E,$AF$6)</f>
        <v>86.316</v>
      </c>
      <c r="AG96" s="111">
        <f>SUMIFS(基础数据表格农村公路建设!M:M,基础数据表格农村公路建设!G:G,B96,基础数据表格农村公路建设!D:D,$AG$5,基础数据表格农村公路建设!E:E,$AG$6)</f>
        <v>2.813</v>
      </c>
      <c r="AH96" s="83"/>
      <c r="AI96" s="83">
        <v>99.899</v>
      </c>
      <c r="AJ96" s="98">
        <f t="shared" si="68"/>
        <v>-0.625</v>
      </c>
      <c r="AK96" s="99" t="s">
        <v>195</v>
      </c>
      <c r="AL96" s="112">
        <v>65</v>
      </c>
      <c r="AM96" s="112">
        <v>145</v>
      </c>
      <c r="AN96" s="113">
        <v>40</v>
      </c>
    </row>
    <row r="97" customFormat="1" ht="19" hidden="1" customHeight="1" outlineLevel="2" spans="1:40">
      <c r="A97" s="114" t="s">
        <v>116</v>
      </c>
      <c r="B97" s="140" t="s">
        <v>120</v>
      </c>
      <c r="C97" s="115">
        <f>F97+D97</f>
        <v>11877</v>
      </c>
      <c r="D97" s="117">
        <v>2225</v>
      </c>
      <c r="E97" s="117">
        <f>ROUND(21686/71686*D97,0)+6</f>
        <v>679</v>
      </c>
      <c r="F97" s="115">
        <f>L97</f>
        <v>9652</v>
      </c>
      <c r="G97" s="115">
        <v>7721</v>
      </c>
      <c r="H97" s="115">
        <v>193</v>
      </c>
      <c r="I97" s="241">
        <v>8766</v>
      </c>
      <c r="J97" s="115">
        <v>674</v>
      </c>
      <c r="K97" s="115">
        <v>19</v>
      </c>
      <c r="L97" s="115">
        <f>ROUND(P97+T97+S97+U97,0)</f>
        <v>9652</v>
      </c>
      <c r="M97" s="742">
        <v>111.875</v>
      </c>
      <c r="N97" s="226">
        <f>SUM(AB97:AG97)</f>
        <v>111.875</v>
      </c>
      <c r="O97" s="193">
        <f>ROUND(SUMIFS(基础数据表格农村公路建设!P:P,基础数据表格农村公路建设!E:E,$AB$6,基础数据表格农村公路建设!G:G,B97),0)</f>
        <v>9886</v>
      </c>
      <c r="P97" s="115">
        <f>ROUND(IF(Q97&lt;R97,Q97,R97),0)</f>
        <v>8959</v>
      </c>
      <c r="Q97" s="119">
        <f>AL97*(AD97+AE97+AF97)+AM97*(AB97+AC97)+AN97*AG97</f>
        <v>8959.395</v>
      </c>
      <c r="R97" s="120">
        <f>O97</f>
        <v>9886</v>
      </c>
      <c r="S97" s="715">
        <v>674</v>
      </c>
      <c r="T97" s="74">
        <v>0</v>
      </c>
      <c r="U97" s="715">
        <v>19</v>
      </c>
      <c r="V97" s="486">
        <v>14</v>
      </c>
      <c r="W97" s="486">
        <v>14</v>
      </c>
      <c r="X97" s="488">
        <v>0</v>
      </c>
      <c r="Y97" s="744">
        <v>30.094</v>
      </c>
      <c r="Z97" s="487">
        <v>3.18</v>
      </c>
      <c r="AA97" s="130">
        <v>28.62</v>
      </c>
      <c r="AB97" s="110">
        <f>SUMIFS(基础数据表格农村公路建设!M:M,基础数据表格农村公路建设!G:G,B97,基础数据表格农村公路建设!D:D,$AB$5,基础数据表格农村公路建设!E:E,$AB$6)</f>
        <v>21.094</v>
      </c>
      <c r="AC97" s="111">
        <f>SUMIFS(基础数据表格农村公路建设!M:M,基础数据表格农村公路建设!G:G,B97,基础数据表格农村公路建设!D:D,$AC$5,基础数据表格农村公路建设!E:E,$AC$6)</f>
        <v>0</v>
      </c>
      <c r="AD97" s="111">
        <f>SUMIFS(基础数据表格农村公路建设!M:M,基础数据表格农村公路建设!G:G,B97,基础数据表格农村公路建设!D:D,$AD$5,基础数据表格农村公路建设!E:E,$AD$6)</f>
        <v>0</v>
      </c>
      <c r="AE97" s="111">
        <f>SUMIFS(基础数据表格农村公路建设!M:M,基础数据表格农村公路建设!G:G,B97,基础数据表格农村公路建设!D:D,$AE$5,基础数据表格农村公路建设!E:E,$AE$6)</f>
        <v>0</v>
      </c>
      <c r="AF97" s="111">
        <f>SUMIFS(基础数据表格农村公路建设!M:M,基础数据表格农村公路建设!G:G,B97,基础数据表格农村公路建设!D:D,$AF$5,基础数据表格农村公路建设!E:E,$AF$6)</f>
        <v>90.781</v>
      </c>
      <c r="AG97" s="111">
        <f>SUMIFS(基础数据表格农村公路建设!M:M,基础数据表格农村公路建设!G:G,B97,基础数据表格农村公路建设!D:D,$AG$5,基础数据表格农村公路建设!E:E,$AG$6)</f>
        <v>0</v>
      </c>
      <c r="AH97" s="83"/>
      <c r="AI97" s="83">
        <v>95</v>
      </c>
      <c r="AJ97" s="98">
        <f t="shared" si="68"/>
        <v>16.875</v>
      </c>
      <c r="AK97" s="99" t="s">
        <v>195</v>
      </c>
      <c r="AL97" s="112">
        <v>65</v>
      </c>
      <c r="AM97" s="112">
        <v>145</v>
      </c>
      <c r="AN97" s="113">
        <v>40</v>
      </c>
    </row>
    <row r="98" customFormat="1" ht="19" hidden="1" customHeight="1" outlineLevel="2" spans="1:40">
      <c r="A98" s="114" t="s">
        <v>116</v>
      </c>
      <c r="B98" s="140" t="s">
        <v>121</v>
      </c>
      <c r="C98" s="115">
        <f>F98+D98</f>
        <v>3622</v>
      </c>
      <c r="D98" s="117">
        <v>1859</v>
      </c>
      <c r="E98" s="117">
        <f>ROUND(21686/71686*D98,0)</f>
        <v>562</v>
      </c>
      <c r="F98" s="115">
        <f>L98</f>
        <v>1763</v>
      </c>
      <c r="G98" s="115">
        <v>1380</v>
      </c>
      <c r="H98" s="115">
        <v>0</v>
      </c>
      <c r="I98" s="241">
        <v>1740</v>
      </c>
      <c r="J98" s="115">
        <v>23</v>
      </c>
      <c r="K98" s="115">
        <v>0</v>
      </c>
      <c r="L98" s="115">
        <f>ROUND(P98+T98+S98+U98,0)</f>
        <v>1763</v>
      </c>
      <c r="M98" s="742">
        <v>29.432</v>
      </c>
      <c r="N98" s="226">
        <f>SUM(AB98:AG98)</f>
        <v>29.432</v>
      </c>
      <c r="O98" s="193">
        <f>ROUND(SUMIFS(基础数据表格农村公路建设!P:P,基础数据表格农村公路建设!E:E,$AB$6,基础数据表格农村公路建设!G:G,B98),0)</f>
        <v>1740</v>
      </c>
      <c r="P98" s="115">
        <f>ROUND(IF(Q98&lt;R98,Q98,R98),0)</f>
        <v>1740</v>
      </c>
      <c r="Q98" s="119">
        <f>AL98*(AD98+AE98+AF98)+AM98*(AB98+AC98)+AN98*AG98</f>
        <v>2820.76</v>
      </c>
      <c r="R98" s="120">
        <f>O98</f>
        <v>1740</v>
      </c>
      <c r="S98" s="715">
        <v>23</v>
      </c>
      <c r="T98" s="74">
        <v>0</v>
      </c>
      <c r="U98" s="715">
        <v>0</v>
      </c>
      <c r="V98" s="486">
        <v>5</v>
      </c>
      <c r="W98" s="486">
        <v>1</v>
      </c>
      <c r="X98" s="488">
        <v>0</v>
      </c>
      <c r="Y98" s="744"/>
      <c r="Z98" s="487"/>
      <c r="AA98" s="130"/>
      <c r="AB98" s="110">
        <f>SUMIFS(基础数据表格农村公路建设!M:M,基础数据表格农村公路建设!G:G,B98,基础数据表格农村公路建设!D:D,$AB$5,基础数据表格农村公路建设!E:E,$AB$6)</f>
        <v>11.346</v>
      </c>
      <c r="AC98" s="111">
        <f>SUMIFS(基础数据表格农村公路建设!M:M,基础数据表格农村公路建设!G:G,B98,基础数据表格农村公路建设!D:D,$AC$5,基础数据表格农村公路建设!E:E,$AC$6)</f>
        <v>0</v>
      </c>
      <c r="AD98" s="111">
        <f>SUMIFS(基础数据表格农村公路建设!M:M,基础数据表格农村公路建设!G:G,B98,基础数据表格农村公路建设!D:D,$AD$5,基础数据表格农村公路建设!E:E,$AD$6)</f>
        <v>0</v>
      </c>
      <c r="AE98" s="111">
        <f>SUMIFS(基础数据表格农村公路建设!M:M,基础数据表格农村公路建设!G:G,B98,基础数据表格农村公路建设!D:D,$AE$5,基础数据表格农村公路建设!E:E,$AE$6)</f>
        <v>0</v>
      </c>
      <c r="AF98" s="111">
        <f>SUMIFS(基础数据表格农村公路建设!M:M,基础数据表格农村公路建设!G:G,B98,基础数据表格农村公路建设!D:D,$AF$5,基础数据表格农村公路建设!E:E,$AF$6)</f>
        <v>18.086</v>
      </c>
      <c r="AG98" s="111">
        <f>SUMIFS(基础数据表格农村公路建设!M:M,基础数据表格农村公路建设!G:G,B98,基础数据表格农村公路建设!D:D,$AG$5,基础数据表格农村公路建设!E:E,$AG$6)</f>
        <v>0</v>
      </c>
      <c r="AH98" s="83"/>
      <c r="AI98" s="83">
        <v>28.899</v>
      </c>
      <c r="AJ98" s="98">
        <f t="shared" si="68"/>
        <v>0.532999999999998</v>
      </c>
      <c r="AK98" s="99" t="s">
        <v>195</v>
      </c>
      <c r="AL98" s="112">
        <v>65</v>
      </c>
      <c r="AM98" s="112">
        <v>145</v>
      </c>
      <c r="AN98" s="113">
        <v>40</v>
      </c>
    </row>
    <row r="99" customFormat="1" ht="19" customHeight="1" outlineLevel="1" collapsed="1" spans="1:40">
      <c r="A99" s="101" t="s">
        <v>122</v>
      </c>
      <c r="B99" s="140"/>
      <c r="C99" s="115">
        <f t="shared" ref="C99:U99" si="83">SUBTOTAL(9,C100:C107)</f>
        <v>32396</v>
      </c>
      <c r="D99" s="115">
        <f t="shared" si="83"/>
        <v>5529</v>
      </c>
      <c r="E99" s="115">
        <f t="shared" si="83"/>
        <v>1672</v>
      </c>
      <c r="F99" s="115">
        <f t="shared" si="83"/>
        <v>26867</v>
      </c>
      <c r="G99" s="115">
        <f t="shared" si="83"/>
        <v>21161</v>
      </c>
      <c r="H99" s="115">
        <f t="shared" si="83"/>
        <v>362</v>
      </c>
      <c r="I99" s="115">
        <f t="shared" si="83"/>
        <v>25909</v>
      </c>
      <c r="J99" s="115">
        <f t="shared" si="83"/>
        <v>596</v>
      </c>
      <c r="K99" s="115">
        <f t="shared" si="83"/>
        <v>0</v>
      </c>
      <c r="L99" s="115">
        <f t="shared" si="83"/>
        <v>26867</v>
      </c>
      <c r="M99" s="743">
        <f t="shared" si="83"/>
        <v>274.077</v>
      </c>
      <c r="N99" s="385">
        <f t="shared" si="83"/>
        <v>274.077</v>
      </c>
      <c r="O99" s="238">
        <f t="shared" si="83"/>
        <v>27031</v>
      </c>
      <c r="P99" s="115">
        <f t="shared" si="83"/>
        <v>26271</v>
      </c>
      <c r="Q99" s="115">
        <f t="shared" si="83"/>
        <v>28471.2</v>
      </c>
      <c r="R99" s="115">
        <f t="shared" si="83"/>
        <v>27031</v>
      </c>
      <c r="S99" s="115">
        <f t="shared" si="83"/>
        <v>459</v>
      </c>
      <c r="T99" s="115">
        <f t="shared" si="83"/>
        <v>137</v>
      </c>
      <c r="U99" s="115">
        <f t="shared" si="83"/>
        <v>0</v>
      </c>
      <c r="V99" s="489">
        <v>22</v>
      </c>
      <c r="W99" s="489">
        <v>13</v>
      </c>
      <c r="X99" s="489">
        <v>6</v>
      </c>
      <c r="Y99" s="490">
        <v>69.571</v>
      </c>
      <c r="Z99" s="490">
        <f t="shared" ref="Z99:AG99" si="84">SUM(Z100:Z107)</f>
        <v>0</v>
      </c>
      <c r="AA99" s="111">
        <f t="shared" si="84"/>
        <v>0</v>
      </c>
      <c r="AB99" s="111">
        <f t="shared" si="84"/>
        <v>141.865</v>
      </c>
      <c r="AC99" s="111">
        <f t="shared" si="84"/>
        <v>0</v>
      </c>
      <c r="AD99" s="111">
        <f t="shared" si="84"/>
        <v>14.175</v>
      </c>
      <c r="AE99" s="111">
        <f t="shared" si="84"/>
        <v>25.849</v>
      </c>
      <c r="AF99" s="111">
        <f t="shared" si="84"/>
        <v>75.993</v>
      </c>
      <c r="AG99" s="111">
        <f t="shared" si="84"/>
        <v>16.195</v>
      </c>
      <c r="AH99" s="110"/>
      <c r="AI99" s="110">
        <v>267.631</v>
      </c>
      <c r="AJ99" s="98">
        <f t="shared" si="68"/>
        <v>6.44600000000003</v>
      </c>
      <c r="AK99" s="99"/>
      <c r="AL99" s="112"/>
      <c r="AM99" s="112"/>
      <c r="AN99" s="113"/>
    </row>
    <row r="100" customFormat="1" ht="19" hidden="1" customHeight="1" outlineLevel="2" spans="1:40">
      <c r="A100" s="131" t="s">
        <v>123</v>
      </c>
      <c r="B100" s="140" t="s">
        <v>124</v>
      </c>
      <c r="C100" s="115">
        <f t="shared" ref="C100:C107" si="85">F100+D100</f>
        <v>56</v>
      </c>
      <c r="D100" s="117">
        <v>56</v>
      </c>
      <c r="E100" s="117">
        <f t="shared" ref="E100:E107" si="86">ROUND(21686/71686*D100,0)</f>
        <v>17</v>
      </c>
      <c r="F100" s="115">
        <f t="shared" ref="F100:F107" si="87">L100</f>
        <v>0</v>
      </c>
      <c r="G100" s="115">
        <v>0</v>
      </c>
      <c r="H100" s="115">
        <v>0</v>
      </c>
      <c r="I100" s="241">
        <v>0</v>
      </c>
      <c r="J100" s="115">
        <v>0</v>
      </c>
      <c r="K100" s="115">
        <v>0</v>
      </c>
      <c r="L100" s="115">
        <f t="shared" ref="L100:L107" si="88">ROUND(P100+T100+S100+U100,0)</f>
        <v>0</v>
      </c>
      <c r="M100" s="742">
        <v>0</v>
      </c>
      <c r="N100" s="226">
        <f t="shared" ref="N100:N107" si="89">SUM(AB100:AG100)</f>
        <v>0</v>
      </c>
      <c r="O100" s="193">
        <f>ROUND(SUMIFS(基础数据表格农村公路建设!P:P,基础数据表格农村公路建设!E:E,$AB$6,基础数据表格农村公路建设!G:G,B100),0)</f>
        <v>0</v>
      </c>
      <c r="P100" s="115">
        <f t="shared" ref="P100:P107" si="90">ROUND(IF(Q100&lt;R100,Q100,R100),0)</f>
        <v>0</v>
      </c>
      <c r="Q100" s="119">
        <f t="shared" ref="Q100:Q107" si="91">AL100*(AD100+AE100+AF100)+AM100*(AB100+AC100)+AN100*AG100</f>
        <v>0</v>
      </c>
      <c r="R100" s="120">
        <f t="shared" ref="R100:R107" si="92">O100</f>
        <v>0</v>
      </c>
      <c r="S100" s="715">
        <v>0</v>
      </c>
      <c r="T100" s="74">
        <v>0</v>
      </c>
      <c r="U100" s="715">
        <v>0</v>
      </c>
      <c r="V100" s="486"/>
      <c r="W100" s="486">
        <v>0</v>
      </c>
      <c r="X100" s="488">
        <v>0</v>
      </c>
      <c r="Y100" s="744"/>
      <c r="Z100" s="487"/>
      <c r="AA100" s="130"/>
      <c r="AB100" s="110">
        <f>SUMIFS(基础数据表格农村公路建设!M:M,基础数据表格农村公路建设!G:G,B100,基础数据表格农村公路建设!D:D,$AB$5,基础数据表格农村公路建设!E:E,$AB$6)</f>
        <v>0</v>
      </c>
      <c r="AC100" s="111">
        <f>SUMIFS(基础数据表格农村公路建设!M:M,基础数据表格农村公路建设!G:G,B100,基础数据表格农村公路建设!D:D,$AC$5,基础数据表格农村公路建设!E:E,$AC$6)</f>
        <v>0</v>
      </c>
      <c r="AD100" s="111">
        <f>SUMIFS(基础数据表格农村公路建设!M:M,基础数据表格农村公路建设!G:G,B100,基础数据表格农村公路建设!D:D,$AD$5,基础数据表格农村公路建设!E:E,$AD$6)</f>
        <v>0</v>
      </c>
      <c r="AE100" s="111">
        <f>SUMIFS(基础数据表格农村公路建设!M:M,基础数据表格农村公路建设!G:G,B100,基础数据表格农村公路建设!D:D,$AE$5,基础数据表格农村公路建设!E:E,$AE$6)</f>
        <v>0</v>
      </c>
      <c r="AF100" s="111">
        <f>SUMIFS(基础数据表格农村公路建设!M:M,基础数据表格农村公路建设!G:G,B100,基础数据表格农村公路建设!D:D,$AF$5,基础数据表格农村公路建设!E:E,$AF$6)</f>
        <v>0</v>
      </c>
      <c r="AG100" s="111">
        <f>SUMIFS(基础数据表格农村公路建设!M:M,基础数据表格农村公路建设!G:G,B100,基础数据表格农村公路建设!D:D,$AG$5,基础数据表格农村公路建设!E:E,$AG$6)</f>
        <v>0</v>
      </c>
      <c r="AH100" s="83"/>
      <c r="AI100" s="83">
        <v>0</v>
      </c>
      <c r="AJ100" s="98">
        <f t="shared" si="68"/>
        <v>0</v>
      </c>
      <c r="AK100" s="99" t="s">
        <v>198</v>
      </c>
      <c r="AL100" s="112">
        <v>60</v>
      </c>
      <c r="AM100" s="112">
        <v>140</v>
      </c>
      <c r="AN100" s="113">
        <v>30</v>
      </c>
    </row>
    <row r="101" customFormat="1" ht="19" hidden="1" customHeight="1" outlineLevel="2" spans="1:40">
      <c r="A101" s="131" t="s">
        <v>123</v>
      </c>
      <c r="B101" s="140" t="s">
        <v>125</v>
      </c>
      <c r="C101" s="115">
        <f t="shared" si="85"/>
        <v>250</v>
      </c>
      <c r="D101" s="117">
        <v>250</v>
      </c>
      <c r="E101" s="117">
        <f t="shared" si="86"/>
        <v>76</v>
      </c>
      <c r="F101" s="115">
        <f t="shared" si="87"/>
        <v>0</v>
      </c>
      <c r="G101" s="115">
        <v>0</v>
      </c>
      <c r="H101" s="115">
        <v>0</v>
      </c>
      <c r="I101" s="241">
        <v>0</v>
      </c>
      <c r="J101" s="115">
        <v>0</v>
      </c>
      <c r="K101" s="115">
        <v>0</v>
      </c>
      <c r="L101" s="115">
        <f t="shared" si="88"/>
        <v>0</v>
      </c>
      <c r="M101" s="742">
        <v>0</v>
      </c>
      <c r="N101" s="226">
        <f t="shared" si="89"/>
        <v>0</v>
      </c>
      <c r="O101" s="193">
        <f>ROUND(SUMIFS(基础数据表格农村公路建设!P:P,基础数据表格农村公路建设!E:E,$AB$6,基础数据表格农村公路建设!G:G,B101),0)</f>
        <v>0</v>
      </c>
      <c r="P101" s="115">
        <f t="shared" si="90"/>
        <v>0</v>
      </c>
      <c r="Q101" s="119">
        <f t="shared" si="91"/>
        <v>0</v>
      </c>
      <c r="R101" s="120">
        <f t="shared" si="92"/>
        <v>0</v>
      </c>
      <c r="S101" s="715">
        <v>0</v>
      </c>
      <c r="T101" s="74">
        <v>0</v>
      </c>
      <c r="U101" s="715">
        <v>0</v>
      </c>
      <c r="V101" s="486"/>
      <c r="W101" s="486">
        <v>0</v>
      </c>
      <c r="X101" s="488">
        <v>0</v>
      </c>
      <c r="Y101" s="744"/>
      <c r="Z101" s="487"/>
      <c r="AA101" s="130"/>
      <c r="AB101" s="110">
        <f>SUMIFS(基础数据表格农村公路建设!M:M,基础数据表格农村公路建设!G:G,B101,基础数据表格农村公路建设!D:D,$AB$5,基础数据表格农村公路建设!E:E,$AB$6)</f>
        <v>0</v>
      </c>
      <c r="AC101" s="111">
        <f>SUMIFS(基础数据表格农村公路建设!M:M,基础数据表格农村公路建设!G:G,B101,基础数据表格农村公路建设!D:D,$AC$5,基础数据表格农村公路建设!E:E,$AC$6)</f>
        <v>0</v>
      </c>
      <c r="AD101" s="111">
        <f>SUMIFS(基础数据表格农村公路建设!M:M,基础数据表格农村公路建设!G:G,B101,基础数据表格农村公路建设!D:D,$AD$5,基础数据表格农村公路建设!E:E,$AD$6)</f>
        <v>0</v>
      </c>
      <c r="AE101" s="111">
        <f>SUMIFS(基础数据表格农村公路建设!M:M,基础数据表格农村公路建设!G:G,B101,基础数据表格农村公路建设!D:D,$AE$5,基础数据表格农村公路建设!E:E,$AE$6)</f>
        <v>0</v>
      </c>
      <c r="AF101" s="111">
        <f>SUMIFS(基础数据表格农村公路建设!M:M,基础数据表格农村公路建设!G:G,B101,基础数据表格农村公路建设!D:D,$AF$5,基础数据表格农村公路建设!E:E,$AF$6)</f>
        <v>0</v>
      </c>
      <c r="AG101" s="111">
        <f>SUMIFS(基础数据表格农村公路建设!M:M,基础数据表格农村公路建设!G:G,B101,基础数据表格农村公路建设!D:D,$AG$5,基础数据表格农村公路建设!E:E,$AG$6)</f>
        <v>0</v>
      </c>
      <c r="AH101" s="83"/>
      <c r="AI101" s="83">
        <v>0</v>
      </c>
      <c r="AJ101" s="98">
        <f t="shared" si="68"/>
        <v>0</v>
      </c>
      <c r="AK101" s="99" t="s">
        <v>198</v>
      </c>
      <c r="AL101" s="112">
        <v>60</v>
      </c>
      <c r="AM101" s="112">
        <v>140</v>
      </c>
      <c r="AN101" s="113">
        <v>30</v>
      </c>
    </row>
    <row r="102" customFormat="1" ht="19" hidden="1" customHeight="1" outlineLevel="2" spans="1:40">
      <c r="A102" s="114" t="s">
        <v>123</v>
      </c>
      <c r="B102" s="140" t="s">
        <v>126</v>
      </c>
      <c r="C102" s="115">
        <f t="shared" si="85"/>
        <v>2743</v>
      </c>
      <c r="D102" s="117">
        <v>831</v>
      </c>
      <c r="E102" s="117">
        <f t="shared" si="86"/>
        <v>251</v>
      </c>
      <c r="F102" s="115">
        <f t="shared" si="87"/>
        <v>1912</v>
      </c>
      <c r="G102" s="115">
        <v>1524</v>
      </c>
      <c r="H102" s="115">
        <v>38</v>
      </c>
      <c r="I102" s="241">
        <v>1761</v>
      </c>
      <c r="J102" s="115">
        <v>113</v>
      </c>
      <c r="K102" s="115">
        <v>0</v>
      </c>
      <c r="L102" s="115">
        <f t="shared" si="88"/>
        <v>1912</v>
      </c>
      <c r="M102" s="742">
        <v>30.655</v>
      </c>
      <c r="N102" s="226">
        <f t="shared" si="89"/>
        <v>30.655</v>
      </c>
      <c r="O102" s="193">
        <f>ROUND(SUMIFS(基础数据表格农村公路建设!P:P,基础数据表格农村公路建设!E:E,$AB$6,基础数据表格农村公路建设!G:G,B102),0)</f>
        <v>1799</v>
      </c>
      <c r="P102" s="115">
        <f t="shared" si="90"/>
        <v>1799</v>
      </c>
      <c r="Q102" s="119">
        <f t="shared" si="91"/>
        <v>1862.93</v>
      </c>
      <c r="R102" s="120">
        <f t="shared" si="92"/>
        <v>1799</v>
      </c>
      <c r="S102" s="715">
        <v>109</v>
      </c>
      <c r="T102" s="74">
        <v>4</v>
      </c>
      <c r="U102" s="715">
        <v>0</v>
      </c>
      <c r="V102" s="486">
        <v>3</v>
      </c>
      <c r="W102" s="486">
        <v>3</v>
      </c>
      <c r="X102" s="488">
        <v>1</v>
      </c>
      <c r="Y102" s="744"/>
      <c r="Z102" s="487"/>
      <c r="AA102" s="130"/>
      <c r="AB102" s="110">
        <f>SUMIFS(基础数据表格农村公路建设!M:M,基础数据表格农村公路建设!G:G,B102,基础数据表格农村公路建设!D:D,$AB$5,基础数据表格农村公路建设!E:E,$AB$6)</f>
        <v>1.363</v>
      </c>
      <c r="AC102" s="111">
        <f>SUMIFS(基础数据表格农村公路建设!M:M,基础数据表格农村公路建设!G:G,B102,基础数据表格农村公路建设!D:D,$AC$5,基础数据表格农村公路建设!E:E,$AC$6)</f>
        <v>0</v>
      </c>
      <c r="AD102" s="111">
        <f>SUMIFS(基础数据表格农村公路建设!M:M,基础数据表格农村公路建设!G:G,B102,基础数据表格农村公路建设!D:D,$AD$5,基础数据表格农村公路建设!E:E,$AD$6)</f>
        <v>3.725</v>
      </c>
      <c r="AE102" s="111">
        <f>SUMIFS(基础数据表格农村公路建设!M:M,基础数据表格农村公路建设!G:G,B102,基础数据表格农村公路建设!D:D,$AE$5,基础数据表格农村公路建设!E:E,$AE$6)</f>
        <v>0</v>
      </c>
      <c r="AF102" s="111">
        <f>SUMIFS(基础数据表格农村公路建设!M:M,基础数据表格农村公路建设!G:G,B102,基础数据表格农村公路建设!D:D,$AF$5,基础数据表格农村公路建设!E:E,$AF$6)</f>
        <v>22.72</v>
      </c>
      <c r="AG102" s="111">
        <f>SUMIFS(基础数据表格农村公路建设!M:M,基础数据表格农村公路建设!G:G,B102,基础数据表格农村公路建设!D:D,$AG$5,基础数据表格农村公路建设!E:E,$AG$6)</f>
        <v>2.847</v>
      </c>
      <c r="AH102" s="83"/>
      <c r="AI102" s="83">
        <v>28.705</v>
      </c>
      <c r="AJ102" s="98">
        <f t="shared" si="68"/>
        <v>1.95</v>
      </c>
      <c r="AK102" s="99" t="s">
        <v>198</v>
      </c>
      <c r="AL102" s="112">
        <v>60</v>
      </c>
      <c r="AM102" s="112">
        <v>140</v>
      </c>
      <c r="AN102" s="113">
        <v>30</v>
      </c>
    </row>
    <row r="103" customFormat="1" ht="19" hidden="1" customHeight="1" outlineLevel="2" spans="1:40">
      <c r="A103" s="114" t="s">
        <v>123</v>
      </c>
      <c r="B103" s="140" t="s">
        <v>127</v>
      </c>
      <c r="C103" s="115">
        <f t="shared" si="85"/>
        <v>4130</v>
      </c>
      <c r="D103" s="117">
        <v>593</v>
      </c>
      <c r="E103" s="117">
        <f t="shared" si="86"/>
        <v>179</v>
      </c>
      <c r="F103" s="115">
        <f t="shared" si="87"/>
        <v>3537</v>
      </c>
      <c r="G103" s="115">
        <v>2809</v>
      </c>
      <c r="H103" s="115">
        <v>71</v>
      </c>
      <c r="I103" s="241">
        <v>3306</v>
      </c>
      <c r="J103" s="115">
        <v>160</v>
      </c>
      <c r="K103" s="115">
        <v>0</v>
      </c>
      <c r="L103" s="115">
        <f t="shared" si="88"/>
        <v>3537</v>
      </c>
      <c r="M103" s="742">
        <v>24.124</v>
      </c>
      <c r="N103" s="226">
        <f t="shared" si="89"/>
        <v>24.124</v>
      </c>
      <c r="O103" s="193">
        <f>ROUND(SUMIFS(基础数据表格农村公路建设!P:P,基础数据表格农村公路建设!E:E,$AB$6,基础数据表格农村公路建设!G:G,B103),0)</f>
        <v>3541</v>
      </c>
      <c r="P103" s="115">
        <f t="shared" si="90"/>
        <v>3377</v>
      </c>
      <c r="Q103" s="119">
        <f t="shared" si="91"/>
        <v>3377.36</v>
      </c>
      <c r="R103" s="120">
        <f t="shared" si="92"/>
        <v>3541</v>
      </c>
      <c r="S103" s="715">
        <v>149</v>
      </c>
      <c r="T103" s="74">
        <v>11</v>
      </c>
      <c r="U103" s="715">
        <v>0</v>
      </c>
      <c r="V103" s="486">
        <v>6</v>
      </c>
      <c r="W103" s="486">
        <v>6</v>
      </c>
      <c r="X103" s="488">
        <v>2</v>
      </c>
      <c r="Y103" s="744"/>
      <c r="Z103" s="487"/>
      <c r="AA103" s="130"/>
      <c r="AB103" s="110">
        <f>SUMIFS(基础数据表格农村公路建设!M:M,基础数据表格农村公路建设!G:G,B103,基础数据表格农村公路建设!D:D,$AB$5,基础数据表格农村公路建设!E:E,$AB$6)</f>
        <v>24.124</v>
      </c>
      <c r="AC103" s="111">
        <f>SUMIFS(基础数据表格农村公路建设!M:M,基础数据表格农村公路建设!G:G,B103,基础数据表格农村公路建设!D:D,$AC$5,基础数据表格农村公路建设!E:E,$AC$6)</f>
        <v>0</v>
      </c>
      <c r="AD103" s="111">
        <f>SUMIFS(基础数据表格农村公路建设!M:M,基础数据表格农村公路建设!G:G,B103,基础数据表格农村公路建设!D:D,$AD$5,基础数据表格农村公路建设!E:E,$AD$6)</f>
        <v>0</v>
      </c>
      <c r="AE103" s="111">
        <f>SUMIFS(基础数据表格农村公路建设!M:M,基础数据表格农村公路建设!G:G,B103,基础数据表格农村公路建设!D:D,$AE$5,基础数据表格农村公路建设!E:E,$AE$6)</f>
        <v>0</v>
      </c>
      <c r="AF103" s="111">
        <f>SUMIFS(基础数据表格农村公路建设!M:M,基础数据表格农村公路建设!G:G,B103,基础数据表格农村公路建设!D:D,$AF$5,基础数据表格农村公路建设!E:E,$AF$6)</f>
        <v>0</v>
      </c>
      <c r="AG103" s="111">
        <f>SUMIFS(基础数据表格农村公路建设!M:M,基础数据表格农村公路建设!G:G,B103,基础数据表格农村公路建设!D:D,$AG$5,基础数据表格农村公路建设!E:E,$AG$6)</f>
        <v>0</v>
      </c>
      <c r="AH103" s="83"/>
      <c r="AI103" s="83">
        <v>23.945</v>
      </c>
      <c r="AJ103" s="98">
        <f t="shared" si="68"/>
        <v>0.178999999999998</v>
      </c>
      <c r="AK103" s="99" t="s">
        <v>198</v>
      </c>
      <c r="AL103" s="112">
        <v>60</v>
      </c>
      <c r="AM103" s="112">
        <v>140</v>
      </c>
      <c r="AN103" s="113">
        <v>30</v>
      </c>
    </row>
    <row r="104" customFormat="1" ht="19" hidden="1" customHeight="1" outlineLevel="2" spans="1:40">
      <c r="A104" s="114" t="s">
        <v>123</v>
      </c>
      <c r="B104" s="140" t="s">
        <v>128</v>
      </c>
      <c r="C104" s="115">
        <f t="shared" si="85"/>
        <v>5638</v>
      </c>
      <c r="D104" s="117">
        <v>903</v>
      </c>
      <c r="E104" s="117">
        <f t="shared" si="86"/>
        <v>273</v>
      </c>
      <c r="F104" s="115">
        <f t="shared" si="87"/>
        <v>4735</v>
      </c>
      <c r="G104" s="115">
        <v>3753</v>
      </c>
      <c r="H104" s="115">
        <v>94</v>
      </c>
      <c r="I104" s="241">
        <v>4460</v>
      </c>
      <c r="J104" s="115">
        <v>181</v>
      </c>
      <c r="K104" s="115">
        <v>0</v>
      </c>
      <c r="L104" s="115">
        <f t="shared" si="88"/>
        <v>4735</v>
      </c>
      <c r="M104" s="742">
        <v>40.559</v>
      </c>
      <c r="N104" s="226">
        <f t="shared" si="89"/>
        <v>40.559</v>
      </c>
      <c r="O104" s="193">
        <f>ROUND(SUMIFS(基础数据表格农村公路建设!P:P,基础数据表格农村公路建设!E:E,$AB$6,基础数据表格农村公路建设!G:G,B104),0)</f>
        <v>4554</v>
      </c>
      <c r="P104" s="115">
        <f t="shared" si="90"/>
        <v>4554</v>
      </c>
      <c r="Q104" s="119">
        <f t="shared" si="91"/>
        <v>5245.295</v>
      </c>
      <c r="R104" s="120">
        <f t="shared" si="92"/>
        <v>4554</v>
      </c>
      <c r="S104" s="715">
        <v>59</v>
      </c>
      <c r="T104" s="74">
        <v>122</v>
      </c>
      <c r="U104" s="715">
        <v>0</v>
      </c>
      <c r="V104" s="486">
        <v>1</v>
      </c>
      <c r="W104" s="486">
        <v>1</v>
      </c>
      <c r="X104" s="488">
        <v>3</v>
      </c>
      <c r="Y104" s="744"/>
      <c r="Z104" s="487"/>
      <c r="AA104" s="130"/>
      <c r="AB104" s="110">
        <f>SUMIFS(基础数据表格农村公路建设!M:M,基础数据表格农村公路建设!G:G,B104,基础数据表格农村公路建设!D:D,$AB$5,基础数据表格农村公路建设!E:E,$AB$6)</f>
        <v>32.612</v>
      </c>
      <c r="AC104" s="111">
        <f>SUMIFS(基础数据表格农村公路建设!M:M,基础数据表格农村公路建设!G:G,B104,基础数据表格农村公路建设!D:D,$AC$5,基础数据表格农村公路建设!E:E,$AC$6)</f>
        <v>0</v>
      </c>
      <c r="AD104" s="111">
        <f>SUMIFS(基础数据表格农村公路建设!M:M,基础数据表格农村公路建设!G:G,B104,基础数据表格农村公路建设!D:D,$AD$5,基础数据表格农村公路建设!E:E,$AD$6)</f>
        <v>0</v>
      </c>
      <c r="AE104" s="111">
        <f>SUMIFS(基础数据表格农村公路建设!M:M,基础数据表格农村公路建设!G:G,B104,基础数据表格农村公路建设!D:D,$AE$5,基础数据表格农村公路建设!E:E,$AE$6)</f>
        <v>0</v>
      </c>
      <c r="AF104" s="111">
        <f>SUMIFS(基础数据表格农村公路建设!M:M,基础数据表格农村公路建设!G:G,B104,基础数据表格农村公路建设!D:D,$AF$5,基础数据表格农村公路建设!E:E,$AF$6)</f>
        <v>7.947</v>
      </c>
      <c r="AG104" s="111">
        <f>SUMIFS(基础数据表格农村公路建设!M:M,基础数据表格农村公路建设!G:G,B104,基础数据表格农村公路建设!D:D,$AG$5,基础数据表格农村公路建设!E:E,$AG$6)</f>
        <v>0</v>
      </c>
      <c r="AH104" s="83"/>
      <c r="AI104" s="83">
        <v>29.877</v>
      </c>
      <c r="AJ104" s="98">
        <f t="shared" si="68"/>
        <v>10.682</v>
      </c>
      <c r="AK104" s="99" t="s">
        <v>195</v>
      </c>
      <c r="AL104" s="112">
        <v>65</v>
      </c>
      <c r="AM104" s="112">
        <v>145</v>
      </c>
      <c r="AN104" s="113">
        <v>40</v>
      </c>
    </row>
    <row r="105" customFormat="1" ht="19" hidden="1" customHeight="1" outlineLevel="2" spans="1:40">
      <c r="A105" s="114" t="s">
        <v>123</v>
      </c>
      <c r="B105" s="140" t="s">
        <v>129</v>
      </c>
      <c r="C105" s="115">
        <f t="shared" si="85"/>
        <v>4436</v>
      </c>
      <c r="D105" s="117">
        <v>776</v>
      </c>
      <c r="E105" s="117">
        <f t="shared" si="86"/>
        <v>235</v>
      </c>
      <c r="F105" s="115">
        <f t="shared" si="87"/>
        <v>3660</v>
      </c>
      <c r="G105" s="115">
        <v>2870</v>
      </c>
      <c r="H105" s="115">
        <v>73</v>
      </c>
      <c r="I105" s="241">
        <v>3587</v>
      </c>
      <c r="J105" s="115">
        <v>0</v>
      </c>
      <c r="K105" s="115">
        <v>0</v>
      </c>
      <c r="L105" s="115">
        <f t="shared" si="88"/>
        <v>3660</v>
      </c>
      <c r="M105" s="742">
        <v>37.623</v>
      </c>
      <c r="N105" s="226">
        <f t="shared" si="89"/>
        <v>37.623</v>
      </c>
      <c r="O105" s="193">
        <f>ROUND(SUMIFS(基础数据表格农村公路建设!P:P,基础数据表格农村公路建设!E:E,$AB$6,基础数据表格农村公路建设!G:G,B105),0)</f>
        <v>3660</v>
      </c>
      <c r="P105" s="115">
        <f t="shared" si="90"/>
        <v>3660</v>
      </c>
      <c r="Q105" s="119">
        <f t="shared" si="91"/>
        <v>4029.575</v>
      </c>
      <c r="R105" s="120">
        <f t="shared" si="92"/>
        <v>3660</v>
      </c>
      <c r="S105" s="715">
        <v>0</v>
      </c>
      <c r="T105" s="74">
        <v>0</v>
      </c>
      <c r="U105" s="715">
        <v>0</v>
      </c>
      <c r="V105" s="486">
        <v>0</v>
      </c>
      <c r="W105" s="486">
        <v>0</v>
      </c>
      <c r="X105" s="488">
        <v>0</v>
      </c>
      <c r="Y105" s="744">
        <v>69.571</v>
      </c>
      <c r="Z105" s="487"/>
      <c r="AA105" s="130"/>
      <c r="AB105" s="110">
        <f>SUMIFS(基础数据表格农村公路建设!M:M,基础数据表格农村公路建设!G:G,B105,基础数据表格农村公路建设!D:D,$AB$5,基础数据表格农村公路建设!E:E,$AB$6)</f>
        <v>19.801</v>
      </c>
      <c r="AC105" s="111">
        <f>SUMIFS(基础数据表格农村公路建设!M:M,基础数据表格农村公路建设!G:G,B105,基础数据表格农村公路建设!D:D,$AC$5,基础数据表格农村公路建设!E:E,$AC$6)</f>
        <v>0</v>
      </c>
      <c r="AD105" s="111">
        <f>SUMIFS(基础数据表格农村公路建设!M:M,基础数据表格农村公路建设!G:G,B105,基础数据表格农村公路建设!D:D,$AD$5,基础数据表格农村公路建设!E:E,$AD$6)</f>
        <v>0</v>
      </c>
      <c r="AE105" s="111">
        <f>SUMIFS(基础数据表格农村公路建设!M:M,基础数据表格农村公路建设!G:G,B105,基础数据表格农村公路建设!D:D,$AE$5,基础数据表格农村公路建设!E:E,$AE$6)</f>
        <v>12.982</v>
      </c>
      <c r="AF105" s="111">
        <f>SUMIFS(基础数据表格农村公路建设!M:M,基础数据表格农村公路建设!G:G,B105,基础数据表格农村公路建设!D:D,$AF$5,基础数据表格农村公路建设!E:E,$AF$6)</f>
        <v>4.84</v>
      </c>
      <c r="AG105" s="111">
        <f>SUMIFS(基础数据表格农村公路建设!M:M,基础数据表格农村公路建设!G:G,B105,基础数据表格农村公路建设!D:D,$AG$5,基础数据表格农村公路建设!E:E,$AG$6)</f>
        <v>0</v>
      </c>
      <c r="AH105" s="83"/>
      <c r="AI105" s="83">
        <v>42.262</v>
      </c>
      <c r="AJ105" s="98">
        <f t="shared" si="68"/>
        <v>-4.639</v>
      </c>
      <c r="AK105" s="99" t="s">
        <v>195</v>
      </c>
      <c r="AL105" s="112">
        <v>65</v>
      </c>
      <c r="AM105" s="112">
        <v>145</v>
      </c>
      <c r="AN105" s="113">
        <v>40</v>
      </c>
    </row>
    <row r="106" customFormat="1" ht="19" hidden="1" customHeight="1" outlineLevel="2" spans="1:40">
      <c r="A106" s="114" t="s">
        <v>123</v>
      </c>
      <c r="B106" s="140" t="s">
        <v>130</v>
      </c>
      <c r="C106" s="115">
        <f t="shared" si="85"/>
        <v>9715</v>
      </c>
      <c r="D106" s="117">
        <v>968</v>
      </c>
      <c r="E106" s="117">
        <f t="shared" si="86"/>
        <v>293</v>
      </c>
      <c r="F106" s="115">
        <f t="shared" si="87"/>
        <v>8747</v>
      </c>
      <c r="G106" s="115">
        <v>6821</v>
      </c>
      <c r="H106" s="115">
        <v>0</v>
      </c>
      <c r="I106" s="241">
        <v>8747</v>
      </c>
      <c r="J106" s="115">
        <v>0</v>
      </c>
      <c r="K106" s="115">
        <v>0</v>
      </c>
      <c r="L106" s="115">
        <f t="shared" si="88"/>
        <v>8747</v>
      </c>
      <c r="M106" s="742">
        <v>88.449</v>
      </c>
      <c r="N106" s="226">
        <f t="shared" si="89"/>
        <v>88.449</v>
      </c>
      <c r="O106" s="193">
        <f>ROUND(SUMIFS(基础数据表格农村公路建设!P:P,基础数据表格农村公路建设!E:E,$AB$6,基础数据表格农村公路建设!G:G,B106),0)</f>
        <v>8747</v>
      </c>
      <c r="P106" s="115">
        <f t="shared" si="90"/>
        <v>8747</v>
      </c>
      <c r="Q106" s="119">
        <f t="shared" si="91"/>
        <v>9821.905</v>
      </c>
      <c r="R106" s="120">
        <f t="shared" si="92"/>
        <v>8747</v>
      </c>
      <c r="S106" s="715">
        <v>0</v>
      </c>
      <c r="T106" s="74">
        <v>0</v>
      </c>
      <c r="U106" s="715">
        <v>0</v>
      </c>
      <c r="V106" s="486">
        <v>1</v>
      </c>
      <c r="W106" s="486">
        <v>0</v>
      </c>
      <c r="X106" s="488">
        <v>0</v>
      </c>
      <c r="Y106" s="744"/>
      <c r="Z106" s="487"/>
      <c r="AA106" s="130"/>
      <c r="AB106" s="110">
        <f>SUMIFS(基础数据表格农村公路建设!M:M,基础数据表格农村公路建设!G:G,B106,基础数据表格农村公路建设!D:D,$AB$5,基础数据表格农村公路建设!E:E,$AB$6)</f>
        <v>50.909</v>
      </c>
      <c r="AC106" s="111">
        <f>SUMIFS(基础数据表格农村公路建设!M:M,基础数据表格农村公路建设!G:G,B106,基础数据表格农村公路建设!D:D,$AC$5,基础数据表格农村公路建设!E:E,$AC$6)</f>
        <v>0</v>
      </c>
      <c r="AD106" s="111">
        <f>SUMIFS(基础数据表格农村公路建设!M:M,基础数据表格农村公路建设!G:G,B106,基础数据表格农村公路建设!D:D,$AD$5,基础数据表格农村公路建设!E:E,$AD$6)</f>
        <v>0</v>
      </c>
      <c r="AE106" s="111">
        <f>SUMIFS(基础数据表格农村公路建设!M:M,基础数据表格农村公路建设!G:G,B106,基础数据表格农村公路建设!D:D,$AE$5,基础数据表格农村公路建设!E:E,$AE$6)</f>
        <v>0</v>
      </c>
      <c r="AF106" s="111">
        <f>SUMIFS(基础数据表格农村公路建设!M:M,基础数据表格农村公路建设!G:G,B106,基础数据表格农村公路建设!D:D,$AF$5,基础数据表格农村公路建设!E:E,$AF$6)</f>
        <v>37.54</v>
      </c>
      <c r="AG106" s="111">
        <f>SUMIFS(基础数据表格农村公路建设!M:M,基础数据表格农村公路建设!G:G,B106,基础数据表格农村公路建设!D:D,$AG$5,基础数据表格农村公路建设!E:E,$AG$6)</f>
        <v>0</v>
      </c>
      <c r="AH106" s="83"/>
      <c r="AI106" s="83">
        <v>87.2</v>
      </c>
      <c r="AJ106" s="98">
        <f t="shared" si="68"/>
        <v>1.249</v>
      </c>
      <c r="AK106" s="99" t="s">
        <v>195</v>
      </c>
      <c r="AL106" s="112">
        <v>65</v>
      </c>
      <c r="AM106" s="112">
        <v>145</v>
      </c>
      <c r="AN106" s="113">
        <v>40</v>
      </c>
    </row>
    <row r="107" customFormat="1" ht="19" hidden="1" customHeight="1" outlineLevel="2" spans="1:40">
      <c r="A107" s="114" t="s">
        <v>123</v>
      </c>
      <c r="B107" s="140" t="s">
        <v>131</v>
      </c>
      <c r="C107" s="115">
        <f t="shared" si="85"/>
        <v>5428</v>
      </c>
      <c r="D107" s="117">
        <v>1152</v>
      </c>
      <c r="E107" s="117">
        <f t="shared" si="86"/>
        <v>348</v>
      </c>
      <c r="F107" s="115">
        <f t="shared" si="87"/>
        <v>4276</v>
      </c>
      <c r="G107" s="115">
        <v>3384</v>
      </c>
      <c r="H107" s="115">
        <v>86</v>
      </c>
      <c r="I107" s="241">
        <v>4048</v>
      </c>
      <c r="J107" s="115">
        <v>142</v>
      </c>
      <c r="K107" s="115">
        <v>0</v>
      </c>
      <c r="L107" s="115">
        <f t="shared" si="88"/>
        <v>4276</v>
      </c>
      <c r="M107" s="742">
        <v>52.667</v>
      </c>
      <c r="N107" s="226">
        <f t="shared" si="89"/>
        <v>52.667</v>
      </c>
      <c r="O107" s="193">
        <f>ROUND(SUMIFS(基础数据表格农村公路建设!P:P,基础数据表格农村公路建设!E:E,$AB$6,基础数据表格农村公路建设!G:G,B107),0)</f>
        <v>4730</v>
      </c>
      <c r="P107" s="115">
        <f t="shared" si="90"/>
        <v>4134</v>
      </c>
      <c r="Q107" s="119">
        <f t="shared" si="91"/>
        <v>4134.135</v>
      </c>
      <c r="R107" s="120">
        <f t="shared" si="92"/>
        <v>4730</v>
      </c>
      <c r="S107" s="715">
        <v>142</v>
      </c>
      <c r="T107" s="74">
        <v>0</v>
      </c>
      <c r="U107" s="715">
        <v>0</v>
      </c>
      <c r="V107" s="486">
        <v>11</v>
      </c>
      <c r="W107" s="486">
        <v>3</v>
      </c>
      <c r="X107" s="488">
        <v>0</v>
      </c>
      <c r="Y107" s="744"/>
      <c r="Z107" s="487"/>
      <c r="AA107" s="130"/>
      <c r="AB107" s="110">
        <f>SUMIFS(基础数据表格农村公路建设!M:M,基础数据表格农村公路建设!G:G,B107,基础数据表格农村公路建设!D:D,$AB$5,基础数据表格农村公路建设!E:E,$AB$6)</f>
        <v>13.056</v>
      </c>
      <c r="AC107" s="111">
        <f>SUMIFS(基础数据表格农村公路建设!M:M,基础数据表格农村公路建设!G:G,B107,基础数据表格农村公路建设!D:D,$AC$5,基础数据表格农村公路建设!E:E,$AC$6)</f>
        <v>0</v>
      </c>
      <c r="AD107" s="111">
        <f>SUMIFS(基础数据表格农村公路建设!M:M,基础数据表格农村公路建设!G:G,B107,基础数据表格农村公路建设!D:D,$AD$5,基础数据表格农村公路建设!E:E,$AD$6)</f>
        <v>10.45</v>
      </c>
      <c r="AE107" s="111">
        <f>SUMIFS(基础数据表格农村公路建设!M:M,基础数据表格农村公路建设!G:G,B107,基础数据表格农村公路建设!D:D,$AE$5,基础数据表格农村公路建设!E:E,$AE$6)</f>
        <v>12.867</v>
      </c>
      <c r="AF107" s="111">
        <f>SUMIFS(基础数据表格农村公路建设!M:M,基础数据表格农村公路建设!G:G,B107,基础数据表格农村公路建设!D:D,$AF$5,基础数据表格农村公路建设!E:E,$AF$6)</f>
        <v>2.946</v>
      </c>
      <c r="AG107" s="111">
        <f>SUMIFS(基础数据表格农村公路建设!M:M,基础数据表格农村公路建设!G:G,B107,基础数据表格农村公路建设!D:D,$AG$5,基础数据表格农村公路建设!E:E,$AG$6)</f>
        <v>13.348</v>
      </c>
      <c r="AH107" s="83"/>
      <c r="AI107" s="83">
        <v>55.642</v>
      </c>
      <c r="AJ107" s="98">
        <f t="shared" si="68"/>
        <v>-2.975</v>
      </c>
      <c r="AK107" s="99" t="s">
        <v>195</v>
      </c>
      <c r="AL107" s="112">
        <v>65</v>
      </c>
      <c r="AM107" s="112">
        <v>145</v>
      </c>
      <c r="AN107" s="113">
        <v>40</v>
      </c>
    </row>
    <row r="108" customFormat="1" ht="19" customHeight="1" outlineLevel="1" collapsed="1" spans="1:40">
      <c r="A108" s="101" t="s">
        <v>132</v>
      </c>
      <c r="B108" s="140"/>
      <c r="C108" s="115">
        <f t="shared" ref="C108:U108" si="93">SUBTOTAL(9,C109:C116)</f>
        <v>25642</v>
      </c>
      <c r="D108" s="115">
        <f t="shared" si="93"/>
        <v>7598</v>
      </c>
      <c r="E108" s="115">
        <f t="shared" si="93"/>
        <v>2299</v>
      </c>
      <c r="F108" s="115">
        <f t="shared" si="93"/>
        <v>18044</v>
      </c>
      <c r="G108" s="115">
        <f t="shared" si="93"/>
        <v>14486</v>
      </c>
      <c r="H108" s="115">
        <f t="shared" si="93"/>
        <v>295</v>
      </c>
      <c r="I108" s="115">
        <f t="shared" si="93"/>
        <v>16162</v>
      </c>
      <c r="J108" s="115">
        <f t="shared" si="93"/>
        <v>1487</v>
      </c>
      <c r="K108" s="115">
        <f t="shared" si="93"/>
        <v>100</v>
      </c>
      <c r="L108" s="115">
        <f t="shared" si="93"/>
        <v>18044</v>
      </c>
      <c r="M108" s="743">
        <f t="shared" si="93"/>
        <v>224.907</v>
      </c>
      <c r="N108" s="385">
        <f t="shared" si="93"/>
        <v>204.5917</v>
      </c>
      <c r="O108" s="238">
        <f t="shared" si="93"/>
        <v>22822</v>
      </c>
      <c r="P108" s="115">
        <f t="shared" si="93"/>
        <v>16457</v>
      </c>
      <c r="Q108" s="115">
        <f t="shared" si="93"/>
        <v>19088.5175</v>
      </c>
      <c r="R108" s="115">
        <f t="shared" si="93"/>
        <v>22822</v>
      </c>
      <c r="S108" s="115">
        <f t="shared" si="93"/>
        <v>1054</v>
      </c>
      <c r="T108" s="115">
        <f t="shared" si="93"/>
        <v>433</v>
      </c>
      <c r="U108" s="115">
        <f t="shared" si="93"/>
        <v>100</v>
      </c>
      <c r="V108" s="489">
        <v>25</v>
      </c>
      <c r="W108" s="489">
        <v>21</v>
      </c>
      <c r="X108" s="489">
        <v>6</v>
      </c>
      <c r="Y108" s="490">
        <v>73.706</v>
      </c>
      <c r="Z108" s="490">
        <f t="shared" ref="Z108:AG108" si="94">SUM(Z109:Z116)</f>
        <v>16.735</v>
      </c>
      <c r="AA108" s="111">
        <f t="shared" si="94"/>
        <v>121.723</v>
      </c>
      <c r="AB108" s="111">
        <f t="shared" si="94"/>
        <v>72.606</v>
      </c>
      <c r="AC108" s="111">
        <f t="shared" si="94"/>
        <v>5.702</v>
      </c>
      <c r="AD108" s="111">
        <f t="shared" si="94"/>
        <v>7.982</v>
      </c>
      <c r="AE108" s="111">
        <f t="shared" si="94"/>
        <v>21.805</v>
      </c>
      <c r="AF108" s="111">
        <f t="shared" si="94"/>
        <v>70.1547</v>
      </c>
      <c r="AG108" s="111">
        <f t="shared" si="94"/>
        <v>26.342</v>
      </c>
      <c r="AH108" s="110"/>
      <c r="AI108" s="110">
        <v>224.736</v>
      </c>
      <c r="AJ108" s="98">
        <f t="shared" si="68"/>
        <v>-20.1443</v>
      </c>
      <c r="AK108" s="99"/>
      <c r="AL108" s="112"/>
      <c r="AM108" s="112"/>
      <c r="AN108" s="113"/>
    </row>
    <row r="109" customFormat="1" ht="19" hidden="1" customHeight="1" outlineLevel="2" spans="1:40">
      <c r="A109" s="114" t="s">
        <v>133</v>
      </c>
      <c r="B109" s="140" t="s">
        <v>134</v>
      </c>
      <c r="C109" s="115">
        <f t="shared" ref="C109:C116" si="95">F109+D109</f>
        <v>2764</v>
      </c>
      <c r="D109" s="117">
        <v>680</v>
      </c>
      <c r="E109" s="117">
        <f t="shared" ref="E109:E116" si="96">ROUND(21686/71686*D109,0)</f>
        <v>206</v>
      </c>
      <c r="F109" s="115">
        <f t="shared" ref="F109:F116" si="97">L109</f>
        <v>2084</v>
      </c>
      <c r="G109" s="115">
        <v>1631</v>
      </c>
      <c r="H109" s="115">
        <v>25</v>
      </c>
      <c r="I109" s="241">
        <v>2059</v>
      </c>
      <c r="J109" s="115">
        <v>0</v>
      </c>
      <c r="K109" s="115">
        <v>0</v>
      </c>
      <c r="L109" s="115">
        <f t="shared" ref="L109:L116" si="98">ROUND(P109+T109+S109+U109,0)</f>
        <v>2084</v>
      </c>
      <c r="M109" s="742">
        <v>39.776</v>
      </c>
      <c r="N109" s="226">
        <f t="shared" ref="N109:N116" si="99">SUM(AB109:AG109)</f>
        <v>20.962</v>
      </c>
      <c r="O109" s="193">
        <f>ROUND(SUMIFS(基础数据表格农村公路建设!P:P,基础数据表格农村公路建设!E:E,$AB$6,基础数据表格农村公路建设!G:G,B109),0)</f>
        <v>6625</v>
      </c>
      <c r="P109" s="115">
        <f t="shared" ref="P109:P116" si="100">ROUND(IF(Q109&lt;R109,Q109,R109),0)</f>
        <v>2084</v>
      </c>
      <c r="Q109" s="119">
        <f t="shared" ref="Q109:Q116" si="101">AL109*(AD109+AE109+AF109)+AM109*(AB109+AC109)+AN109*AG109</f>
        <v>2084.29</v>
      </c>
      <c r="R109" s="120">
        <f t="shared" ref="R109:R116" si="102">O109</f>
        <v>6625</v>
      </c>
      <c r="S109" s="715">
        <v>0</v>
      </c>
      <c r="T109" s="74">
        <v>0</v>
      </c>
      <c r="U109" s="715">
        <v>0</v>
      </c>
      <c r="V109" s="486">
        <v>0</v>
      </c>
      <c r="W109" s="486">
        <v>0</v>
      </c>
      <c r="X109" s="488">
        <v>0</v>
      </c>
      <c r="Y109" s="744"/>
      <c r="Z109" s="487"/>
      <c r="AA109" s="130"/>
      <c r="AB109" s="110">
        <f>SUMIFS(基础数据表格农村公路建设!M:M,基础数据表格农村公路建设!G:G,B109,基础数据表格农村公路建设!D:D,$AB$5,基础数据表格农村公路建设!E:E,$AB$6)</f>
        <v>3.32</v>
      </c>
      <c r="AC109" s="111">
        <f>SUMIFS(基础数据表格农村公路建设!M:M,基础数据表格农村公路建设!G:G,B109,基础数据表格农村公路建设!D:D,$AC$5,基础数据表格农村公路建设!E:E,$AC$6)</f>
        <v>5.702</v>
      </c>
      <c r="AD109" s="111">
        <f>SUMIFS(基础数据表格农村公路建设!M:M,基础数据表格农村公路建设!G:G,B109,基础数据表格农村公路建设!D:D,$AD$5,基础数据表格农村公路建设!E:E,$AD$6)</f>
        <v>0</v>
      </c>
      <c r="AE109" s="111">
        <f>SUMIFS(基础数据表格农村公路建设!M:M,基础数据表格农村公路建设!G:G,B109,基础数据表格农村公路建设!D:D,$AE$5,基础数据表格农村公路建设!E:E,$AE$6)</f>
        <v>0</v>
      </c>
      <c r="AF109" s="111">
        <f>SUMIFS(基础数据表格农村公路建设!M:M,基础数据表格农村公路建设!G:G,B109,基础数据表格农村公路建设!D:D,$AF$5,基础数据表格农村公路建设!E:E,$AF$6)</f>
        <v>11.94</v>
      </c>
      <c r="AG109" s="111">
        <f>SUMIFS(基础数据表格农村公路建设!M:M,基础数据表格农村公路建设!G:G,B109,基础数据表格农村公路建设!D:D,$AG$5,基础数据表格农村公路建设!E:E,$AG$6)</f>
        <v>0</v>
      </c>
      <c r="AH109" s="83"/>
      <c r="AI109" s="83">
        <v>35.756</v>
      </c>
      <c r="AJ109" s="98">
        <f t="shared" si="68"/>
        <v>-14.794</v>
      </c>
      <c r="AK109" s="99" t="s">
        <v>195</v>
      </c>
      <c r="AL109" s="112">
        <v>65</v>
      </c>
      <c r="AM109" s="112">
        <v>145</v>
      </c>
      <c r="AN109" s="113">
        <v>40</v>
      </c>
    </row>
    <row r="110" customFormat="1" ht="19" hidden="1" customHeight="1" outlineLevel="2" spans="1:40">
      <c r="A110" s="114" t="s">
        <v>133</v>
      </c>
      <c r="B110" s="140" t="s">
        <v>135</v>
      </c>
      <c r="C110" s="115">
        <f t="shared" si="95"/>
        <v>2248</v>
      </c>
      <c r="D110" s="117">
        <v>1015</v>
      </c>
      <c r="E110" s="117">
        <f t="shared" si="96"/>
        <v>307</v>
      </c>
      <c r="F110" s="115">
        <f t="shared" si="97"/>
        <v>1233</v>
      </c>
      <c r="G110" s="115">
        <v>1029</v>
      </c>
      <c r="H110" s="115">
        <v>0</v>
      </c>
      <c r="I110" s="241">
        <v>926</v>
      </c>
      <c r="J110" s="115">
        <v>307</v>
      </c>
      <c r="K110" s="115">
        <v>0</v>
      </c>
      <c r="L110" s="115">
        <f t="shared" si="98"/>
        <v>1233</v>
      </c>
      <c r="M110" s="742">
        <v>7.948</v>
      </c>
      <c r="N110" s="226">
        <f t="shared" si="99"/>
        <v>7.948</v>
      </c>
      <c r="O110" s="193">
        <f>ROUND(SUMIFS(基础数据表格农村公路建设!P:P,基础数据表格农村公路建设!E:E,$AB$6,基础数据表格农村公路建设!G:G,B110),0)</f>
        <v>1404</v>
      </c>
      <c r="P110" s="115">
        <f t="shared" si="100"/>
        <v>926</v>
      </c>
      <c r="Q110" s="119">
        <f t="shared" si="101"/>
        <v>926.06</v>
      </c>
      <c r="R110" s="120">
        <f t="shared" si="102"/>
        <v>1404</v>
      </c>
      <c r="S110" s="715">
        <v>307</v>
      </c>
      <c r="T110" s="74">
        <v>0</v>
      </c>
      <c r="U110" s="715">
        <v>0</v>
      </c>
      <c r="V110" s="486">
        <v>4</v>
      </c>
      <c r="W110" s="486">
        <v>4</v>
      </c>
      <c r="X110" s="488">
        <v>0</v>
      </c>
      <c r="Y110" s="744"/>
      <c r="Z110" s="487"/>
      <c r="AA110" s="130"/>
      <c r="AB110" s="110">
        <f>SUMIFS(基础数据表格农村公路建设!M:M,基础数据表格农村公路建设!G:G,B110,基础数据表格农村公路建设!D:D,$AB$5,基础数据表格农村公路建设!E:E,$AB$6)</f>
        <v>5.118</v>
      </c>
      <c r="AC110" s="111">
        <f>SUMIFS(基础数据表格农村公路建设!M:M,基础数据表格农村公路建设!G:G,B110,基础数据表格农村公路建设!D:D,$AC$5,基础数据表格农村公路建设!E:E,$AC$6)</f>
        <v>0</v>
      </c>
      <c r="AD110" s="111">
        <f>SUMIFS(基础数据表格农村公路建设!M:M,基础数据表格农村公路建设!G:G,B110,基础数据表格农村公路建设!D:D,$AD$5,基础数据表格农村公路建设!E:E,$AD$6)</f>
        <v>0</v>
      </c>
      <c r="AE110" s="111">
        <f>SUMIFS(基础数据表格农村公路建设!M:M,基础数据表格农村公路建设!G:G,B110,基础数据表格农村公路建设!D:D,$AE$5,基础数据表格农村公路建设!E:E,$AE$6)</f>
        <v>0</v>
      </c>
      <c r="AF110" s="111">
        <f>SUMIFS(基础数据表格农村公路建设!M:M,基础数据表格农村公路建设!G:G,B110,基础数据表格农村公路建设!D:D,$AF$5,基础数据表格农村公路建设!E:E,$AF$6)</f>
        <v>2.83</v>
      </c>
      <c r="AG110" s="111">
        <f>SUMIFS(基础数据表格农村公路建设!M:M,基础数据表格农村公路建设!G:G,B110,基础数据表格农村公路建设!D:D,$AG$5,基础数据表格农村公路建设!E:E,$AG$6)</f>
        <v>0</v>
      </c>
      <c r="AH110" s="83"/>
      <c r="AI110" s="83">
        <v>7.868</v>
      </c>
      <c r="AJ110" s="98">
        <f t="shared" si="68"/>
        <v>0.0800000000000001</v>
      </c>
      <c r="AK110" s="99" t="s">
        <v>195</v>
      </c>
      <c r="AL110" s="112">
        <v>65</v>
      </c>
      <c r="AM110" s="112">
        <v>145</v>
      </c>
      <c r="AN110" s="113">
        <v>40</v>
      </c>
    </row>
    <row r="111" customFormat="1" ht="19" hidden="1" customHeight="1" outlineLevel="2" spans="1:40">
      <c r="A111" s="114" t="s">
        <v>133</v>
      </c>
      <c r="B111" s="140" t="s">
        <v>136</v>
      </c>
      <c r="C111" s="115">
        <f t="shared" si="95"/>
        <v>5194</v>
      </c>
      <c r="D111" s="117">
        <v>2181</v>
      </c>
      <c r="E111" s="117">
        <f t="shared" si="96"/>
        <v>660</v>
      </c>
      <c r="F111" s="115">
        <f t="shared" si="97"/>
        <v>3013</v>
      </c>
      <c r="G111" s="115">
        <v>2383</v>
      </c>
      <c r="H111" s="115">
        <v>60</v>
      </c>
      <c r="I111" s="241">
        <v>2861</v>
      </c>
      <c r="J111" s="115">
        <v>92</v>
      </c>
      <c r="K111" s="115">
        <v>0</v>
      </c>
      <c r="L111" s="115">
        <f t="shared" si="98"/>
        <v>3013</v>
      </c>
      <c r="M111" s="742">
        <v>55.072</v>
      </c>
      <c r="N111" s="226">
        <f t="shared" si="99"/>
        <v>55.072</v>
      </c>
      <c r="O111" s="193">
        <f>ROUND(SUMIFS(基础数据表格农村公路建设!P:P,基础数据表格农村公路建设!E:E,$AB$6,基础数据表格农村公路建设!G:G,B111),0)</f>
        <v>3346</v>
      </c>
      <c r="P111" s="115">
        <f t="shared" si="100"/>
        <v>2921</v>
      </c>
      <c r="Q111" s="119">
        <f t="shared" si="101"/>
        <v>2921.13</v>
      </c>
      <c r="R111" s="120">
        <f t="shared" si="102"/>
        <v>3346</v>
      </c>
      <c r="S111" s="715">
        <v>92</v>
      </c>
      <c r="T111" s="74">
        <v>0</v>
      </c>
      <c r="U111" s="715">
        <v>0</v>
      </c>
      <c r="V111" s="486">
        <v>2</v>
      </c>
      <c r="W111" s="486">
        <v>2</v>
      </c>
      <c r="X111" s="488">
        <v>0</v>
      </c>
      <c r="Y111" s="744">
        <v>42.41</v>
      </c>
      <c r="Z111" s="487"/>
      <c r="AA111" s="130"/>
      <c r="AB111" s="110">
        <f>SUMIFS(基础数据表格农村公路建设!M:M,基础数据表格农村公路建设!G:G,B111,基础数据表格农村公路建设!D:D,$AB$5,基础数据表格农村公路建设!E:E,$AB$6)</f>
        <v>0</v>
      </c>
      <c r="AC111" s="111">
        <f>SUMIFS(基础数据表格农村公路建设!M:M,基础数据表格农村公路建设!G:G,B111,基础数据表格农村公路建设!D:D,$AC$5,基础数据表格农村公路建设!E:E,$AC$6)</f>
        <v>0</v>
      </c>
      <c r="AD111" s="111">
        <f>SUMIFS(基础数据表格农村公路建设!M:M,基础数据表格农村公路建设!G:G,B111,基础数据表格农村公路建设!D:D,$AD$5,基础数据表格农村公路建设!E:E,$AD$6)</f>
        <v>0</v>
      </c>
      <c r="AE111" s="111">
        <f>SUMIFS(基础数据表格农村公路建设!M:M,基础数据表格农村公路建设!G:G,B111,基础数据表格农村公路建设!D:D,$AE$5,基础数据表格农村公路建设!E:E,$AE$6)</f>
        <v>8.511</v>
      </c>
      <c r="AF111" s="111">
        <f>SUMIFS(基础数据表格农村公路建设!M:M,基础数据表格农村公路建设!G:G,B111,基础数据表格农村公路建设!D:D,$AF$5,基础数据表格农村公路建设!E:E,$AF$6)</f>
        <v>20.219</v>
      </c>
      <c r="AG111" s="111">
        <f>SUMIFS(基础数据表格农村公路建设!M:M,基础数据表格农村公路建设!G:G,B111,基础数据表格农村公路建设!D:D,$AG$5,基础数据表格农村公路建设!E:E,$AG$6)</f>
        <v>26.342</v>
      </c>
      <c r="AH111" s="83"/>
      <c r="AI111" s="83">
        <v>55.935</v>
      </c>
      <c r="AJ111" s="98">
        <f t="shared" si="68"/>
        <v>-0.863</v>
      </c>
      <c r="AK111" s="99" t="s">
        <v>195</v>
      </c>
      <c r="AL111" s="112">
        <v>65</v>
      </c>
      <c r="AM111" s="112">
        <v>145</v>
      </c>
      <c r="AN111" s="113">
        <v>40</v>
      </c>
    </row>
    <row r="112" customFormat="1" ht="19" hidden="1" customHeight="1" outlineLevel="2" spans="1:40">
      <c r="A112" s="114" t="s">
        <v>133</v>
      </c>
      <c r="B112" s="140" t="s">
        <v>137</v>
      </c>
      <c r="C112" s="115">
        <f t="shared" si="95"/>
        <v>3492</v>
      </c>
      <c r="D112" s="117">
        <v>958</v>
      </c>
      <c r="E112" s="117">
        <f t="shared" si="96"/>
        <v>290</v>
      </c>
      <c r="F112" s="115">
        <f t="shared" si="97"/>
        <v>2534</v>
      </c>
      <c r="G112" s="115">
        <v>2088</v>
      </c>
      <c r="H112" s="115">
        <v>51</v>
      </c>
      <c r="I112" s="241">
        <v>2026</v>
      </c>
      <c r="J112" s="115">
        <v>457</v>
      </c>
      <c r="K112" s="115">
        <v>0</v>
      </c>
      <c r="L112" s="115">
        <f t="shared" si="98"/>
        <v>2534</v>
      </c>
      <c r="M112" s="742">
        <v>30.768</v>
      </c>
      <c r="N112" s="226">
        <f t="shared" si="99"/>
        <v>30.768</v>
      </c>
      <c r="O112" s="193">
        <f>ROUND(SUMIFS(基础数据表格农村公路建设!P:P,基础数据表格农村公路建设!E:E,$AB$6,基础数据表格农村公路建设!G:G,B112),0)</f>
        <v>2077</v>
      </c>
      <c r="P112" s="115">
        <f t="shared" si="100"/>
        <v>2077</v>
      </c>
      <c r="Q112" s="119">
        <f t="shared" si="101"/>
        <v>4375.76</v>
      </c>
      <c r="R112" s="120">
        <f t="shared" si="102"/>
        <v>2077</v>
      </c>
      <c r="S112" s="715">
        <v>457</v>
      </c>
      <c r="T112" s="74">
        <v>0</v>
      </c>
      <c r="U112" s="715">
        <v>0</v>
      </c>
      <c r="V112" s="486">
        <v>11</v>
      </c>
      <c r="W112" s="486">
        <v>11</v>
      </c>
      <c r="X112" s="488">
        <v>0</v>
      </c>
      <c r="Y112" s="744"/>
      <c r="Z112" s="487"/>
      <c r="AA112" s="130"/>
      <c r="AB112" s="110">
        <f>SUMIFS(基础数据表格农村公路建设!M:M,基础数据表格农村公路建设!G:G,B112,基础数据表格农村公路建设!D:D,$AB$5,基础数据表格农村公路建设!E:E,$AB$6)</f>
        <v>29.698</v>
      </c>
      <c r="AC112" s="111">
        <f>SUMIFS(基础数据表格农村公路建设!M:M,基础数据表格农村公路建设!G:G,B112,基础数据表格农村公路建设!D:D,$AC$5,基础数据表格农村公路建设!E:E,$AC$6)</f>
        <v>0</v>
      </c>
      <c r="AD112" s="111">
        <f>SUMIFS(基础数据表格农村公路建设!M:M,基础数据表格农村公路建设!G:G,B112,基础数据表格农村公路建设!D:D,$AD$5,基础数据表格农村公路建设!E:E,$AD$6)</f>
        <v>0</v>
      </c>
      <c r="AE112" s="111">
        <f>SUMIFS(基础数据表格农村公路建设!M:M,基础数据表格农村公路建设!G:G,B112,基础数据表格农村公路建设!D:D,$AE$5,基础数据表格农村公路建设!E:E,$AE$6)</f>
        <v>1.07</v>
      </c>
      <c r="AF112" s="111">
        <f>SUMIFS(基础数据表格农村公路建设!M:M,基础数据表格农村公路建设!G:G,B112,基础数据表格农村公路建设!D:D,$AF$5,基础数据表格农村公路建设!E:E,$AF$6)</f>
        <v>0</v>
      </c>
      <c r="AG112" s="111">
        <f>SUMIFS(基础数据表格农村公路建设!M:M,基础数据表格农村公路建设!G:G,B112,基础数据表格农村公路建设!D:D,$AG$5,基础数据表格农村公路建设!E:E,$AG$6)</f>
        <v>0</v>
      </c>
      <c r="AH112" s="83"/>
      <c r="AI112" s="83">
        <v>34.37</v>
      </c>
      <c r="AJ112" s="98">
        <f t="shared" si="68"/>
        <v>-3.602</v>
      </c>
      <c r="AK112" s="99" t="s">
        <v>195</v>
      </c>
      <c r="AL112" s="112">
        <v>65</v>
      </c>
      <c r="AM112" s="112">
        <v>145</v>
      </c>
      <c r="AN112" s="113">
        <v>40</v>
      </c>
    </row>
    <row r="113" customFormat="1" ht="19" hidden="1" customHeight="1" outlineLevel="2" spans="1:40">
      <c r="A113" s="114" t="s">
        <v>133</v>
      </c>
      <c r="B113" s="140" t="s">
        <v>138</v>
      </c>
      <c r="C113" s="115">
        <f t="shared" si="95"/>
        <v>1647</v>
      </c>
      <c r="D113" s="117">
        <v>493</v>
      </c>
      <c r="E113" s="117">
        <f t="shared" si="96"/>
        <v>149</v>
      </c>
      <c r="F113" s="115">
        <f t="shared" si="97"/>
        <v>1154</v>
      </c>
      <c r="G113" s="115">
        <v>979</v>
      </c>
      <c r="H113" s="115">
        <v>0</v>
      </c>
      <c r="I113" s="241">
        <v>795</v>
      </c>
      <c r="J113" s="115">
        <v>359</v>
      </c>
      <c r="K113" s="115">
        <v>0</v>
      </c>
      <c r="L113" s="115">
        <f t="shared" si="98"/>
        <v>1154</v>
      </c>
      <c r="M113" s="742">
        <v>12.224</v>
      </c>
      <c r="N113" s="226">
        <f t="shared" si="99"/>
        <v>12.224</v>
      </c>
      <c r="O113" s="193">
        <f>ROUND(SUMIFS(基础数据表格农村公路建设!P:P,基础数据表格农村公路建设!E:E,$AB$6,基础数据表格农村公路建设!G:G,B113),0)</f>
        <v>930</v>
      </c>
      <c r="P113" s="115">
        <f t="shared" si="100"/>
        <v>795</v>
      </c>
      <c r="Q113" s="119">
        <f t="shared" si="101"/>
        <v>794.56</v>
      </c>
      <c r="R113" s="120">
        <f t="shared" si="102"/>
        <v>930</v>
      </c>
      <c r="S113" s="715">
        <v>0</v>
      </c>
      <c r="T113" s="74">
        <v>359</v>
      </c>
      <c r="U113" s="715">
        <v>0</v>
      </c>
      <c r="V113" s="486">
        <v>1</v>
      </c>
      <c r="W113" s="486">
        <v>0</v>
      </c>
      <c r="X113" s="488">
        <v>4</v>
      </c>
      <c r="Y113" s="744">
        <v>7.625</v>
      </c>
      <c r="Z113" s="487"/>
      <c r="AA113" s="130"/>
      <c r="AB113" s="110">
        <f>SUMIFS(基础数据表格农村公路建设!M:M,基础数据表格农村公路建设!G:G,B113,基础数据表格农村公路建设!D:D,$AB$5,基础数据表格农村公路建设!E:E,$AB$6)</f>
        <v>0</v>
      </c>
      <c r="AC113" s="111">
        <f>SUMIFS(基础数据表格农村公路建设!M:M,基础数据表格农村公路建设!G:G,B113,基础数据表格农村公路建设!D:D,$AC$5,基础数据表格农村公路建设!E:E,$AC$6)</f>
        <v>0</v>
      </c>
      <c r="AD113" s="111">
        <f>SUMIFS(基础数据表格农村公路建设!M:M,基础数据表格农村公路建设!G:G,B113,基础数据表格农村公路建设!D:D,$AD$5,基础数据表格农村公路建设!E:E,$AD$6)</f>
        <v>0</v>
      </c>
      <c r="AE113" s="111">
        <f>SUMIFS(基础数据表格农村公路建设!M:M,基础数据表格农村公路建设!G:G,B113,基础数据表格农村公路建设!D:D,$AE$5,基础数据表格农村公路建设!E:E,$AE$6)</f>
        <v>12.224</v>
      </c>
      <c r="AF113" s="111">
        <f>SUMIFS(基础数据表格农村公路建设!M:M,基础数据表格农村公路建设!G:G,B113,基础数据表格农村公路建设!D:D,$AF$5,基础数据表格农村公路建设!E:E,$AF$6)</f>
        <v>0</v>
      </c>
      <c r="AG113" s="111">
        <f>SUMIFS(基础数据表格农村公路建设!M:M,基础数据表格农村公路建设!G:G,B113,基础数据表格农村公路建设!D:D,$AG$5,基础数据表格农村公路建设!E:E,$AG$6)</f>
        <v>0</v>
      </c>
      <c r="AH113" s="83"/>
      <c r="AI113" s="83">
        <v>12.224</v>
      </c>
      <c r="AJ113" s="98">
        <f t="shared" si="68"/>
        <v>0</v>
      </c>
      <c r="AK113" s="99" t="s">
        <v>195</v>
      </c>
      <c r="AL113" s="112">
        <v>65</v>
      </c>
      <c r="AM113" s="112">
        <v>145</v>
      </c>
      <c r="AN113" s="113">
        <v>40</v>
      </c>
    </row>
    <row r="114" customFormat="1" ht="19" hidden="1" customHeight="1" outlineLevel="2" spans="1:40">
      <c r="A114" s="114" t="s">
        <v>133</v>
      </c>
      <c r="B114" s="140" t="s">
        <v>139</v>
      </c>
      <c r="C114" s="115">
        <f t="shared" si="95"/>
        <v>7834</v>
      </c>
      <c r="D114" s="117">
        <v>1247</v>
      </c>
      <c r="E114" s="117">
        <f t="shared" si="96"/>
        <v>377</v>
      </c>
      <c r="F114" s="115">
        <f t="shared" si="97"/>
        <v>6587</v>
      </c>
      <c r="G114" s="115">
        <v>5235</v>
      </c>
      <c r="H114" s="115">
        <v>130</v>
      </c>
      <c r="I114" s="241">
        <v>6139</v>
      </c>
      <c r="J114" s="115">
        <v>218</v>
      </c>
      <c r="K114" s="115">
        <v>100</v>
      </c>
      <c r="L114" s="115">
        <f t="shared" si="98"/>
        <v>6587</v>
      </c>
      <c r="M114" s="742">
        <v>57.721</v>
      </c>
      <c r="N114" s="226">
        <f t="shared" si="99"/>
        <v>57.721</v>
      </c>
      <c r="O114" s="193">
        <f>ROUND(SUMIFS(基础数据表格农村公路建设!P:P,基础数据表格农村公路建设!E:E,$AB$6,基础数据表格农村公路建设!G:G,B114),0)</f>
        <v>7055</v>
      </c>
      <c r="P114" s="115">
        <f t="shared" si="100"/>
        <v>6269</v>
      </c>
      <c r="Q114" s="119">
        <f t="shared" si="101"/>
        <v>6269.465</v>
      </c>
      <c r="R114" s="120">
        <f t="shared" si="102"/>
        <v>7055</v>
      </c>
      <c r="S114" s="715">
        <v>198</v>
      </c>
      <c r="T114" s="74">
        <v>20</v>
      </c>
      <c r="U114" s="715">
        <v>100</v>
      </c>
      <c r="V114" s="486">
        <v>4</v>
      </c>
      <c r="W114" s="486">
        <v>4</v>
      </c>
      <c r="X114" s="488">
        <v>1</v>
      </c>
      <c r="Y114" s="744">
        <v>20.433</v>
      </c>
      <c r="Z114" s="487">
        <v>16.735</v>
      </c>
      <c r="AA114" s="130">
        <v>121.723</v>
      </c>
      <c r="AB114" s="110">
        <f>SUMIFS(基础数据表格农村公路建设!M:M,基础数据表格农村公路建设!G:G,B114,基础数据表格农村公路建设!D:D,$AB$5,基础数据表格农村公路建设!E:E,$AB$6)</f>
        <v>31.47</v>
      </c>
      <c r="AC114" s="111">
        <f>SUMIFS(基础数据表格农村公路建设!M:M,基础数据表格农村公路建设!G:G,B114,基础数据表格农村公路建设!D:D,$AC$5,基础数据表格农村公路建设!E:E,$AC$6)</f>
        <v>0</v>
      </c>
      <c r="AD114" s="111">
        <f>SUMIFS(基础数据表格农村公路建设!M:M,基础数据表格农村公路建设!G:G,B114,基础数据表格农村公路建设!D:D,$AD$5,基础数据表格农村公路建设!E:E,$AD$6)</f>
        <v>7.982</v>
      </c>
      <c r="AE114" s="111">
        <f>SUMIFS(基础数据表格农村公路建设!M:M,基础数据表格农村公路建设!G:G,B114,基础数据表格农村公路建设!D:D,$AE$5,基础数据表格农村公路建设!E:E,$AE$6)</f>
        <v>0</v>
      </c>
      <c r="AF114" s="111">
        <f>SUMIFS(基础数据表格农村公路建设!M:M,基础数据表格农村公路建设!G:G,B114,基础数据表格农村公路建设!D:D,$AF$5,基础数据表格农村公路建设!E:E,$AF$6)</f>
        <v>18.269</v>
      </c>
      <c r="AG114" s="111">
        <f>SUMIFS(基础数据表格农村公路建设!M:M,基础数据表格农村公路建设!G:G,B114,基础数据表格农村公路建设!D:D,$AG$5,基础数据表格农村公路建设!E:E,$AG$6)</f>
        <v>0</v>
      </c>
      <c r="AH114" s="83"/>
      <c r="AI114" s="83">
        <v>57.721</v>
      </c>
      <c r="AJ114" s="98">
        <f t="shared" si="68"/>
        <v>0</v>
      </c>
      <c r="AK114" s="99" t="s">
        <v>195</v>
      </c>
      <c r="AL114" s="112">
        <v>65</v>
      </c>
      <c r="AM114" s="112">
        <v>145</v>
      </c>
      <c r="AN114" s="113">
        <v>40</v>
      </c>
    </row>
    <row r="115" customFormat="1" ht="19" hidden="1" customHeight="1" outlineLevel="2" spans="1:40">
      <c r="A115" s="114" t="s">
        <v>133</v>
      </c>
      <c r="B115" s="140" t="s">
        <v>140</v>
      </c>
      <c r="C115" s="115">
        <f t="shared" si="95"/>
        <v>1025</v>
      </c>
      <c r="D115" s="117">
        <v>524</v>
      </c>
      <c r="E115" s="117">
        <f t="shared" si="96"/>
        <v>159</v>
      </c>
      <c r="F115" s="115">
        <f t="shared" si="97"/>
        <v>501</v>
      </c>
      <c r="G115" s="115">
        <v>405</v>
      </c>
      <c r="H115" s="115">
        <v>10</v>
      </c>
      <c r="I115" s="241">
        <v>437</v>
      </c>
      <c r="J115" s="115">
        <v>54</v>
      </c>
      <c r="K115" s="115">
        <v>0</v>
      </c>
      <c r="L115" s="115">
        <f t="shared" si="98"/>
        <v>501</v>
      </c>
      <c r="M115" s="742">
        <v>4.436</v>
      </c>
      <c r="N115" s="226">
        <f t="shared" si="99"/>
        <v>4.436</v>
      </c>
      <c r="O115" s="193">
        <f>ROUND(SUMIFS(基础数据表格农村公路建设!P:P,基础数据表格农村公路建设!E:E,$AB$6,基础数据表格农村公路建设!G:G,B115),0)</f>
        <v>447</v>
      </c>
      <c r="P115" s="115">
        <f t="shared" si="100"/>
        <v>447</v>
      </c>
      <c r="Q115" s="119">
        <f t="shared" si="101"/>
        <v>557.7</v>
      </c>
      <c r="R115" s="120">
        <f t="shared" si="102"/>
        <v>447</v>
      </c>
      <c r="S115" s="715">
        <v>0</v>
      </c>
      <c r="T115" s="74">
        <v>54</v>
      </c>
      <c r="U115" s="715">
        <v>0</v>
      </c>
      <c r="V115" s="486">
        <v>1</v>
      </c>
      <c r="W115" s="486">
        <v>0</v>
      </c>
      <c r="X115" s="488">
        <v>1</v>
      </c>
      <c r="Y115" s="744"/>
      <c r="Z115" s="487"/>
      <c r="AA115" s="130"/>
      <c r="AB115" s="110">
        <f>SUMIFS(基础数据表格农村公路建设!M:M,基础数据表格农村公路建设!G:G,B115,基础数据表格农村公路建设!D:D,$AB$5,基础数据表格农村公路建设!E:E,$AB$6)</f>
        <v>3</v>
      </c>
      <c r="AC115" s="111">
        <f>SUMIFS(基础数据表格农村公路建设!M:M,基础数据表格农村公路建设!G:G,B115,基础数据表格农村公路建设!D:D,$AC$5,基础数据表格农村公路建设!E:E,$AC$6)</f>
        <v>0</v>
      </c>
      <c r="AD115" s="111">
        <f>SUMIFS(基础数据表格农村公路建设!M:M,基础数据表格农村公路建设!G:G,B115,基础数据表格农村公路建设!D:D,$AD$5,基础数据表格农村公路建设!E:E,$AD$6)</f>
        <v>0</v>
      </c>
      <c r="AE115" s="111">
        <f>SUMIFS(基础数据表格农村公路建设!M:M,基础数据表格农村公路建设!G:G,B115,基础数据表格农村公路建设!D:D,$AE$5,基础数据表格农村公路建设!E:E,$AE$6)</f>
        <v>0</v>
      </c>
      <c r="AF115" s="111">
        <f>SUMIFS(基础数据表格农村公路建设!M:M,基础数据表格农村公路建设!G:G,B115,基础数据表格农村公路建设!D:D,$AF$5,基础数据表格农村公路建设!E:E,$AF$6)</f>
        <v>1.436</v>
      </c>
      <c r="AG115" s="111">
        <f>SUMIFS(基础数据表格农村公路建设!M:M,基础数据表格农村公路建设!G:G,B115,基础数据表格农村公路建设!D:D,$AG$5,基础数据表格农村公路建设!E:E,$AG$6)</f>
        <v>0</v>
      </c>
      <c r="AH115" s="83"/>
      <c r="AI115" s="83">
        <v>4.164</v>
      </c>
      <c r="AJ115" s="98">
        <f t="shared" si="68"/>
        <v>0.272</v>
      </c>
      <c r="AK115" s="99" t="s">
        <v>196</v>
      </c>
      <c r="AL115" s="112">
        <v>75</v>
      </c>
      <c r="AM115" s="112">
        <v>150</v>
      </c>
      <c r="AN115" s="113">
        <v>50</v>
      </c>
    </row>
    <row r="116" customFormat="1" ht="19" hidden="1" customHeight="1" outlineLevel="2" spans="1:40">
      <c r="A116" s="114" t="s">
        <v>133</v>
      </c>
      <c r="B116" s="140" t="s">
        <v>141</v>
      </c>
      <c r="C116" s="115">
        <f t="shared" si="95"/>
        <v>1438</v>
      </c>
      <c r="D116" s="117">
        <v>500</v>
      </c>
      <c r="E116" s="117">
        <f t="shared" si="96"/>
        <v>151</v>
      </c>
      <c r="F116" s="115">
        <f t="shared" si="97"/>
        <v>938</v>
      </c>
      <c r="G116" s="115">
        <v>736</v>
      </c>
      <c r="H116" s="115">
        <v>19</v>
      </c>
      <c r="I116" s="241">
        <v>919</v>
      </c>
      <c r="J116" s="115">
        <v>0</v>
      </c>
      <c r="K116" s="115">
        <v>0</v>
      </c>
      <c r="L116" s="115">
        <f t="shared" si="98"/>
        <v>938</v>
      </c>
      <c r="M116" s="742">
        <v>16.962</v>
      </c>
      <c r="N116" s="226">
        <f t="shared" si="99"/>
        <v>15.4607</v>
      </c>
      <c r="O116" s="193">
        <f>ROUND(SUMIFS(基础数据表格农村公路建设!P:P,基础数据表格农村公路建设!E:E,$AB$6,基础数据表格农村公路建设!G:G,B116),0)</f>
        <v>938</v>
      </c>
      <c r="P116" s="115">
        <f t="shared" si="100"/>
        <v>938</v>
      </c>
      <c r="Q116" s="119">
        <f t="shared" si="101"/>
        <v>1159.5525</v>
      </c>
      <c r="R116" s="120">
        <f t="shared" si="102"/>
        <v>938</v>
      </c>
      <c r="S116" s="715">
        <v>0</v>
      </c>
      <c r="T116" s="74">
        <v>0</v>
      </c>
      <c r="U116" s="715">
        <v>0</v>
      </c>
      <c r="V116" s="486">
        <v>2</v>
      </c>
      <c r="W116" s="486">
        <v>0</v>
      </c>
      <c r="X116" s="488">
        <v>0</v>
      </c>
      <c r="Y116" s="744">
        <v>10.788</v>
      </c>
      <c r="Z116" s="487"/>
      <c r="AA116" s="130"/>
      <c r="AB116" s="110">
        <f>SUMIFS(基础数据表格农村公路建设!M:M,基础数据表格农村公路建设!G:G,B116,基础数据表格农村公路建设!D:D,$AB$5,基础数据表格农村公路建设!E:E,$AB$6)</f>
        <v>0</v>
      </c>
      <c r="AC116" s="111">
        <f>SUMIFS(基础数据表格农村公路建设!M:M,基础数据表格农村公路建设!G:G,B116,基础数据表格农村公路建设!D:D,$AC$5,基础数据表格农村公路建设!E:E,$AC$6)</f>
        <v>0</v>
      </c>
      <c r="AD116" s="111">
        <f>SUMIFS(基础数据表格农村公路建设!M:M,基础数据表格农村公路建设!G:G,B116,基础数据表格农村公路建设!D:D,$AD$5,基础数据表格农村公路建设!E:E,$AD$6)</f>
        <v>0</v>
      </c>
      <c r="AE116" s="111">
        <f>SUMIFS(基础数据表格农村公路建设!M:M,基础数据表格农村公路建设!G:G,B116,基础数据表格农村公路建设!D:D,$AE$5,基础数据表格农村公路建设!E:E,$AE$6)</f>
        <v>0</v>
      </c>
      <c r="AF116" s="111">
        <f>SUMIFS(基础数据表格农村公路建设!M:M,基础数据表格农村公路建设!G:G,B116,基础数据表格农村公路建设!D:D,$AF$5,基础数据表格农村公路建设!E:E,$AF$6)</f>
        <v>15.4607</v>
      </c>
      <c r="AG116" s="111">
        <f>SUMIFS(基础数据表格农村公路建设!M:M,基础数据表格农村公路建设!G:G,B116,基础数据表格农村公路建设!D:D,$AG$5,基础数据表格农村公路建设!E:E,$AG$6)</f>
        <v>0</v>
      </c>
      <c r="AH116" s="83"/>
      <c r="AI116" s="83">
        <v>16.698</v>
      </c>
      <c r="AJ116" s="98">
        <f t="shared" si="68"/>
        <v>-1.2373</v>
      </c>
      <c r="AK116" s="99" t="s">
        <v>196</v>
      </c>
      <c r="AL116" s="112">
        <v>75</v>
      </c>
      <c r="AM116" s="112">
        <v>150</v>
      </c>
      <c r="AN116" s="113">
        <v>50</v>
      </c>
    </row>
    <row r="117" customFormat="1" ht="19" customHeight="1" outlineLevel="1" collapsed="1" spans="1:40">
      <c r="A117" s="101" t="s">
        <v>142</v>
      </c>
      <c r="B117" s="140"/>
      <c r="C117" s="115">
        <f t="shared" ref="C117:U117" si="103">SUBTOTAL(9,C118:C120)</f>
        <v>3617</v>
      </c>
      <c r="D117" s="115">
        <f t="shared" si="103"/>
        <v>1090</v>
      </c>
      <c r="E117" s="115">
        <f t="shared" si="103"/>
        <v>329</v>
      </c>
      <c r="F117" s="115">
        <f t="shared" si="103"/>
        <v>2527</v>
      </c>
      <c r="G117" s="115">
        <f t="shared" si="103"/>
        <v>1991</v>
      </c>
      <c r="H117" s="115">
        <f t="shared" si="103"/>
        <v>0</v>
      </c>
      <c r="I117" s="115">
        <f t="shared" si="103"/>
        <v>2435</v>
      </c>
      <c r="J117" s="115">
        <f t="shared" si="103"/>
        <v>75</v>
      </c>
      <c r="K117" s="115">
        <f t="shared" si="103"/>
        <v>17</v>
      </c>
      <c r="L117" s="115">
        <f t="shared" si="103"/>
        <v>2527</v>
      </c>
      <c r="M117" s="743">
        <f t="shared" si="103"/>
        <v>69.3263</v>
      </c>
      <c r="N117" s="385">
        <f t="shared" si="103"/>
        <v>31.434</v>
      </c>
      <c r="O117" s="238">
        <f t="shared" si="103"/>
        <v>3982</v>
      </c>
      <c r="P117" s="115">
        <f t="shared" si="103"/>
        <v>2435</v>
      </c>
      <c r="Q117" s="115">
        <f t="shared" si="103"/>
        <v>2435.0875</v>
      </c>
      <c r="R117" s="115">
        <f t="shared" si="103"/>
        <v>3982</v>
      </c>
      <c r="S117" s="115">
        <f t="shared" si="103"/>
        <v>0</v>
      </c>
      <c r="T117" s="115">
        <f t="shared" si="103"/>
        <v>75</v>
      </c>
      <c r="U117" s="115">
        <f t="shared" si="103"/>
        <v>17</v>
      </c>
      <c r="V117" s="489">
        <v>5</v>
      </c>
      <c r="W117" s="489">
        <v>0</v>
      </c>
      <c r="X117" s="489">
        <v>1</v>
      </c>
      <c r="Y117" s="490">
        <v>4.503</v>
      </c>
      <c r="Z117" s="490">
        <f t="shared" ref="Z117:AG117" si="104">SUM(Z118:Z120)</f>
        <v>2.235</v>
      </c>
      <c r="AA117" s="111">
        <f t="shared" si="104"/>
        <v>21.36</v>
      </c>
      <c r="AB117" s="111">
        <f t="shared" si="104"/>
        <v>0</v>
      </c>
      <c r="AC117" s="111">
        <f t="shared" si="104"/>
        <v>0</v>
      </c>
      <c r="AD117" s="111">
        <f t="shared" si="104"/>
        <v>4.689</v>
      </c>
      <c r="AE117" s="111">
        <f t="shared" si="104"/>
        <v>0</v>
      </c>
      <c r="AF117" s="111">
        <f t="shared" si="104"/>
        <v>26.745</v>
      </c>
      <c r="AG117" s="111">
        <f t="shared" si="104"/>
        <v>0</v>
      </c>
      <c r="AH117" s="110"/>
      <c r="AI117" s="110">
        <v>65.457</v>
      </c>
      <c r="AJ117" s="98">
        <f t="shared" si="68"/>
        <v>-34.023</v>
      </c>
      <c r="AK117" s="99"/>
      <c r="AL117" s="112"/>
      <c r="AM117" s="112"/>
      <c r="AN117" s="113"/>
    </row>
    <row r="118" customFormat="1" ht="19" hidden="1" customHeight="1" outlineLevel="2" spans="1:40">
      <c r="A118" s="114" t="s">
        <v>143</v>
      </c>
      <c r="B118" s="140" t="s">
        <v>144</v>
      </c>
      <c r="C118" s="115">
        <f>F118+D118</f>
        <v>288</v>
      </c>
      <c r="D118" s="117">
        <v>123</v>
      </c>
      <c r="E118" s="117">
        <f>ROUND(21686/71686*D118,0)</f>
        <v>37</v>
      </c>
      <c r="F118" s="115">
        <f>L118</f>
        <v>165</v>
      </c>
      <c r="G118" s="115">
        <v>129</v>
      </c>
      <c r="H118" s="115">
        <v>0</v>
      </c>
      <c r="I118" s="241">
        <v>165</v>
      </c>
      <c r="J118" s="115">
        <v>0</v>
      </c>
      <c r="K118" s="115">
        <v>0</v>
      </c>
      <c r="L118" s="115">
        <f>ROUND(P118+T118+S118+U118,0)</f>
        <v>165</v>
      </c>
      <c r="M118" s="742">
        <v>16.821</v>
      </c>
      <c r="N118" s="226">
        <f>SUM(AB118:AG118)</f>
        <v>2.534</v>
      </c>
      <c r="O118" s="193">
        <f>ROUND(SUMIFS(基础数据表格农村公路建设!P:P,基础数据表格农村公路建设!E:E,$AB$6,基础数据表格农村公路建设!G:G,B118),0)</f>
        <v>311</v>
      </c>
      <c r="P118" s="115">
        <f>ROUND(IF(Q118&lt;R118,Q118,R118),0)</f>
        <v>165</v>
      </c>
      <c r="Q118" s="119">
        <f>AL118*(AD118+AE118+AF118)+AM118*(AB118+AC118)+AN118*AG118</f>
        <v>164.71</v>
      </c>
      <c r="R118" s="120">
        <f>O118</f>
        <v>311</v>
      </c>
      <c r="S118" s="715">
        <v>0</v>
      </c>
      <c r="T118" s="74">
        <v>0</v>
      </c>
      <c r="U118" s="715">
        <v>0</v>
      </c>
      <c r="V118" s="486">
        <v>1</v>
      </c>
      <c r="W118" s="486">
        <v>0</v>
      </c>
      <c r="X118" s="488">
        <v>0</v>
      </c>
      <c r="Y118" s="744"/>
      <c r="Z118" s="487"/>
      <c r="AA118" s="130"/>
      <c r="AB118" s="110">
        <f>SUMIFS(基础数据表格农村公路建设!M:M,基础数据表格农村公路建设!G:G,B118,基础数据表格农村公路建设!D:D,$AB$5,基础数据表格农村公路建设!E:E,$AB$6)</f>
        <v>0</v>
      </c>
      <c r="AC118" s="111">
        <f>SUMIFS(基础数据表格农村公路建设!M:M,基础数据表格农村公路建设!G:G,B118,基础数据表格农村公路建设!D:D,$AC$5,基础数据表格农村公路建设!E:E,$AC$6)</f>
        <v>0</v>
      </c>
      <c r="AD118" s="111">
        <f>SUMIFS(基础数据表格农村公路建设!M:M,基础数据表格农村公路建设!G:G,B118,基础数据表格农村公路建设!D:D,$AD$5,基础数据表格农村公路建设!E:E,$AD$6)</f>
        <v>0</v>
      </c>
      <c r="AE118" s="111">
        <f>SUMIFS(基础数据表格农村公路建设!M:M,基础数据表格农村公路建设!G:G,B118,基础数据表格农村公路建设!D:D,$AE$5,基础数据表格农村公路建设!E:E,$AE$6)</f>
        <v>0</v>
      </c>
      <c r="AF118" s="111">
        <f>SUMIFS(基础数据表格农村公路建设!M:M,基础数据表格农村公路建设!G:G,B118,基础数据表格农村公路建设!D:D,$AF$5,基础数据表格农村公路建设!E:E,$AF$6)</f>
        <v>2.534</v>
      </c>
      <c r="AG118" s="111">
        <f>SUMIFS(基础数据表格农村公路建设!M:M,基础数据表格农村公路建设!G:G,B118,基础数据表格农村公路建设!D:D,$AG$5,基础数据表格农村公路建设!E:E,$AG$6)</f>
        <v>0</v>
      </c>
      <c r="AH118" s="83"/>
      <c r="AI118" s="83">
        <v>15.785</v>
      </c>
      <c r="AJ118" s="98">
        <f t="shared" si="68"/>
        <v>-13.251</v>
      </c>
      <c r="AK118" s="99" t="s">
        <v>195</v>
      </c>
      <c r="AL118" s="112">
        <v>65</v>
      </c>
      <c r="AM118" s="112">
        <v>145</v>
      </c>
      <c r="AN118" s="113">
        <v>40</v>
      </c>
    </row>
    <row r="119" customFormat="1" ht="19" hidden="1" customHeight="1" outlineLevel="2" spans="1:40">
      <c r="A119" s="114" t="s">
        <v>143</v>
      </c>
      <c r="B119" s="140" t="s">
        <v>145</v>
      </c>
      <c r="C119" s="115">
        <f>F119+D119</f>
        <v>853</v>
      </c>
      <c r="D119" s="117">
        <v>430</v>
      </c>
      <c r="E119" s="117">
        <f>ROUND(21686/71686*D119,0)</f>
        <v>130</v>
      </c>
      <c r="F119" s="115">
        <f>L119</f>
        <v>423</v>
      </c>
      <c r="G119" s="115">
        <v>330</v>
      </c>
      <c r="H119" s="115">
        <v>0</v>
      </c>
      <c r="I119" s="241">
        <v>423</v>
      </c>
      <c r="J119" s="115">
        <v>0</v>
      </c>
      <c r="K119" s="115">
        <v>0</v>
      </c>
      <c r="L119" s="115">
        <f>ROUND(P119+T119+S119+U119,0)</f>
        <v>423</v>
      </c>
      <c r="M119" s="742">
        <v>22.33</v>
      </c>
      <c r="N119" s="226">
        <f>SUM(AB119:AG119)</f>
        <v>6.507</v>
      </c>
      <c r="O119" s="193">
        <f>ROUND(SUMIFS(基础数据表格农村公路建设!P:P,基础数据表格农村公路建设!E:E,$AB$6,基础数据表格农村公路建设!G:G,B119),0)</f>
        <v>927</v>
      </c>
      <c r="P119" s="115">
        <f>ROUND(IF(Q119&lt;R119,Q119,R119),0)</f>
        <v>423</v>
      </c>
      <c r="Q119" s="119">
        <f>AL119*(AD119+AE119+AF119)+AM119*(AB119+AC119)+AN119*AG119</f>
        <v>422.955</v>
      </c>
      <c r="R119" s="120">
        <f>O119</f>
        <v>927</v>
      </c>
      <c r="S119" s="715">
        <v>0</v>
      </c>
      <c r="T119" s="74">
        <v>0</v>
      </c>
      <c r="U119" s="715">
        <v>0</v>
      </c>
      <c r="V119" s="486">
        <v>2</v>
      </c>
      <c r="W119" s="486">
        <v>0</v>
      </c>
      <c r="X119" s="488">
        <v>0</v>
      </c>
      <c r="Y119" s="744"/>
      <c r="Z119" s="487"/>
      <c r="AA119" s="130"/>
      <c r="AB119" s="110">
        <f>SUMIFS(基础数据表格农村公路建设!M:M,基础数据表格农村公路建设!G:G,B119,基础数据表格农村公路建设!D:D,$AB$5,基础数据表格农村公路建设!E:E,$AB$6)</f>
        <v>0</v>
      </c>
      <c r="AC119" s="111">
        <f>SUMIFS(基础数据表格农村公路建设!M:M,基础数据表格农村公路建设!G:G,B119,基础数据表格农村公路建设!D:D,$AC$5,基础数据表格农村公路建设!E:E,$AC$6)</f>
        <v>0</v>
      </c>
      <c r="AD119" s="111">
        <f>SUMIFS(基础数据表格农村公路建设!M:M,基础数据表格农村公路建设!G:G,B119,基础数据表格农村公路建设!D:D,$AD$5,基础数据表格农村公路建设!E:E,$AD$6)</f>
        <v>0</v>
      </c>
      <c r="AE119" s="111">
        <f>SUMIFS(基础数据表格农村公路建设!M:M,基础数据表格农村公路建设!G:G,B119,基础数据表格农村公路建设!D:D,$AE$5,基础数据表格农村公路建设!E:E,$AE$6)</f>
        <v>0</v>
      </c>
      <c r="AF119" s="111">
        <f>SUMIFS(基础数据表格农村公路建设!M:M,基础数据表格农村公路建设!G:G,B119,基础数据表格农村公路建设!D:D,$AF$5,基础数据表格农村公路建设!E:E,$AF$6)</f>
        <v>6.507</v>
      </c>
      <c r="AG119" s="111">
        <f>SUMIFS(基础数据表格农村公路建设!M:M,基础数据表格农村公路建设!G:G,B119,基础数据表格农村公路建设!D:D,$AG$5,基础数据表格农村公路建设!E:E,$AG$6)</f>
        <v>0</v>
      </c>
      <c r="AH119" s="83"/>
      <c r="AI119" s="83">
        <v>20.443</v>
      </c>
      <c r="AJ119" s="98">
        <f t="shared" si="68"/>
        <v>-13.936</v>
      </c>
      <c r="AK119" s="99" t="s">
        <v>195</v>
      </c>
      <c r="AL119" s="112">
        <v>65</v>
      </c>
      <c r="AM119" s="112">
        <v>145</v>
      </c>
      <c r="AN119" s="113">
        <v>40</v>
      </c>
    </row>
    <row r="120" customFormat="1" ht="19" hidden="1" customHeight="1" outlineLevel="2" spans="1:40">
      <c r="A120" s="114" t="s">
        <v>143</v>
      </c>
      <c r="B120" s="140" t="s">
        <v>146</v>
      </c>
      <c r="C120" s="115">
        <f>F120+D120</f>
        <v>2476</v>
      </c>
      <c r="D120" s="117">
        <v>537</v>
      </c>
      <c r="E120" s="117">
        <f>ROUND(21686/71686*D120,0)</f>
        <v>162</v>
      </c>
      <c r="F120" s="115">
        <f>L120</f>
        <v>1939</v>
      </c>
      <c r="G120" s="115">
        <v>1532</v>
      </c>
      <c r="H120" s="115">
        <v>0</v>
      </c>
      <c r="I120" s="241">
        <v>1847</v>
      </c>
      <c r="J120" s="115">
        <v>75</v>
      </c>
      <c r="K120" s="115">
        <v>17</v>
      </c>
      <c r="L120" s="115">
        <f>ROUND(P120+T120+S120+U120,0)</f>
        <v>1939</v>
      </c>
      <c r="M120" s="742">
        <v>30.1753</v>
      </c>
      <c r="N120" s="226">
        <f>SUM(AB120:AG120)</f>
        <v>22.393</v>
      </c>
      <c r="O120" s="193">
        <f>ROUND(SUMIFS(基础数据表格农村公路建设!P:P,基础数据表格农村公路建设!E:E,$AB$6,基础数据表格农村公路建设!G:G,B120),0)</f>
        <v>2744</v>
      </c>
      <c r="P120" s="115">
        <f>ROUND(IF(Q120&lt;R120,Q120,R120),0)</f>
        <v>1847</v>
      </c>
      <c r="Q120" s="119">
        <f>AL120*(AD120+AE120+AF120)+AM120*(AB120+AC120)+AN120*AG120</f>
        <v>1847.4225</v>
      </c>
      <c r="R120" s="120">
        <f>O120</f>
        <v>2744</v>
      </c>
      <c r="S120" s="715">
        <v>0</v>
      </c>
      <c r="T120" s="74">
        <v>75</v>
      </c>
      <c r="U120" s="715">
        <v>17</v>
      </c>
      <c r="V120" s="486">
        <v>2</v>
      </c>
      <c r="W120" s="486">
        <v>0</v>
      </c>
      <c r="X120" s="488">
        <v>1</v>
      </c>
      <c r="Y120" s="744">
        <v>4.503</v>
      </c>
      <c r="Z120" s="487">
        <v>2.235</v>
      </c>
      <c r="AA120" s="130">
        <v>21.36</v>
      </c>
      <c r="AB120" s="110">
        <f>SUMIFS(基础数据表格农村公路建设!M:M,基础数据表格农村公路建设!G:G,B120,基础数据表格农村公路建设!D:D,$AB$5,基础数据表格农村公路建设!E:E,$AB$6)</f>
        <v>0</v>
      </c>
      <c r="AC120" s="111">
        <f>SUMIFS(基础数据表格农村公路建设!M:M,基础数据表格农村公路建设!G:G,B120,基础数据表格农村公路建设!D:D,$AC$5,基础数据表格农村公路建设!E:E,$AC$6)</f>
        <v>0</v>
      </c>
      <c r="AD120" s="111">
        <f>SUMIFS(基础数据表格农村公路建设!M:M,基础数据表格农村公路建设!G:G,B120,基础数据表格农村公路建设!D:D,$AD$5,基础数据表格农村公路建设!E:E,$AD$6)</f>
        <v>4.689</v>
      </c>
      <c r="AE120" s="111">
        <f>SUMIFS(基础数据表格农村公路建设!M:M,基础数据表格农村公路建设!G:G,B120,基础数据表格农村公路建设!D:D,$AE$5,基础数据表格农村公路建设!E:E,$AE$6)</f>
        <v>0</v>
      </c>
      <c r="AF120" s="111">
        <f>SUMIFS(基础数据表格农村公路建设!M:M,基础数据表格农村公路建设!G:G,B120,基础数据表格农村公路建设!D:D,$AF$5,基础数据表格农村公路建设!E:E,$AF$6)</f>
        <v>17.704</v>
      </c>
      <c r="AG120" s="111">
        <f>SUMIFS(基础数据表格农村公路建设!M:M,基础数据表格农村公路建设!G:G,B120,基础数据表格农村公路建设!D:D,$AG$5,基础数据表格农村公路建设!E:E,$AG$6)</f>
        <v>0</v>
      </c>
      <c r="AH120" s="83"/>
      <c r="AI120" s="83">
        <v>29.229</v>
      </c>
      <c r="AJ120" s="98">
        <f t="shared" si="68"/>
        <v>-6.836</v>
      </c>
      <c r="AK120" s="99" t="s">
        <v>197</v>
      </c>
      <c r="AL120" s="112">
        <v>82.5</v>
      </c>
      <c r="AM120" s="112">
        <v>165</v>
      </c>
      <c r="AN120" s="113">
        <v>55</v>
      </c>
    </row>
    <row r="121" customFormat="1" ht="19" customHeight="1" outlineLevel="1" collapsed="1" spans="1:40">
      <c r="A121" s="101" t="s">
        <v>147</v>
      </c>
      <c r="B121" s="140"/>
      <c r="C121" s="115">
        <f t="shared" ref="C121:U121" si="105">SUBTOTAL(9,C122:C126)</f>
        <v>7951</v>
      </c>
      <c r="D121" s="115">
        <f t="shared" si="105"/>
        <v>2594</v>
      </c>
      <c r="E121" s="115">
        <f t="shared" si="105"/>
        <v>785</v>
      </c>
      <c r="F121" s="115">
        <f t="shared" si="105"/>
        <v>5357</v>
      </c>
      <c r="G121" s="115">
        <f t="shared" si="105"/>
        <v>4259</v>
      </c>
      <c r="H121" s="115">
        <f t="shared" si="105"/>
        <v>105</v>
      </c>
      <c r="I121" s="115">
        <f t="shared" si="105"/>
        <v>4986</v>
      </c>
      <c r="J121" s="115">
        <f t="shared" si="105"/>
        <v>266</v>
      </c>
      <c r="K121" s="115">
        <f t="shared" si="105"/>
        <v>0</v>
      </c>
      <c r="L121" s="115">
        <f t="shared" si="105"/>
        <v>5357</v>
      </c>
      <c r="M121" s="743">
        <f t="shared" si="105"/>
        <v>73.836</v>
      </c>
      <c r="N121" s="385">
        <f t="shared" si="105"/>
        <v>73.836</v>
      </c>
      <c r="O121" s="238">
        <f t="shared" si="105"/>
        <v>12040</v>
      </c>
      <c r="P121" s="115">
        <f t="shared" si="105"/>
        <v>5091</v>
      </c>
      <c r="Q121" s="115">
        <f t="shared" si="105"/>
        <v>5089.45</v>
      </c>
      <c r="R121" s="115">
        <f t="shared" si="105"/>
        <v>12040</v>
      </c>
      <c r="S121" s="115">
        <f t="shared" si="105"/>
        <v>139</v>
      </c>
      <c r="T121" s="115">
        <f t="shared" si="105"/>
        <v>127</v>
      </c>
      <c r="U121" s="115">
        <f t="shared" si="105"/>
        <v>0</v>
      </c>
      <c r="V121" s="489">
        <v>3</v>
      </c>
      <c r="W121" s="489">
        <v>2</v>
      </c>
      <c r="X121" s="489">
        <v>2</v>
      </c>
      <c r="Y121" s="490">
        <v>0</v>
      </c>
      <c r="Z121" s="490">
        <f t="shared" ref="Z121:AG121" si="106">SUM(Z122:Z126)</f>
        <v>0</v>
      </c>
      <c r="AA121" s="111">
        <f t="shared" si="106"/>
        <v>0</v>
      </c>
      <c r="AB121" s="111">
        <f t="shared" si="106"/>
        <v>0</v>
      </c>
      <c r="AC121" s="111">
        <f t="shared" si="106"/>
        <v>0</v>
      </c>
      <c r="AD121" s="111">
        <f t="shared" si="106"/>
        <v>0</v>
      </c>
      <c r="AE121" s="111">
        <f t="shared" si="106"/>
        <v>1.27</v>
      </c>
      <c r="AF121" s="111">
        <f t="shared" si="106"/>
        <v>60.436</v>
      </c>
      <c r="AG121" s="111">
        <f t="shared" si="106"/>
        <v>12.13</v>
      </c>
      <c r="AH121" s="110"/>
      <c r="AI121" s="110">
        <v>67.082</v>
      </c>
      <c r="AJ121" s="98">
        <f t="shared" si="68"/>
        <v>6.754</v>
      </c>
      <c r="AK121" s="99"/>
      <c r="AL121" s="112"/>
      <c r="AM121" s="112"/>
      <c r="AN121" s="113"/>
    </row>
    <row r="122" customFormat="1" ht="19" hidden="1" customHeight="1" outlineLevel="2" spans="1:40">
      <c r="A122" s="131" t="s">
        <v>148</v>
      </c>
      <c r="B122" s="140" t="s">
        <v>149</v>
      </c>
      <c r="C122" s="115">
        <f>F122+D122</f>
        <v>206</v>
      </c>
      <c r="D122" s="117">
        <v>206</v>
      </c>
      <c r="E122" s="117">
        <f>ROUND(21686/71686*D122,0)</f>
        <v>62</v>
      </c>
      <c r="F122" s="115">
        <f>L122</f>
        <v>0</v>
      </c>
      <c r="G122" s="115">
        <v>0</v>
      </c>
      <c r="H122" s="115">
        <v>0</v>
      </c>
      <c r="I122" s="241">
        <v>0</v>
      </c>
      <c r="J122" s="115">
        <v>0</v>
      </c>
      <c r="K122" s="115">
        <v>0</v>
      </c>
      <c r="L122" s="115">
        <f>ROUND(P122+T122+S122+U122,0)</f>
        <v>0</v>
      </c>
      <c r="M122" s="742">
        <v>0</v>
      </c>
      <c r="N122" s="226">
        <f>SUM(AB122:AG122)</f>
        <v>0</v>
      </c>
      <c r="O122" s="193">
        <f>ROUND(SUMIFS(基础数据表格农村公路建设!P:P,基础数据表格农村公路建设!E:E,$AB$6,基础数据表格农村公路建设!G:G,B122),0)</f>
        <v>0</v>
      </c>
      <c r="P122" s="115">
        <f>ROUND(IF(Q122&lt;R122,Q122,R122),0)</f>
        <v>0</v>
      </c>
      <c r="Q122" s="119">
        <f>AL122*(AD122+AE122+AF122)+AM122*(AB122+AC122)+AN122*AG122</f>
        <v>0</v>
      </c>
      <c r="R122" s="120">
        <f>O122</f>
        <v>0</v>
      </c>
      <c r="S122" s="715">
        <v>0</v>
      </c>
      <c r="T122" s="74">
        <v>0</v>
      </c>
      <c r="U122" s="715">
        <v>0</v>
      </c>
      <c r="V122" s="486"/>
      <c r="W122" s="486">
        <v>0</v>
      </c>
      <c r="X122" s="488">
        <v>0</v>
      </c>
      <c r="Y122" s="744"/>
      <c r="Z122" s="487"/>
      <c r="AA122" s="130"/>
      <c r="AB122" s="110">
        <f>SUMIFS(基础数据表格农村公路建设!M:M,基础数据表格农村公路建设!G:G,B122,基础数据表格农村公路建设!D:D,$AB$5,基础数据表格农村公路建设!E:E,$AB$6)</f>
        <v>0</v>
      </c>
      <c r="AC122" s="111">
        <f>SUMIFS(基础数据表格农村公路建设!M:M,基础数据表格农村公路建设!G:G,B122,基础数据表格农村公路建设!D:D,$AC$5,基础数据表格农村公路建设!E:E,$AC$6)</f>
        <v>0</v>
      </c>
      <c r="AD122" s="111">
        <f>SUMIFS(基础数据表格农村公路建设!M:M,基础数据表格农村公路建设!G:G,B122,基础数据表格农村公路建设!D:D,$AD$5,基础数据表格农村公路建设!E:E,$AD$6)</f>
        <v>0</v>
      </c>
      <c r="AE122" s="111">
        <f>SUMIFS(基础数据表格农村公路建设!M:M,基础数据表格农村公路建设!G:G,B122,基础数据表格农村公路建设!D:D,$AE$5,基础数据表格农村公路建设!E:E,$AE$6)</f>
        <v>0</v>
      </c>
      <c r="AF122" s="111">
        <f>SUMIFS(基础数据表格农村公路建设!M:M,基础数据表格农村公路建设!G:G,B122,基础数据表格农村公路建设!D:D,$AF$5,基础数据表格农村公路建设!E:E,$AF$6)</f>
        <v>0</v>
      </c>
      <c r="AG122" s="111">
        <f>SUMIFS(基础数据表格农村公路建设!M:M,基础数据表格农村公路建设!G:G,B122,基础数据表格农村公路建设!D:D,$AG$5,基础数据表格农村公路建设!E:E,$AG$6)</f>
        <v>0</v>
      </c>
      <c r="AH122" s="83"/>
      <c r="AI122" s="83">
        <v>0</v>
      </c>
      <c r="AJ122" s="98">
        <f t="shared" si="68"/>
        <v>0</v>
      </c>
      <c r="AK122" s="99" t="s">
        <v>195</v>
      </c>
      <c r="AL122" s="112">
        <v>65</v>
      </c>
      <c r="AM122" s="112">
        <v>145</v>
      </c>
      <c r="AN122" s="113">
        <v>40</v>
      </c>
    </row>
    <row r="123" customFormat="1" ht="19" hidden="1" customHeight="1" outlineLevel="2" spans="1:40">
      <c r="A123" s="114" t="s">
        <v>148</v>
      </c>
      <c r="B123" s="140" t="s">
        <v>150</v>
      </c>
      <c r="C123" s="115">
        <f>F123+D123</f>
        <v>1522</v>
      </c>
      <c r="D123" s="117">
        <v>552</v>
      </c>
      <c r="E123" s="117">
        <f>ROUND(21686/71686*D123,0)</f>
        <v>167</v>
      </c>
      <c r="F123" s="115">
        <f>L123</f>
        <v>970</v>
      </c>
      <c r="G123" s="115">
        <v>766</v>
      </c>
      <c r="H123" s="115">
        <v>19</v>
      </c>
      <c r="I123" s="241">
        <v>924</v>
      </c>
      <c r="J123" s="115">
        <v>27</v>
      </c>
      <c r="K123" s="115">
        <v>0</v>
      </c>
      <c r="L123" s="115">
        <f>ROUND(P123+T123+S123+U123,0)</f>
        <v>970</v>
      </c>
      <c r="M123" s="742">
        <v>14.5</v>
      </c>
      <c r="N123" s="226">
        <f>SUM(AB123:AG123)</f>
        <v>14.5</v>
      </c>
      <c r="O123" s="193">
        <f>ROUND(SUMIFS(基础数据表格农村公路建设!P:P,基础数据表格农村公路建设!E:E,$AB$6,基础数据表格农村公路建设!G:G,B123),0)</f>
        <v>1259</v>
      </c>
      <c r="P123" s="115">
        <f>ROUND(IF(Q123&lt;R123,Q123,R123),0)</f>
        <v>943</v>
      </c>
      <c r="Q123" s="119">
        <f>AL123*(AD123+AE123+AF123)+AM123*(AB123+AC123)+AN123*AG123</f>
        <v>942.5</v>
      </c>
      <c r="R123" s="120">
        <f>O123</f>
        <v>1259</v>
      </c>
      <c r="S123" s="715">
        <v>0</v>
      </c>
      <c r="T123" s="74">
        <v>27</v>
      </c>
      <c r="U123" s="715">
        <v>0</v>
      </c>
      <c r="V123" s="486"/>
      <c r="W123" s="486">
        <v>0</v>
      </c>
      <c r="X123" s="488">
        <v>1</v>
      </c>
      <c r="Y123" s="744"/>
      <c r="Z123" s="487"/>
      <c r="AA123" s="130"/>
      <c r="AB123" s="110">
        <f>SUMIFS(基础数据表格农村公路建设!M:M,基础数据表格农村公路建设!G:G,B123,基础数据表格农村公路建设!D:D,$AB$5,基础数据表格农村公路建设!E:E,$AB$6)</f>
        <v>0</v>
      </c>
      <c r="AC123" s="111">
        <f>SUMIFS(基础数据表格农村公路建设!M:M,基础数据表格农村公路建设!G:G,B123,基础数据表格农村公路建设!D:D,$AC$5,基础数据表格农村公路建设!E:E,$AC$6)</f>
        <v>0</v>
      </c>
      <c r="AD123" s="111">
        <f>SUMIFS(基础数据表格农村公路建设!M:M,基础数据表格农村公路建设!G:G,B123,基础数据表格农村公路建设!D:D,$AD$5,基础数据表格农村公路建设!E:E,$AD$6)</f>
        <v>0</v>
      </c>
      <c r="AE123" s="111">
        <f>SUMIFS(基础数据表格农村公路建设!M:M,基础数据表格农村公路建设!G:G,B123,基础数据表格农村公路建设!D:D,$AE$5,基础数据表格农村公路建设!E:E,$AE$6)</f>
        <v>0</v>
      </c>
      <c r="AF123" s="111">
        <f>SUMIFS(基础数据表格农村公路建设!M:M,基础数据表格农村公路建设!G:G,B123,基础数据表格农村公路建设!D:D,$AF$5,基础数据表格农村公路建设!E:E,$AF$6)</f>
        <v>14.5</v>
      </c>
      <c r="AG123" s="111">
        <f>SUMIFS(基础数据表格农村公路建设!M:M,基础数据表格农村公路建设!G:G,B123,基础数据表格农村公路建设!D:D,$AG$5,基础数据表格农村公路建设!E:E,$AG$6)</f>
        <v>0</v>
      </c>
      <c r="AH123" s="83"/>
      <c r="AI123" s="83">
        <v>14.4</v>
      </c>
      <c r="AJ123" s="98">
        <f t="shared" si="68"/>
        <v>0.0999999999999979</v>
      </c>
      <c r="AK123" s="99" t="s">
        <v>195</v>
      </c>
      <c r="AL123" s="112">
        <v>65</v>
      </c>
      <c r="AM123" s="112">
        <v>145</v>
      </c>
      <c r="AN123" s="113">
        <v>40</v>
      </c>
    </row>
    <row r="124" customFormat="1" ht="19" hidden="1" customHeight="1" outlineLevel="2" spans="1:40">
      <c r="A124" s="114" t="s">
        <v>148</v>
      </c>
      <c r="B124" s="140" t="s">
        <v>151</v>
      </c>
      <c r="C124" s="115">
        <f>F124+D124</f>
        <v>1975</v>
      </c>
      <c r="D124" s="117">
        <v>704</v>
      </c>
      <c r="E124" s="117">
        <f>ROUND(21686/71686*D124,0)</f>
        <v>213</v>
      </c>
      <c r="F124" s="115">
        <f>L124</f>
        <v>1271</v>
      </c>
      <c r="G124" s="115">
        <v>997</v>
      </c>
      <c r="H124" s="115">
        <v>25</v>
      </c>
      <c r="I124" s="241">
        <v>1246</v>
      </c>
      <c r="J124" s="115">
        <v>0</v>
      </c>
      <c r="K124" s="115">
        <v>0</v>
      </c>
      <c r="L124" s="115">
        <f>ROUND(P124+T124+S124+U124,0)</f>
        <v>1271</v>
      </c>
      <c r="M124" s="742">
        <v>16.942</v>
      </c>
      <c r="N124" s="226">
        <f>SUM(AB124:AG124)</f>
        <v>16.942</v>
      </c>
      <c r="O124" s="193">
        <f>ROUND(SUMIFS(基础数据表格农村公路建设!P:P,基础数据表格农村公路建设!E:E,$AB$6,基础数据表格农村公路建设!G:G,B124),0)</f>
        <v>1345</v>
      </c>
      <c r="P124" s="115">
        <f>ROUND(IF(Q124&lt;R124,Q124,R124),0)</f>
        <v>1271</v>
      </c>
      <c r="Q124" s="119">
        <f>AL124*(AD124+AE124+AF124)+AM124*(AB124+AC124)+AN124*AG124</f>
        <v>1270.65</v>
      </c>
      <c r="R124" s="120">
        <f>O124</f>
        <v>1345</v>
      </c>
      <c r="S124" s="715">
        <v>0</v>
      </c>
      <c r="T124" s="74">
        <v>0</v>
      </c>
      <c r="U124" s="715">
        <v>0</v>
      </c>
      <c r="V124" s="486"/>
      <c r="W124" s="486">
        <v>0</v>
      </c>
      <c r="X124" s="488">
        <v>0</v>
      </c>
      <c r="Y124" s="744"/>
      <c r="Z124" s="487"/>
      <c r="AA124" s="130"/>
      <c r="AB124" s="110">
        <f>SUMIFS(基础数据表格农村公路建设!M:M,基础数据表格农村公路建设!G:G,B124,基础数据表格农村公路建设!D:D,$AB$5,基础数据表格农村公路建设!E:E,$AB$6)</f>
        <v>0</v>
      </c>
      <c r="AC124" s="111">
        <f>SUMIFS(基础数据表格农村公路建设!M:M,基础数据表格农村公路建设!G:G,B124,基础数据表格农村公路建设!D:D,$AC$5,基础数据表格农村公路建设!E:E,$AC$6)</f>
        <v>0</v>
      </c>
      <c r="AD124" s="111">
        <f>SUMIFS(基础数据表格农村公路建设!M:M,基础数据表格农村公路建设!G:G,B124,基础数据表格农村公路建设!D:D,$AD$5,基础数据表格农村公路建设!E:E,$AD$6)</f>
        <v>0</v>
      </c>
      <c r="AE124" s="111">
        <f>SUMIFS(基础数据表格农村公路建设!M:M,基础数据表格农村公路建设!G:G,B124,基础数据表格农村公路建设!D:D,$AE$5,基础数据表格农村公路建设!E:E,$AE$6)</f>
        <v>0.86</v>
      </c>
      <c r="AF124" s="111">
        <f>SUMIFS(基础数据表格农村公路建设!M:M,基础数据表格农村公路建设!G:G,B124,基础数据表格农村公路建设!D:D,$AF$5,基础数据表格农村公路建设!E:E,$AF$6)</f>
        <v>16.082</v>
      </c>
      <c r="AG124" s="111">
        <f>SUMIFS(基础数据表格农村公路建设!M:M,基础数据表格农村公路建设!G:G,B124,基础数据表格农村公路建设!D:D,$AG$5,基础数据表格农村公路建设!E:E,$AG$6)</f>
        <v>0</v>
      </c>
      <c r="AH124" s="83"/>
      <c r="AI124" s="83">
        <v>23.023</v>
      </c>
      <c r="AJ124" s="98">
        <f t="shared" si="68"/>
        <v>-6.081</v>
      </c>
      <c r="AK124" s="99" t="s">
        <v>196</v>
      </c>
      <c r="AL124" s="112">
        <v>75</v>
      </c>
      <c r="AM124" s="112">
        <v>150</v>
      </c>
      <c r="AN124" s="113">
        <v>50</v>
      </c>
    </row>
    <row r="125" customFormat="1" ht="19" hidden="1" customHeight="1" outlineLevel="2" spans="1:40">
      <c r="A125" s="114" t="s">
        <v>148</v>
      </c>
      <c r="B125" s="140" t="s">
        <v>152</v>
      </c>
      <c r="C125" s="115">
        <f>F125+D125</f>
        <v>1637</v>
      </c>
      <c r="D125" s="117">
        <v>578</v>
      </c>
      <c r="E125" s="117">
        <f>ROUND(21686/71686*D125,0)</f>
        <v>175</v>
      </c>
      <c r="F125" s="115">
        <f>L125</f>
        <v>1059</v>
      </c>
      <c r="G125" s="115">
        <v>861</v>
      </c>
      <c r="H125" s="115">
        <v>20</v>
      </c>
      <c r="I125" s="241">
        <v>900</v>
      </c>
      <c r="J125" s="115">
        <v>139</v>
      </c>
      <c r="K125" s="115">
        <v>0</v>
      </c>
      <c r="L125" s="115">
        <f>ROUND(P125+T125+S125+U125,0)</f>
        <v>1059</v>
      </c>
      <c r="M125" s="742">
        <v>12.264</v>
      </c>
      <c r="N125" s="226">
        <f>SUM(AB125:AG125)</f>
        <v>12.264</v>
      </c>
      <c r="O125" s="193">
        <f>ROUND(SUMIFS(基础数据表格农村公路建设!P:P,基础数据表格农村公路建设!E:E,$AB$6,基础数据表格农村公路建设!G:G,B125),0)</f>
        <v>1249</v>
      </c>
      <c r="P125" s="115">
        <f>ROUND(IF(Q125&lt;R125,Q125,R125),0)</f>
        <v>920</v>
      </c>
      <c r="Q125" s="119">
        <f>AL125*(AD125+AE125+AF125)+AM125*(AB125+AC125)+AN125*AG125</f>
        <v>919.8</v>
      </c>
      <c r="R125" s="120">
        <f>O125</f>
        <v>1249</v>
      </c>
      <c r="S125" s="715">
        <v>139</v>
      </c>
      <c r="T125" s="74">
        <v>0</v>
      </c>
      <c r="U125" s="715">
        <v>0</v>
      </c>
      <c r="V125" s="486">
        <v>2</v>
      </c>
      <c r="W125" s="486">
        <v>2</v>
      </c>
      <c r="X125" s="488">
        <v>0</v>
      </c>
      <c r="Y125" s="744"/>
      <c r="Z125" s="487"/>
      <c r="AA125" s="130"/>
      <c r="AB125" s="110">
        <f>SUMIFS(基础数据表格农村公路建设!M:M,基础数据表格农村公路建设!G:G,B125,基础数据表格农村公路建设!D:D,$AB$5,基础数据表格农村公路建设!E:E,$AB$6)</f>
        <v>0</v>
      </c>
      <c r="AC125" s="111">
        <f>SUMIFS(基础数据表格农村公路建设!M:M,基础数据表格农村公路建设!G:G,B125,基础数据表格农村公路建设!D:D,$AC$5,基础数据表格农村公路建设!E:E,$AC$6)</f>
        <v>0</v>
      </c>
      <c r="AD125" s="111">
        <f>SUMIFS(基础数据表格农村公路建设!M:M,基础数据表格农村公路建设!G:G,B125,基础数据表格农村公路建设!D:D,$AD$5,基础数据表格农村公路建设!E:E,$AD$6)</f>
        <v>0</v>
      </c>
      <c r="AE125" s="111">
        <f>SUMIFS(基础数据表格农村公路建设!M:M,基础数据表格农村公路建设!G:G,B125,基础数据表格农村公路建设!D:D,$AE$5,基础数据表格农村公路建设!E:E,$AE$6)</f>
        <v>0</v>
      </c>
      <c r="AF125" s="111">
        <f>SUMIFS(基础数据表格农村公路建设!M:M,基础数据表格农村公路建设!G:G,B125,基础数据表格农村公路建设!D:D,$AF$5,基础数据表格农村公路建设!E:E,$AF$6)</f>
        <v>12.264</v>
      </c>
      <c r="AG125" s="111">
        <f>SUMIFS(基础数据表格农村公路建设!M:M,基础数据表格农村公路建设!G:G,B125,基础数据表格农村公路建设!D:D,$AG$5,基础数据表格农村公路建设!E:E,$AG$6)</f>
        <v>0</v>
      </c>
      <c r="AH125" s="83"/>
      <c r="AI125" s="83">
        <v>12.66</v>
      </c>
      <c r="AJ125" s="98">
        <f t="shared" si="68"/>
        <v>-0.396000000000001</v>
      </c>
      <c r="AK125" s="99" t="s">
        <v>196</v>
      </c>
      <c r="AL125" s="112">
        <v>75</v>
      </c>
      <c r="AM125" s="112">
        <v>150</v>
      </c>
      <c r="AN125" s="113">
        <v>50</v>
      </c>
    </row>
    <row r="126" customFormat="1" ht="19" hidden="1" customHeight="1" outlineLevel="2" spans="1:40">
      <c r="A126" s="114" t="s">
        <v>148</v>
      </c>
      <c r="B126" s="140" t="s">
        <v>153</v>
      </c>
      <c r="C126" s="115">
        <f>F126+D126</f>
        <v>2611</v>
      </c>
      <c r="D126" s="117">
        <v>554</v>
      </c>
      <c r="E126" s="117">
        <f>ROUND(21686/71686*D126,0)</f>
        <v>168</v>
      </c>
      <c r="F126" s="115">
        <f>L126</f>
        <v>2057</v>
      </c>
      <c r="G126" s="115">
        <v>1635</v>
      </c>
      <c r="H126" s="115">
        <v>41</v>
      </c>
      <c r="I126" s="241">
        <v>1916</v>
      </c>
      <c r="J126" s="115">
        <v>100</v>
      </c>
      <c r="K126" s="115">
        <v>0</v>
      </c>
      <c r="L126" s="115">
        <f>ROUND(P126+T126+S126+U126,0)</f>
        <v>2057</v>
      </c>
      <c r="M126" s="742">
        <v>30.13</v>
      </c>
      <c r="N126" s="226">
        <f>SUM(AB126:AG126)</f>
        <v>30.13</v>
      </c>
      <c r="O126" s="193">
        <f>ROUND(SUMIFS(基础数据表格农村公路建设!P:P,基础数据表格农村公路建设!E:E,$AB$6,基础数据表格农村公路建设!G:G,B126),0)</f>
        <v>8187</v>
      </c>
      <c r="P126" s="115">
        <f>ROUND(IF(Q126&lt;R126,Q126,R126),0)</f>
        <v>1957</v>
      </c>
      <c r="Q126" s="119">
        <f>AL126*(AD126+AE126+AF126)+AM126*(AB126+AC126)+AN126*AG126</f>
        <v>1956.5</v>
      </c>
      <c r="R126" s="120">
        <f>O126</f>
        <v>8187</v>
      </c>
      <c r="S126" s="715">
        <v>0</v>
      </c>
      <c r="T126" s="74">
        <v>100</v>
      </c>
      <c r="U126" s="715">
        <v>0</v>
      </c>
      <c r="V126" s="486">
        <v>1</v>
      </c>
      <c r="W126" s="486">
        <v>0</v>
      </c>
      <c r="X126" s="488">
        <v>1</v>
      </c>
      <c r="Y126" s="744"/>
      <c r="Z126" s="487"/>
      <c r="AA126" s="130"/>
      <c r="AB126" s="110">
        <f>SUMIFS(基础数据表格农村公路建设!M:M,基础数据表格农村公路建设!G:G,B126,基础数据表格农村公路建设!D:D,$AB$5,基础数据表格农村公路建设!E:E,$AB$6)</f>
        <v>0</v>
      </c>
      <c r="AC126" s="111">
        <f>SUMIFS(基础数据表格农村公路建设!M:M,基础数据表格农村公路建设!G:G,B126,基础数据表格农村公路建设!D:D,$AC$5,基础数据表格农村公路建设!E:E,$AC$6)</f>
        <v>0</v>
      </c>
      <c r="AD126" s="111">
        <f>SUMIFS(基础数据表格农村公路建设!M:M,基础数据表格农村公路建设!G:G,B126,基础数据表格农村公路建设!D:D,$AD$5,基础数据表格农村公路建设!E:E,$AD$6)</f>
        <v>0</v>
      </c>
      <c r="AE126" s="111">
        <f>SUMIFS(基础数据表格农村公路建设!M:M,基础数据表格农村公路建设!G:G,B126,基础数据表格农村公路建设!D:D,$AE$5,基础数据表格农村公路建设!E:E,$AE$6)</f>
        <v>0.41</v>
      </c>
      <c r="AF126" s="111">
        <f>SUMIFS(基础数据表格农村公路建设!M:M,基础数据表格农村公路建设!G:G,B126,基础数据表格农村公路建设!D:D,$AF$5,基础数据表格农村公路建设!E:E,$AF$6)</f>
        <v>17.59</v>
      </c>
      <c r="AG126" s="111">
        <f>SUMIFS(基础数据表格农村公路建设!M:M,基础数据表格农村公路建设!G:G,B126,基础数据表格农村公路建设!D:D,$AG$5,基础数据表格农村公路建设!E:E,$AG$6)</f>
        <v>12.13</v>
      </c>
      <c r="AH126" s="83"/>
      <c r="AI126" s="83">
        <v>16.999</v>
      </c>
      <c r="AJ126" s="98">
        <f t="shared" si="68"/>
        <v>13.131</v>
      </c>
      <c r="AK126" s="99" t="s">
        <v>196</v>
      </c>
      <c r="AL126" s="112">
        <v>75</v>
      </c>
      <c r="AM126" s="112">
        <v>150</v>
      </c>
      <c r="AN126" s="113">
        <v>50</v>
      </c>
    </row>
    <row r="127" customFormat="1" ht="19" customHeight="1" outlineLevel="1" collapsed="1" spans="1:40">
      <c r="A127" s="101" t="s">
        <v>154</v>
      </c>
      <c r="B127" s="140"/>
      <c r="C127" s="115">
        <f t="shared" ref="C127:U127" si="107">SUBTOTAL(9,C128:C132)</f>
        <v>17252</v>
      </c>
      <c r="D127" s="115">
        <f t="shared" si="107"/>
        <v>3030</v>
      </c>
      <c r="E127" s="115">
        <f t="shared" si="107"/>
        <v>915</v>
      </c>
      <c r="F127" s="115">
        <f t="shared" si="107"/>
        <v>14222</v>
      </c>
      <c r="G127" s="115">
        <f t="shared" si="107"/>
        <v>11347</v>
      </c>
      <c r="H127" s="115">
        <f t="shared" si="107"/>
        <v>267</v>
      </c>
      <c r="I127" s="115">
        <f t="shared" si="107"/>
        <v>13051</v>
      </c>
      <c r="J127" s="115">
        <f t="shared" si="107"/>
        <v>733</v>
      </c>
      <c r="K127" s="115">
        <f t="shared" si="107"/>
        <v>171</v>
      </c>
      <c r="L127" s="115">
        <f t="shared" si="107"/>
        <v>14222</v>
      </c>
      <c r="M127" s="743">
        <f t="shared" si="107"/>
        <v>127.554</v>
      </c>
      <c r="N127" s="385">
        <f t="shared" si="107"/>
        <v>127.554</v>
      </c>
      <c r="O127" s="238">
        <f t="shared" si="107"/>
        <v>13570</v>
      </c>
      <c r="P127" s="115">
        <f t="shared" si="107"/>
        <v>13318</v>
      </c>
      <c r="Q127" s="115">
        <f t="shared" si="107"/>
        <v>13470.21</v>
      </c>
      <c r="R127" s="115">
        <f t="shared" si="107"/>
        <v>13570</v>
      </c>
      <c r="S127" s="115">
        <f t="shared" si="107"/>
        <v>689</v>
      </c>
      <c r="T127" s="115">
        <f t="shared" si="107"/>
        <v>44</v>
      </c>
      <c r="U127" s="115">
        <f t="shared" si="107"/>
        <v>171</v>
      </c>
      <c r="V127" s="489">
        <v>25</v>
      </c>
      <c r="W127" s="489">
        <v>22</v>
      </c>
      <c r="X127" s="489">
        <v>2</v>
      </c>
      <c r="Y127" s="490">
        <v>49.273</v>
      </c>
      <c r="Z127" s="490">
        <f t="shared" ref="Z127:AG127" si="108">SUM(Z128:Z132)</f>
        <v>28.615</v>
      </c>
      <c r="AA127" s="111">
        <f t="shared" si="108"/>
        <v>184.99</v>
      </c>
      <c r="AB127" s="111">
        <f t="shared" si="108"/>
        <v>64.74</v>
      </c>
      <c r="AC127" s="111">
        <f t="shared" si="108"/>
        <v>0</v>
      </c>
      <c r="AD127" s="111">
        <f t="shared" si="108"/>
        <v>30.979</v>
      </c>
      <c r="AE127" s="111">
        <f t="shared" si="108"/>
        <v>3.272</v>
      </c>
      <c r="AF127" s="111">
        <f t="shared" si="108"/>
        <v>28.563</v>
      </c>
      <c r="AG127" s="111">
        <f t="shared" si="108"/>
        <v>0</v>
      </c>
      <c r="AH127" s="110"/>
      <c r="AI127" s="110">
        <v>120.466</v>
      </c>
      <c r="AJ127" s="98">
        <f t="shared" si="68"/>
        <v>7.08799999999999</v>
      </c>
      <c r="AK127" s="99"/>
      <c r="AL127" s="112"/>
      <c r="AM127" s="112"/>
      <c r="AN127" s="113"/>
    </row>
    <row r="128" customFormat="1" ht="19" customHeight="1" outlineLevel="1" spans="1:40">
      <c r="A128" s="114" t="s">
        <v>155</v>
      </c>
      <c r="B128" s="139" t="s">
        <v>156</v>
      </c>
      <c r="C128" s="115">
        <f>F128+D128</f>
        <v>1942</v>
      </c>
      <c r="D128" s="117">
        <v>368</v>
      </c>
      <c r="E128" s="117">
        <f>ROUND(21686/71686*D128,0)</f>
        <v>111</v>
      </c>
      <c r="F128" s="115">
        <f>L128</f>
        <v>1574</v>
      </c>
      <c r="G128" s="115">
        <v>1264</v>
      </c>
      <c r="H128" s="115">
        <v>19</v>
      </c>
      <c r="I128" s="241">
        <v>1407</v>
      </c>
      <c r="J128" s="115">
        <v>148</v>
      </c>
      <c r="K128" s="115">
        <v>0</v>
      </c>
      <c r="L128" s="115">
        <f>ROUND(P128+T128+S128+U128,0)</f>
        <v>1574</v>
      </c>
      <c r="M128" s="742">
        <v>14.404</v>
      </c>
      <c r="N128" s="226">
        <f>SUM(AB128:AG128)</f>
        <v>14.404</v>
      </c>
      <c r="O128" s="193">
        <f>ROUND(SUMIFS(基础数据表格农村公路建设!P:P,基础数据表格农村公路建设!E:E,$AB$6,基础数据表格农村公路建设!G:G,B128),0)</f>
        <v>1502</v>
      </c>
      <c r="P128" s="115">
        <f>ROUND(IF(Q128&lt;R128,Q128,R128),0)</f>
        <v>1426</v>
      </c>
      <c r="Q128" s="119">
        <f>AL128*(AD128+AE128+AF128)+AM128*(AB128+AC128)+AN128*AG128</f>
        <v>1425.94</v>
      </c>
      <c r="R128" s="120">
        <f>O128</f>
        <v>1502</v>
      </c>
      <c r="S128" s="715">
        <v>143</v>
      </c>
      <c r="T128" s="74">
        <v>5</v>
      </c>
      <c r="U128" s="715">
        <v>0</v>
      </c>
      <c r="V128" s="486">
        <v>8</v>
      </c>
      <c r="W128" s="486">
        <v>8</v>
      </c>
      <c r="X128" s="488">
        <v>1</v>
      </c>
      <c r="Y128" s="744">
        <v>10.232</v>
      </c>
      <c r="Z128" s="487"/>
      <c r="AA128" s="130"/>
      <c r="AB128" s="110">
        <f>SUMIFS(基础数据表格农村公路建设!M:M,基础数据表格农村公路建设!G:G,B128,基础数据表格农村公路建设!D:D,$AB$5,基础数据表格农村公路建设!E:E,$AB$6)</f>
        <v>6.121</v>
      </c>
      <c r="AC128" s="111">
        <f>SUMIFS(基础数据表格农村公路建设!M:M,基础数据表格农村公路建设!G:G,B128,基础数据表格农村公路建设!D:D,$AC$5,基础数据表格农村公路建设!E:E,$AC$6)</f>
        <v>0</v>
      </c>
      <c r="AD128" s="111">
        <f>SUMIFS(基础数据表格农村公路建设!M:M,基础数据表格农村公路建设!G:G,B128,基础数据表格农村公路建设!D:D,$AD$5,基础数据表格农村公路建设!E:E,$AD$6)</f>
        <v>0</v>
      </c>
      <c r="AE128" s="111">
        <f>SUMIFS(基础数据表格农村公路建设!M:M,基础数据表格农村公路建设!G:G,B128,基础数据表格农村公路建设!D:D,$AE$5,基础数据表格农村公路建设!E:E,$AE$6)</f>
        <v>0</v>
      </c>
      <c r="AF128" s="111">
        <f>SUMIFS(基础数据表格农村公路建设!M:M,基础数据表格农村公路建设!G:G,B128,基础数据表格农村公路建设!D:D,$AF$5,基础数据表格农村公路建设!E:E,$AF$6)</f>
        <v>8.283</v>
      </c>
      <c r="AG128" s="111">
        <f>SUMIFS(基础数据表格农村公路建设!M:M,基础数据表格农村公路建设!G:G,B128,基础数据表格农村公路建设!D:D,$AG$5,基础数据表格农村公路建设!E:E,$AG$6)</f>
        <v>0</v>
      </c>
      <c r="AH128" s="83"/>
      <c r="AI128" s="83">
        <v>11.135</v>
      </c>
      <c r="AJ128" s="98">
        <f t="shared" si="68"/>
        <v>3.269</v>
      </c>
      <c r="AK128" s="145" t="s">
        <v>195</v>
      </c>
      <c r="AL128" s="114">
        <v>65</v>
      </c>
      <c r="AM128" s="114">
        <v>145</v>
      </c>
      <c r="AN128" s="146">
        <v>40</v>
      </c>
    </row>
    <row r="129" customFormat="1" ht="19" customHeight="1" outlineLevel="1" spans="1:40">
      <c r="A129" s="114" t="s">
        <v>155</v>
      </c>
      <c r="B129" s="139" t="s">
        <v>157</v>
      </c>
      <c r="C129" s="115">
        <f>F129+D129</f>
        <v>1221</v>
      </c>
      <c r="D129" s="117">
        <v>494</v>
      </c>
      <c r="E129" s="117">
        <f>ROUND(21686/71686*D129,0)</f>
        <v>149</v>
      </c>
      <c r="F129" s="115">
        <f>L129</f>
        <v>727</v>
      </c>
      <c r="G129" s="115">
        <v>570</v>
      </c>
      <c r="H129" s="115">
        <v>15</v>
      </c>
      <c r="I129" s="241">
        <v>712</v>
      </c>
      <c r="J129" s="115">
        <v>0</v>
      </c>
      <c r="K129" s="115">
        <v>0</v>
      </c>
      <c r="L129" s="115">
        <f>ROUND(P129+T129+S129+U129,0)</f>
        <v>727</v>
      </c>
      <c r="M129" s="742">
        <v>5.858</v>
      </c>
      <c r="N129" s="226">
        <f>SUM(AB129:AG129)</f>
        <v>5.858</v>
      </c>
      <c r="O129" s="193">
        <f>ROUND(SUMIFS(基础数据表格农村公路建设!P:P,基础数据表格农村公路建设!E:E,$AB$6,基础数据表格农村公路建设!G:G,B129),0)</f>
        <v>727</v>
      </c>
      <c r="P129" s="115">
        <f>ROUND(IF(Q129&lt;R129,Q129,R129),0)</f>
        <v>727</v>
      </c>
      <c r="Q129" s="119">
        <f>AL129*(AD129+AE129+AF129)+AM129*(AB129+AC129)+AN129*AG129</f>
        <v>849.41</v>
      </c>
      <c r="R129" s="120">
        <f>O129</f>
        <v>727</v>
      </c>
      <c r="S129" s="715">
        <v>0</v>
      </c>
      <c r="T129" s="74">
        <v>0</v>
      </c>
      <c r="U129" s="715">
        <v>0</v>
      </c>
      <c r="V129" s="486"/>
      <c r="W129" s="486">
        <v>0</v>
      </c>
      <c r="X129" s="488">
        <v>0</v>
      </c>
      <c r="Y129" s="744"/>
      <c r="Z129" s="487"/>
      <c r="AA129" s="130"/>
      <c r="AB129" s="110">
        <f>SUMIFS(基础数据表格农村公路建设!M:M,基础数据表格农村公路建设!G:G,B129,基础数据表格农村公路建设!D:D,$AB$5,基础数据表格农村公路建设!E:E,$AB$6)</f>
        <v>5.858</v>
      </c>
      <c r="AC129" s="111">
        <f>SUMIFS(基础数据表格农村公路建设!M:M,基础数据表格农村公路建设!G:G,B129,基础数据表格农村公路建设!D:D,$AC$5,基础数据表格农村公路建设!E:E,$AC$6)</f>
        <v>0</v>
      </c>
      <c r="AD129" s="111">
        <f>SUMIFS(基础数据表格农村公路建设!M:M,基础数据表格农村公路建设!G:G,B129,基础数据表格农村公路建设!D:D,$AD$5,基础数据表格农村公路建设!E:E,$AD$6)</f>
        <v>0</v>
      </c>
      <c r="AE129" s="111">
        <f>SUMIFS(基础数据表格农村公路建设!M:M,基础数据表格农村公路建设!G:G,B129,基础数据表格农村公路建设!D:D,$AE$5,基础数据表格农村公路建设!E:E,$AE$6)</f>
        <v>0</v>
      </c>
      <c r="AF129" s="111">
        <f>SUMIFS(基础数据表格农村公路建设!M:M,基础数据表格农村公路建设!G:G,B129,基础数据表格农村公路建设!D:D,$AF$5,基础数据表格农村公路建设!E:E,$AF$6)</f>
        <v>0</v>
      </c>
      <c r="AG129" s="111">
        <f>SUMIFS(基础数据表格农村公路建设!M:M,基础数据表格农村公路建设!G:G,B129,基础数据表格农村公路建设!D:D,$AG$5,基础数据表格农村公路建设!E:E,$AG$6)</f>
        <v>0</v>
      </c>
      <c r="AH129" s="83"/>
      <c r="AI129" s="83">
        <v>5.8</v>
      </c>
      <c r="AJ129" s="98">
        <f t="shared" si="68"/>
        <v>0.0579999999999998</v>
      </c>
      <c r="AK129" s="145" t="s">
        <v>195</v>
      </c>
      <c r="AL129" s="114">
        <v>65</v>
      </c>
      <c r="AM129" s="114">
        <v>145</v>
      </c>
      <c r="AN129" s="146">
        <v>40</v>
      </c>
    </row>
    <row r="130" customFormat="1" ht="19" customHeight="1" outlineLevel="1" spans="1:40">
      <c r="A130" s="114" t="s">
        <v>155</v>
      </c>
      <c r="B130" s="139" t="s">
        <v>158</v>
      </c>
      <c r="C130" s="115">
        <f>F130+D130</f>
        <v>1979</v>
      </c>
      <c r="D130" s="117">
        <v>1006</v>
      </c>
      <c r="E130" s="117">
        <f>ROUND(21686/71686*D130,0)</f>
        <v>304</v>
      </c>
      <c r="F130" s="115">
        <f>L130</f>
        <v>973</v>
      </c>
      <c r="G130" s="115">
        <v>771</v>
      </c>
      <c r="H130" s="115">
        <v>18</v>
      </c>
      <c r="I130" s="241">
        <v>916</v>
      </c>
      <c r="J130" s="115">
        <v>39</v>
      </c>
      <c r="K130" s="115">
        <v>0</v>
      </c>
      <c r="L130" s="115">
        <f>ROUND(P130+T130+S130+U130,0)</f>
        <v>973</v>
      </c>
      <c r="M130" s="742">
        <v>6.44</v>
      </c>
      <c r="N130" s="226">
        <f>SUM(AB130:AG130)</f>
        <v>6.44</v>
      </c>
      <c r="O130" s="193">
        <f>ROUND(SUMIFS(基础数据表格农村公路建设!P:P,基础数据表格农村公路建设!E:E,$AB$6,基础数据表格农村公路建设!G:G,B130),0)</f>
        <v>1106</v>
      </c>
      <c r="P130" s="115">
        <f>ROUND(IF(Q130&lt;R130,Q130,R130),0)</f>
        <v>934</v>
      </c>
      <c r="Q130" s="119">
        <f>AL130*(AD130+AE130+AF130)+AM130*(AB130+AC130)+AN130*AG130</f>
        <v>933.8</v>
      </c>
      <c r="R130" s="120">
        <f>O130</f>
        <v>1106</v>
      </c>
      <c r="S130" s="715">
        <v>0</v>
      </c>
      <c r="T130" s="74">
        <v>39</v>
      </c>
      <c r="U130" s="715">
        <v>0</v>
      </c>
      <c r="V130" s="486">
        <v>3</v>
      </c>
      <c r="W130" s="486">
        <v>0</v>
      </c>
      <c r="X130" s="488">
        <v>1</v>
      </c>
      <c r="Y130" s="744">
        <v>10.441</v>
      </c>
      <c r="Z130" s="487"/>
      <c r="AA130" s="130"/>
      <c r="AB130" s="110">
        <f>SUMIFS(基础数据表格农村公路建设!M:M,基础数据表格农村公路建设!G:G,B130,基础数据表格农村公路建设!D:D,$AB$5,基础数据表格农村公路建设!E:E,$AB$6)</f>
        <v>6.44</v>
      </c>
      <c r="AC130" s="111">
        <f>SUMIFS(基础数据表格农村公路建设!M:M,基础数据表格农村公路建设!G:G,B130,基础数据表格农村公路建设!D:D,$AC$5,基础数据表格农村公路建设!E:E,$AC$6)</f>
        <v>0</v>
      </c>
      <c r="AD130" s="111">
        <f>SUMIFS(基础数据表格农村公路建设!M:M,基础数据表格农村公路建设!G:G,B130,基础数据表格农村公路建设!D:D,$AD$5,基础数据表格农村公路建设!E:E,$AD$6)</f>
        <v>0</v>
      </c>
      <c r="AE130" s="111">
        <f>SUMIFS(基础数据表格农村公路建设!M:M,基础数据表格农村公路建设!G:G,B130,基础数据表格农村公路建设!D:D,$AE$5,基础数据表格农村公路建设!E:E,$AE$6)</f>
        <v>0</v>
      </c>
      <c r="AF130" s="111">
        <f>SUMIFS(基础数据表格农村公路建设!M:M,基础数据表格农村公路建设!G:G,B130,基础数据表格农村公路建设!D:D,$AF$5,基础数据表格农村公路建设!E:E,$AF$6)</f>
        <v>0</v>
      </c>
      <c r="AG130" s="111">
        <f>SUMIFS(基础数据表格农村公路建设!M:M,基础数据表格农村公路建设!G:G,B130,基础数据表格农村公路建设!D:D,$AG$5,基础数据表格农村公路建设!E:E,$AG$6)</f>
        <v>0</v>
      </c>
      <c r="AH130" s="83"/>
      <c r="AI130" s="83">
        <v>6.44</v>
      </c>
      <c r="AJ130" s="98">
        <f t="shared" si="68"/>
        <v>0</v>
      </c>
      <c r="AK130" s="145" t="s">
        <v>195</v>
      </c>
      <c r="AL130" s="114">
        <v>65</v>
      </c>
      <c r="AM130" s="114">
        <v>145</v>
      </c>
      <c r="AN130" s="146">
        <v>40</v>
      </c>
    </row>
    <row r="131" customFormat="1" ht="19" customHeight="1" outlineLevel="1" spans="1:40">
      <c r="A131" s="114" t="s">
        <v>155</v>
      </c>
      <c r="B131" s="139" t="s">
        <v>159</v>
      </c>
      <c r="C131" s="115">
        <f>F131+D131</f>
        <v>4452</v>
      </c>
      <c r="D131" s="117">
        <v>431</v>
      </c>
      <c r="E131" s="117">
        <f>ROUND(21686/71686*D131,0)</f>
        <v>130</v>
      </c>
      <c r="F131" s="115">
        <f>L131</f>
        <v>4021</v>
      </c>
      <c r="G131" s="115">
        <v>3190</v>
      </c>
      <c r="H131" s="115">
        <v>76</v>
      </c>
      <c r="I131" s="241">
        <v>3774</v>
      </c>
      <c r="J131" s="115">
        <v>0</v>
      </c>
      <c r="K131" s="115">
        <v>171</v>
      </c>
      <c r="L131" s="115">
        <f>ROUND(P131+T131+S131+U131,0)</f>
        <v>4021</v>
      </c>
      <c r="M131" s="742">
        <v>39.785</v>
      </c>
      <c r="N131" s="226">
        <f>SUM(AB131:AG131)</f>
        <v>39.785</v>
      </c>
      <c r="O131" s="193">
        <f>ROUND(SUMIFS(基础数据表格农村公路建设!P:P,基础数据表格农村公路建设!E:E,$AB$6,基础数据表格农村公路建设!G:G,B131),0)</f>
        <v>3854</v>
      </c>
      <c r="P131" s="115">
        <f>ROUND(IF(Q131&lt;R131,Q131,R131),0)</f>
        <v>3850</v>
      </c>
      <c r="Q131" s="119">
        <f>AL131*(AD131+AE131+AF131)+AM131*(AB131+AC131)+AN131*AG131</f>
        <v>3850.105</v>
      </c>
      <c r="R131" s="120">
        <f>O131</f>
        <v>3854</v>
      </c>
      <c r="S131" s="715">
        <v>0</v>
      </c>
      <c r="T131" s="74">
        <v>0</v>
      </c>
      <c r="U131" s="715">
        <v>171</v>
      </c>
      <c r="V131" s="486"/>
      <c r="W131" s="486">
        <v>0</v>
      </c>
      <c r="X131" s="488">
        <v>0</v>
      </c>
      <c r="Y131" s="744">
        <v>28.6</v>
      </c>
      <c r="Z131" s="487">
        <v>28.615</v>
      </c>
      <c r="AA131" s="130">
        <v>184.99</v>
      </c>
      <c r="AB131" s="110">
        <f>SUMIFS(基础数据表格农村公路建设!M:M,基础数据表格农村公路建设!G:G,B131,基础数据表格农村公路建设!D:D,$AB$5,基础数据表格农村公路建设!E:E,$AB$6)</f>
        <v>15.801</v>
      </c>
      <c r="AC131" s="111">
        <f>SUMIFS(基础数据表格农村公路建设!M:M,基础数据表格农村公路建设!G:G,B131,基础数据表格农村公路建设!D:D,$AC$5,基础数据表格农村公路建设!E:E,$AC$6)</f>
        <v>0</v>
      </c>
      <c r="AD131" s="111">
        <f>SUMIFS(基础数据表格农村公路建设!M:M,基础数据表格农村公路建设!G:G,B131,基础数据表格农村公路建设!D:D,$AD$5,基础数据表格农村公路建设!E:E,$AD$6)</f>
        <v>5.603</v>
      </c>
      <c r="AE131" s="111">
        <f>SUMIFS(基础数据表格农村公路建设!M:M,基础数据表格农村公路建设!G:G,B131,基础数据表格农村公路建设!D:D,$AE$5,基础数据表格农村公路建设!E:E,$AE$6)</f>
        <v>3.272</v>
      </c>
      <c r="AF131" s="111">
        <f>SUMIFS(基础数据表格农村公路建设!M:M,基础数据表格农村公路建设!G:G,B131,基础数据表格农村公路建设!D:D,$AF$5,基础数据表格农村公路建设!E:E,$AF$6)</f>
        <v>15.109</v>
      </c>
      <c r="AG131" s="111">
        <f>SUMIFS(基础数据表格农村公路建设!M:M,基础数据表格农村公路建设!G:G,B131,基础数据表格农村公路建设!D:D,$AG$5,基础数据表格农村公路建设!E:E,$AG$6)</f>
        <v>0</v>
      </c>
      <c r="AH131" s="83"/>
      <c r="AI131" s="83">
        <v>37.091</v>
      </c>
      <c r="AJ131" s="98">
        <f t="shared" si="68"/>
        <v>2.694</v>
      </c>
      <c r="AK131" s="145" t="s">
        <v>195</v>
      </c>
      <c r="AL131" s="114">
        <v>65</v>
      </c>
      <c r="AM131" s="114">
        <v>145</v>
      </c>
      <c r="AN131" s="146">
        <v>40</v>
      </c>
    </row>
    <row r="132" customFormat="1" ht="19" customHeight="1" outlineLevel="1" spans="1:40">
      <c r="A132" s="114" t="s">
        <v>155</v>
      </c>
      <c r="B132" s="139" t="s">
        <v>160</v>
      </c>
      <c r="C132" s="115">
        <f>F132+D132</f>
        <v>7658</v>
      </c>
      <c r="D132" s="117">
        <v>731</v>
      </c>
      <c r="E132" s="117">
        <f>ROUND(21686/71686*D132,0)</f>
        <v>221</v>
      </c>
      <c r="F132" s="115">
        <f>L132</f>
        <v>6927</v>
      </c>
      <c r="G132" s="115">
        <v>5552</v>
      </c>
      <c r="H132" s="115">
        <v>139</v>
      </c>
      <c r="I132" s="241">
        <v>6242</v>
      </c>
      <c r="J132" s="115">
        <v>546</v>
      </c>
      <c r="K132" s="115">
        <v>0</v>
      </c>
      <c r="L132" s="115">
        <f>ROUND(P132+T132+S132+U132,0)</f>
        <v>6927</v>
      </c>
      <c r="M132" s="742">
        <v>61.067</v>
      </c>
      <c r="N132" s="226">
        <f>SUM(AB132:AG132)</f>
        <v>61.067</v>
      </c>
      <c r="O132" s="193">
        <f>ROUND(SUMIFS(基础数据表格农村公路建设!P:P,基础数据表格农村公路建设!E:E,$AB$6,基础数据表格农村公路建设!G:G,B132),0)</f>
        <v>6381</v>
      </c>
      <c r="P132" s="115">
        <f>ROUND(IF(Q132&lt;R132,Q132,R132),0)</f>
        <v>6381</v>
      </c>
      <c r="Q132" s="119">
        <f>AL132*(AD132+AE132+AF132)+AM132*(AB132+AC132)+AN132*AG132</f>
        <v>6410.955</v>
      </c>
      <c r="R132" s="120">
        <f>O132</f>
        <v>6381</v>
      </c>
      <c r="S132" s="715">
        <v>546</v>
      </c>
      <c r="T132" s="74">
        <v>0</v>
      </c>
      <c r="U132" s="715">
        <v>0</v>
      </c>
      <c r="V132" s="486">
        <v>14</v>
      </c>
      <c r="W132" s="486">
        <v>14</v>
      </c>
      <c r="X132" s="488">
        <v>0</v>
      </c>
      <c r="Y132" s="744"/>
      <c r="Z132" s="487"/>
      <c r="AA132" s="130"/>
      <c r="AB132" s="110">
        <f>SUMIFS(基础数据表格农村公路建设!M:M,基础数据表格农村公路建设!G:G,B132,基础数据表格农村公路建设!D:D,$AB$5,基础数据表格农村公路建设!E:E,$AB$6)</f>
        <v>30.52</v>
      </c>
      <c r="AC132" s="111">
        <f>SUMIFS(基础数据表格农村公路建设!M:M,基础数据表格农村公路建设!G:G,B132,基础数据表格农村公路建设!D:D,$AC$5,基础数据表格农村公路建设!E:E,$AC$6)</f>
        <v>0</v>
      </c>
      <c r="AD132" s="111">
        <f>SUMIFS(基础数据表格农村公路建设!M:M,基础数据表格农村公路建设!G:G,B132,基础数据表格农村公路建设!D:D,$AD$5,基础数据表格农村公路建设!E:E,$AD$6)</f>
        <v>25.376</v>
      </c>
      <c r="AE132" s="111">
        <f>SUMIFS(基础数据表格农村公路建设!M:M,基础数据表格农村公路建设!G:G,B132,基础数据表格农村公路建设!D:D,$AE$5,基础数据表格农村公路建设!E:E,$AE$6)</f>
        <v>0</v>
      </c>
      <c r="AF132" s="111">
        <f>SUMIFS(基础数据表格农村公路建设!M:M,基础数据表格农村公路建设!G:G,B132,基础数据表格农村公路建设!D:D,$AF$5,基础数据表格农村公路建设!E:E,$AF$6)</f>
        <v>5.171</v>
      </c>
      <c r="AG132" s="111">
        <f>SUMIFS(基础数据表格农村公路建设!M:M,基础数据表格农村公路建设!G:G,B132,基础数据表格农村公路建设!D:D,$AG$5,基础数据表格农村公路建设!E:E,$AG$6)</f>
        <v>0</v>
      </c>
      <c r="AH132" s="147"/>
      <c r="AI132" s="148">
        <v>60</v>
      </c>
      <c r="AJ132" s="98">
        <f t="shared" si="68"/>
        <v>1.06699999999999</v>
      </c>
      <c r="AK132" s="149" t="s">
        <v>195</v>
      </c>
      <c r="AL132" s="150">
        <v>65</v>
      </c>
      <c r="AM132" s="150">
        <v>145</v>
      </c>
      <c r="AN132" s="151">
        <v>40</v>
      </c>
    </row>
  </sheetData>
  <autoFilter xmlns:etc="http://www.wps.cn/officeDocument/2017/etCustomData" ref="A6:AN132" etc:filterBottomFollowUsedRange="0">
    <extLst/>
  </autoFilter>
  <mergeCells count="17">
    <mergeCell ref="A2:Z2"/>
    <mergeCell ref="C3:K3"/>
    <mergeCell ref="M3:AA3"/>
    <mergeCell ref="AK3:AN3"/>
    <mergeCell ref="H4:K4"/>
    <mergeCell ref="P4:R4"/>
    <mergeCell ref="S4:T4"/>
    <mergeCell ref="A3:A5"/>
    <mergeCell ref="B3:B5"/>
    <mergeCell ref="C4:C5"/>
    <mergeCell ref="D4:D5"/>
    <mergeCell ref="F4:F5"/>
    <mergeCell ref="L4:L5"/>
    <mergeCell ref="M4:M5"/>
    <mergeCell ref="V4:V5"/>
    <mergeCell ref="Y4:Y5"/>
    <mergeCell ref="AI3:AI5"/>
  </mergeCells>
  <conditionalFormatting sqref="AK15:AN15">
    <cfRule type="cellIs" dxfId="0" priority="1" operator="lessThan">
      <formula>0</formula>
    </cfRule>
  </conditionalFormatting>
  <printOptions gridLines="1"/>
  <pageMargins left="0.751388888888889" right="0.751388888888889" top="0.708333333333333" bottom="0.708333333333333" header="0.5" footer="0.5"/>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7"/>
  <sheetViews>
    <sheetView workbookViewId="0">
      <selection activeCell="A1" sqref="A1"/>
    </sheetView>
  </sheetViews>
  <sheetFormatPr defaultColWidth="9" defaultRowHeight="13.5" outlineLevelRow="6"/>
  <sheetData>
    <row r="1" spans="1:17">
      <c r="A1" s="705" t="s">
        <v>202</v>
      </c>
      <c r="B1" s="706"/>
      <c r="C1" s="706"/>
      <c r="D1" s="706"/>
      <c r="E1" s="706"/>
      <c r="F1" s="706"/>
      <c r="G1" s="707"/>
      <c r="H1" s="706"/>
      <c r="I1" s="706"/>
      <c r="J1" s="706"/>
      <c r="K1" s="706"/>
      <c r="L1" s="708"/>
      <c r="M1" s="706"/>
      <c r="N1" s="706"/>
      <c r="O1" s="706"/>
      <c r="P1" s="706"/>
      <c r="Q1" s="706"/>
    </row>
    <row r="2" ht="41" customHeight="1" spans="1:17">
      <c r="A2" s="8" t="s">
        <v>203</v>
      </c>
      <c r="B2" s="8"/>
      <c r="C2" s="8"/>
      <c r="D2" s="8"/>
      <c r="E2" s="8"/>
      <c r="F2" s="8"/>
      <c r="G2" s="8"/>
      <c r="H2" s="8"/>
      <c r="I2" s="8"/>
      <c r="J2" s="8"/>
      <c r="K2" s="8"/>
      <c r="L2" s="709"/>
      <c r="M2" s="8"/>
      <c r="N2" s="8"/>
      <c r="O2" s="8"/>
      <c r="P2" s="8"/>
      <c r="Q2" s="8"/>
    </row>
    <row r="3" spans="1:17">
      <c r="A3" s="710" t="s">
        <v>2</v>
      </c>
      <c r="B3" s="710" t="s">
        <v>3</v>
      </c>
      <c r="C3" s="710" t="s">
        <v>204</v>
      </c>
      <c r="D3" s="710"/>
      <c r="E3" s="710"/>
      <c r="F3" s="710"/>
      <c r="G3" s="710"/>
      <c r="H3" s="710"/>
      <c r="I3" s="710"/>
      <c r="J3" s="710"/>
      <c r="K3" s="710"/>
      <c r="L3" s="711" t="s">
        <v>205</v>
      </c>
      <c r="M3" s="711"/>
      <c r="N3" s="711"/>
      <c r="O3" s="711"/>
      <c r="P3" s="711"/>
      <c r="Q3" s="711"/>
    </row>
    <row r="4" spans="1:17">
      <c r="A4" s="710"/>
      <c r="B4" s="710"/>
      <c r="C4" s="712" t="s">
        <v>206</v>
      </c>
      <c r="D4" s="712" t="s">
        <v>207</v>
      </c>
      <c r="E4" s="712" t="s">
        <v>208</v>
      </c>
      <c r="F4" s="712" t="s">
        <v>209</v>
      </c>
      <c r="G4" s="712"/>
      <c r="H4" s="712" t="s">
        <v>210</v>
      </c>
      <c r="I4" s="713"/>
      <c r="J4" s="712" t="s">
        <v>211</v>
      </c>
      <c r="K4" s="712"/>
      <c r="L4" s="712" t="s">
        <v>206</v>
      </c>
      <c r="M4" s="712" t="s">
        <v>212</v>
      </c>
      <c r="N4" s="712" t="s">
        <v>213</v>
      </c>
      <c r="O4" s="712" t="s">
        <v>214</v>
      </c>
      <c r="P4" s="712" t="s">
        <v>215</v>
      </c>
      <c r="Q4" s="712" t="s">
        <v>216</v>
      </c>
    </row>
    <row r="5" ht="60" spans="1:17">
      <c r="A5" s="710"/>
      <c r="B5" s="710"/>
      <c r="C5" s="714"/>
      <c r="D5" s="712"/>
      <c r="E5" s="712"/>
      <c r="F5" s="712" t="s">
        <v>217</v>
      </c>
      <c r="G5" s="588" t="s">
        <v>218</v>
      </c>
      <c r="H5" s="712" t="s">
        <v>219</v>
      </c>
      <c r="I5" s="712" t="s">
        <v>220</v>
      </c>
      <c r="J5" s="712" t="s">
        <v>221</v>
      </c>
      <c r="K5" s="712" t="s">
        <v>222</v>
      </c>
      <c r="L5" s="714"/>
      <c r="M5" s="712"/>
      <c r="N5" s="712"/>
      <c r="O5" s="712"/>
      <c r="P5" s="712"/>
      <c r="Q5" s="712"/>
    </row>
    <row r="6" s="5" customFormat="1" ht="57" customHeight="1" spans="1:17">
      <c r="A6" s="444" t="s">
        <v>80</v>
      </c>
      <c r="B6" s="444" t="s">
        <v>82</v>
      </c>
      <c r="C6" s="444">
        <v>2578</v>
      </c>
      <c r="D6" s="444" t="s">
        <v>223</v>
      </c>
      <c r="E6" s="444">
        <v>1574</v>
      </c>
      <c r="F6" s="715">
        <v>1169</v>
      </c>
      <c r="G6" s="385">
        <v>15.588</v>
      </c>
      <c r="H6" s="715">
        <v>405</v>
      </c>
      <c r="I6" s="716">
        <v>8</v>
      </c>
      <c r="J6" s="715">
        <v>0</v>
      </c>
      <c r="K6" s="717">
        <v>0</v>
      </c>
      <c r="L6" s="714">
        <v>1072</v>
      </c>
      <c r="M6" s="718" t="s">
        <v>224</v>
      </c>
      <c r="N6" s="715">
        <v>468</v>
      </c>
      <c r="O6" s="715">
        <v>40</v>
      </c>
      <c r="P6" s="715">
        <v>162</v>
      </c>
      <c r="Q6" s="715">
        <v>0</v>
      </c>
    </row>
    <row r="7" s="476" customFormat="1" ht="15" customHeight="1" spans="1:17">
      <c r="A7" s="476" t="s">
        <v>225</v>
      </c>
    </row>
  </sheetData>
  <mergeCells count="17">
    <mergeCell ref="A2:Q2"/>
    <mergeCell ref="C3:K3"/>
    <mergeCell ref="L3:Q3"/>
    <mergeCell ref="F4:G4"/>
    <mergeCell ref="H4:I4"/>
    <mergeCell ref="J4:K4"/>
    <mergeCell ref="A3:A5"/>
    <mergeCell ref="B3:B5"/>
    <mergeCell ref="C4:C5"/>
    <mergeCell ref="D4:D5"/>
    <mergeCell ref="E4:E5"/>
    <mergeCell ref="L4:L5"/>
    <mergeCell ref="M4:M5"/>
    <mergeCell ref="N4:N5"/>
    <mergeCell ref="O4:O5"/>
    <mergeCell ref="P4:P5"/>
    <mergeCell ref="Q4:Q5"/>
  </mergeCells>
  <pageMargins left="0.75" right="0.75" top="1" bottom="1" header="0.5" footer="0.5"/>
  <pageSetup paperSize="9" scale="8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X14"/>
  <sheetViews>
    <sheetView zoomScale="90" zoomScaleNormal="90" workbookViewId="0">
      <selection activeCell="A1" sqref="A1"/>
    </sheetView>
  </sheetViews>
  <sheetFormatPr defaultColWidth="8.725" defaultRowHeight="13.5"/>
  <cols>
    <col min="1" max="1" width="8.725" style="674"/>
    <col min="2" max="3" width="8.725" style="517"/>
    <col min="4" max="4" width="12" style="680" customWidth="1"/>
    <col min="5" max="5" width="29.5" style="519" customWidth="1"/>
    <col min="6" max="6" width="13.25" style="681" customWidth="1"/>
    <col min="7" max="10" width="8.725" style="681"/>
    <col min="11" max="11" width="9.25" style="681"/>
    <col min="12" max="12" width="8.725" style="682"/>
    <col min="13" max="13" width="21" style="683" customWidth="1"/>
    <col min="14" max="14" width="8.725" style="519" customWidth="1"/>
    <col min="15" max="15" width="8.725" style="684"/>
    <col min="16" max="16384" width="8.725" style="517"/>
  </cols>
  <sheetData>
    <row r="1" s="674" customFormat="1" spans="1:16 16368:16378">
      <c r="A1" s="674" t="s">
        <v>226</v>
      </c>
      <c r="C1" s="517"/>
      <c r="D1" s="680"/>
      <c r="E1" s="519"/>
      <c r="F1" s="685"/>
      <c r="G1" s="685"/>
      <c r="H1" s="685"/>
      <c r="I1" s="685"/>
      <c r="J1" s="685"/>
      <c r="K1" s="685"/>
      <c r="L1" s="682"/>
      <c r="M1" s="686"/>
      <c r="N1" s="685"/>
      <c r="XEN1" s="517"/>
      <c r="XEO1" s="517"/>
      <c r="XEP1" s="517"/>
      <c r="XEQ1" s="517"/>
      <c r="XER1" s="517"/>
      <c r="XES1" s="517"/>
      <c r="XET1" s="517"/>
      <c r="XEU1" s="517"/>
      <c r="XEV1" s="517"/>
      <c r="XEW1" s="517"/>
      <c r="XEX1" s="517"/>
    </row>
    <row r="2" s="679" customFormat="1" ht="35" customHeight="1" spans="1:16 16368:16378">
      <c r="A2" s="687" t="s">
        <v>227</v>
      </c>
      <c r="B2" s="687"/>
      <c r="C2" s="687"/>
      <c r="D2" s="687"/>
      <c r="E2" s="687"/>
      <c r="F2" s="687"/>
      <c r="G2" s="687"/>
      <c r="H2" s="687"/>
      <c r="I2" s="687"/>
      <c r="J2" s="687"/>
      <c r="K2" s="687"/>
      <c r="L2" s="687"/>
      <c r="M2" s="687"/>
      <c r="N2" s="687"/>
      <c r="O2" s="687"/>
      <c r="XEN2" s="688"/>
      <c r="XEO2" s="688"/>
      <c r="XEP2" s="688"/>
      <c r="XEQ2" s="688"/>
      <c r="XER2" s="688"/>
      <c r="XES2" s="688"/>
      <c r="XET2" s="688"/>
      <c r="XEU2" s="688"/>
      <c r="XEV2" s="688"/>
      <c r="XEW2" s="688"/>
      <c r="XEX2" s="688"/>
    </row>
    <row r="3" s="674" customFormat="1" ht="72" customHeight="1" spans="1:16 16368:16378">
      <c r="A3" s="689" t="s">
        <v>228</v>
      </c>
      <c r="B3" s="504" t="s">
        <v>2</v>
      </c>
      <c r="C3" s="504" t="s">
        <v>3</v>
      </c>
      <c r="D3" s="504" t="s">
        <v>229</v>
      </c>
      <c r="E3" s="504" t="s">
        <v>230</v>
      </c>
      <c r="F3" s="504" t="s">
        <v>231</v>
      </c>
      <c r="G3" s="504" t="s">
        <v>232</v>
      </c>
      <c r="H3" s="504" t="s">
        <v>233</v>
      </c>
      <c r="I3" s="505" t="s">
        <v>234</v>
      </c>
      <c r="J3" s="505" t="s">
        <v>235</v>
      </c>
      <c r="K3" s="505" t="s">
        <v>236</v>
      </c>
      <c r="L3" s="506" t="s">
        <v>237</v>
      </c>
      <c r="M3" s="504" t="s">
        <v>238</v>
      </c>
      <c r="N3" s="504" t="s">
        <v>239</v>
      </c>
      <c r="O3" s="690" t="s">
        <v>240</v>
      </c>
      <c r="P3" s="463" t="s">
        <v>241</v>
      </c>
      <c r="XEN3" s="517"/>
      <c r="XEO3" s="517"/>
      <c r="XEP3" s="517"/>
      <c r="XEQ3" s="517"/>
      <c r="XER3" s="517"/>
      <c r="XES3" s="517"/>
      <c r="XET3" s="517"/>
      <c r="XEU3" s="517"/>
      <c r="XEV3" s="517"/>
      <c r="XEW3" s="517"/>
      <c r="XEX3" s="517"/>
    </row>
    <row r="4" s="517" customFormat="1" ht="48" customHeight="1" spans="1:16 16368:16378">
      <c r="A4" s="691">
        <v>1</v>
      </c>
      <c r="B4" s="239" t="s">
        <v>80</v>
      </c>
      <c r="C4" s="239" t="s">
        <v>82</v>
      </c>
      <c r="D4" s="692" t="s">
        <v>242</v>
      </c>
      <c r="E4" s="239" t="s">
        <v>243</v>
      </c>
      <c r="F4" s="239" t="s">
        <v>244</v>
      </c>
      <c r="G4" s="693">
        <v>0</v>
      </c>
      <c r="H4" s="693">
        <v>3.915</v>
      </c>
      <c r="I4" s="693">
        <v>3.915</v>
      </c>
      <c r="J4" s="693">
        <v>3.915</v>
      </c>
      <c r="K4" s="693">
        <v>342.908</v>
      </c>
      <c r="L4" s="239" t="s">
        <v>245</v>
      </c>
      <c r="M4" s="239" t="s">
        <v>246</v>
      </c>
      <c r="N4" s="693">
        <v>294</v>
      </c>
      <c r="O4" s="694">
        <f>N4*0.4</f>
        <v>117.6</v>
      </c>
      <c r="P4" s="494">
        <f>N4-O4</f>
        <v>176.4</v>
      </c>
    </row>
    <row r="5" s="517" customFormat="1" ht="48" customHeight="1" spans="1:16 16368:16378">
      <c r="A5" s="691">
        <v>2</v>
      </c>
      <c r="B5" s="239" t="s">
        <v>80</v>
      </c>
      <c r="C5" s="239" t="s">
        <v>82</v>
      </c>
      <c r="D5" s="692" t="s">
        <v>242</v>
      </c>
      <c r="E5" s="239" t="s">
        <v>247</v>
      </c>
      <c r="F5" s="239" t="s">
        <v>248</v>
      </c>
      <c r="G5" s="693">
        <v>0</v>
      </c>
      <c r="H5" s="693">
        <v>2.975</v>
      </c>
      <c r="I5" s="693">
        <v>2.975</v>
      </c>
      <c r="J5" s="693">
        <v>2.975</v>
      </c>
      <c r="K5" s="693">
        <v>338.625</v>
      </c>
      <c r="L5" s="239" t="s">
        <v>245</v>
      </c>
      <c r="M5" s="239" t="s">
        <v>249</v>
      </c>
      <c r="N5" s="693">
        <v>223</v>
      </c>
      <c r="O5" s="694">
        <f t="shared" ref="O5:O10" si="0">N5*0.4</f>
        <v>89.2</v>
      </c>
      <c r="P5" s="494">
        <f t="shared" ref="P5:P13" si="1">N5-O5</f>
        <v>133.8</v>
      </c>
    </row>
    <row r="6" s="517" customFormat="1" ht="48" customHeight="1" spans="1:16 16368:16378">
      <c r="A6" s="691">
        <f>MAX($A$4:A5)+1</f>
        <v>3</v>
      </c>
      <c r="B6" s="239" t="s">
        <v>80</v>
      </c>
      <c r="C6" s="239" t="s">
        <v>82</v>
      </c>
      <c r="D6" s="692" t="s">
        <v>242</v>
      </c>
      <c r="E6" s="239" t="s">
        <v>250</v>
      </c>
      <c r="F6" s="239" t="s">
        <v>251</v>
      </c>
      <c r="G6" s="693">
        <v>0</v>
      </c>
      <c r="H6" s="693">
        <v>2.176</v>
      </c>
      <c r="I6" s="693">
        <v>2.176</v>
      </c>
      <c r="J6" s="693">
        <v>2.176</v>
      </c>
      <c r="K6" s="693">
        <v>135</v>
      </c>
      <c r="L6" s="239" t="s">
        <v>245</v>
      </c>
      <c r="M6" s="239" t="s">
        <v>252</v>
      </c>
      <c r="N6" s="693">
        <v>163</v>
      </c>
      <c r="O6" s="694">
        <f t="shared" si="0"/>
        <v>65.2</v>
      </c>
      <c r="P6" s="494">
        <f t="shared" si="1"/>
        <v>97.8</v>
      </c>
    </row>
    <row r="7" s="517" customFormat="1" ht="48" customHeight="1" spans="1:16 16368:16378">
      <c r="A7" s="691">
        <f>MAX($A$4:A6)+1</f>
        <v>4</v>
      </c>
      <c r="B7" s="239" t="s">
        <v>80</v>
      </c>
      <c r="C7" s="239" t="s">
        <v>82</v>
      </c>
      <c r="D7" s="692" t="s">
        <v>242</v>
      </c>
      <c r="E7" s="239" t="s">
        <v>253</v>
      </c>
      <c r="F7" s="239" t="s">
        <v>254</v>
      </c>
      <c r="G7" s="693">
        <v>0.557</v>
      </c>
      <c r="H7" s="693">
        <v>0.998</v>
      </c>
      <c r="I7" s="693">
        <v>0.441</v>
      </c>
      <c r="J7" s="693">
        <v>0.441</v>
      </c>
      <c r="K7" s="693">
        <v>35</v>
      </c>
      <c r="L7" s="239" t="s">
        <v>245</v>
      </c>
      <c r="M7" s="239" t="s">
        <v>255</v>
      </c>
      <c r="N7" s="693">
        <v>33</v>
      </c>
      <c r="O7" s="694">
        <f t="shared" si="0"/>
        <v>13.2</v>
      </c>
      <c r="P7" s="494">
        <f t="shared" si="1"/>
        <v>19.8</v>
      </c>
    </row>
    <row r="8" s="517" customFormat="1" ht="48" customHeight="1" spans="1:16 16368:16378">
      <c r="A8" s="691">
        <f>MAX($A$4:A7)+1</f>
        <v>5</v>
      </c>
      <c r="B8" s="239" t="s">
        <v>80</v>
      </c>
      <c r="C8" s="239" t="s">
        <v>82</v>
      </c>
      <c r="D8" s="692" t="s">
        <v>242</v>
      </c>
      <c r="E8" s="239" t="s">
        <v>256</v>
      </c>
      <c r="F8" s="239" t="s">
        <v>257</v>
      </c>
      <c r="G8" s="693">
        <v>1.201</v>
      </c>
      <c r="H8" s="693">
        <v>3.066</v>
      </c>
      <c r="I8" s="693">
        <v>1.865</v>
      </c>
      <c r="J8" s="693">
        <v>1.865</v>
      </c>
      <c r="K8" s="693">
        <v>201.481</v>
      </c>
      <c r="L8" s="239" t="s">
        <v>245</v>
      </c>
      <c r="M8" s="239" t="s">
        <v>258</v>
      </c>
      <c r="N8" s="693">
        <v>140</v>
      </c>
      <c r="O8" s="694">
        <f t="shared" si="0"/>
        <v>56</v>
      </c>
      <c r="P8" s="494">
        <f t="shared" si="1"/>
        <v>84</v>
      </c>
    </row>
    <row r="9" s="517" customFormat="1" ht="48" customHeight="1" spans="1:16 16368:16378">
      <c r="A9" s="691">
        <f>MAX($A$4:A8)+1</f>
        <v>6</v>
      </c>
      <c r="B9" s="239" t="s">
        <v>80</v>
      </c>
      <c r="C9" s="239" t="s">
        <v>82</v>
      </c>
      <c r="D9" s="692" t="s">
        <v>242</v>
      </c>
      <c r="E9" s="239" t="s">
        <v>259</v>
      </c>
      <c r="F9" s="239" t="s">
        <v>260</v>
      </c>
      <c r="G9" s="693">
        <v>0</v>
      </c>
      <c r="H9" s="693">
        <v>1.196</v>
      </c>
      <c r="I9" s="693">
        <v>1.196</v>
      </c>
      <c r="J9" s="693">
        <v>1.196</v>
      </c>
      <c r="K9" s="693">
        <v>107.642</v>
      </c>
      <c r="L9" s="239" t="s">
        <v>245</v>
      </c>
      <c r="M9" s="239" t="s">
        <v>261</v>
      </c>
      <c r="N9" s="693">
        <v>90</v>
      </c>
      <c r="O9" s="694">
        <f t="shared" si="0"/>
        <v>36</v>
      </c>
      <c r="P9" s="494">
        <f t="shared" si="1"/>
        <v>54</v>
      </c>
    </row>
    <row r="10" s="517" customFormat="1" ht="48" customHeight="1" spans="1:16 16368:16378">
      <c r="A10" s="691">
        <f>MAX($A$4:A9)+1</f>
        <v>7</v>
      </c>
      <c r="B10" s="239" t="s">
        <v>80</v>
      </c>
      <c r="C10" s="239" t="s">
        <v>82</v>
      </c>
      <c r="D10" s="239" t="s">
        <v>262</v>
      </c>
      <c r="E10" s="239" t="s">
        <v>263</v>
      </c>
      <c r="F10" s="239" t="s">
        <v>264</v>
      </c>
      <c r="G10" s="693">
        <v>0</v>
      </c>
      <c r="H10" s="693">
        <v>1.819</v>
      </c>
      <c r="I10" s="693">
        <v>1.819</v>
      </c>
      <c r="J10" s="695">
        <v>3.02</v>
      </c>
      <c r="K10" s="695">
        <v>307.315</v>
      </c>
      <c r="L10" s="239" t="s">
        <v>245</v>
      </c>
      <c r="M10" s="239" t="s">
        <v>265</v>
      </c>
      <c r="N10" s="695">
        <v>227</v>
      </c>
      <c r="O10" s="696">
        <f t="shared" si="0"/>
        <v>90.8</v>
      </c>
      <c r="P10" s="495">
        <f t="shared" si="1"/>
        <v>136.2</v>
      </c>
    </row>
    <row r="11" s="517" customFormat="1" ht="48" customHeight="1" spans="1:16 16368:16378">
      <c r="A11" s="691"/>
      <c r="B11" s="239"/>
      <c r="C11" s="239"/>
      <c r="D11" s="239"/>
      <c r="E11" s="239"/>
      <c r="F11" s="239" t="s">
        <v>266</v>
      </c>
      <c r="G11" s="693">
        <v>0</v>
      </c>
      <c r="H11" s="693">
        <v>0.689</v>
      </c>
      <c r="I11" s="693">
        <v>0.689</v>
      </c>
      <c r="J11" s="697"/>
      <c r="K11" s="697"/>
      <c r="L11" s="239"/>
      <c r="M11" s="239"/>
      <c r="N11" s="697"/>
      <c r="O11" s="698"/>
      <c r="P11" s="699"/>
    </row>
    <row r="12" s="517" customFormat="1" ht="48" customHeight="1" spans="1:16 16368:16378">
      <c r="A12" s="691"/>
      <c r="B12" s="239"/>
      <c r="C12" s="239"/>
      <c r="D12" s="239"/>
      <c r="E12" s="239"/>
      <c r="F12" s="239" t="s">
        <v>267</v>
      </c>
      <c r="G12" s="693">
        <v>0</v>
      </c>
      <c r="H12" s="693">
        <v>0.512</v>
      </c>
      <c r="I12" s="693">
        <v>0.512</v>
      </c>
      <c r="J12" s="700"/>
      <c r="K12" s="700"/>
      <c r="L12" s="239"/>
      <c r="M12" s="239"/>
      <c r="N12" s="700"/>
      <c r="O12" s="701"/>
      <c r="P12" s="497"/>
    </row>
    <row r="13" ht="27" customHeight="1" spans="1:16 16368:16378">
      <c r="A13" s="702" t="s">
        <v>17</v>
      </c>
      <c r="B13" s="702"/>
      <c r="C13" s="702"/>
      <c r="D13" s="702"/>
      <c r="E13" s="702"/>
      <c r="F13" s="702"/>
      <c r="G13" s="702"/>
      <c r="H13" s="702"/>
      <c r="I13" s="702"/>
      <c r="J13" s="702"/>
      <c r="K13" s="702"/>
      <c r="L13" s="702"/>
      <c r="M13" s="702"/>
      <c r="N13" s="703">
        <f>SUBTOTAL(9,N4:N12)</f>
        <v>1170</v>
      </c>
      <c r="O13" s="704">
        <f>SUBTOTAL(9,O4:O12)</f>
        <v>468</v>
      </c>
      <c r="P13" s="703">
        <f t="shared" si="1"/>
        <v>702</v>
      </c>
    </row>
    <row r="14" spans="1:16 16368:16378">
      <c r="A14" s="476" t="s">
        <v>225</v>
      </c>
    </row>
  </sheetData>
  <mergeCells count="14">
    <mergeCell ref="A2:O2"/>
    <mergeCell ref="A13:M13"/>
    <mergeCell ref="A10:A12"/>
    <mergeCell ref="B10:B12"/>
    <mergeCell ref="C10:C12"/>
    <mergeCell ref="D10:D12"/>
    <mergeCell ref="E10:E12"/>
    <mergeCell ref="J10:J12"/>
    <mergeCell ref="K10:K12"/>
    <mergeCell ref="L10:L12"/>
    <mergeCell ref="M10:M12"/>
    <mergeCell ref="N10:N12"/>
    <mergeCell ref="O10:O12"/>
    <mergeCell ref="P10:P12"/>
  </mergeCells>
  <pageMargins left="0.75" right="0.75" top="1" bottom="1" header="0.5" footer="0.5"/>
  <pageSetup paperSize="9" scale="73" fitToHeight="0" orientation="landscape"/>
  <headerFooter/>
  <ignoredErrors>
    <ignoredError sqref="N13"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
  <sheetViews>
    <sheetView workbookViewId="0">
      <selection activeCell="A1" sqref="A1"/>
    </sheetView>
  </sheetViews>
  <sheetFormatPr defaultColWidth="9" defaultRowHeight="13.5" outlineLevelCol="5"/>
  <cols>
    <col min="1" max="1" width="8.95833333333333" style="664" customWidth="1"/>
    <col min="2" max="2" width="29.625" style="664" customWidth="1"/>
    <col min="3" max="3" width="61.125" style="664" customWidth="1"/>
    <col min="4" max="4" width="16.5" style="664" customWidth="1"/>
    <col min="5" max="5" width="17.125" style="664" customWidth="1"/>
    <col min="6" max="6" width="16.625" customWidth="1"/>
  </cols>
  <sheetData>
    <row r="1" ht="18" customHeight="1" spans="1:6">
      <c r="A1" s="674" t="s">
        <v>268</v>
      </c>
    </row>
    <row r="2" ht="49" customHeight="1" spans="1:6">
      <c r="A2" s="8" t="s">
        <v>269</v>
      </c>
      <c r="B2" s="8"/>
      <c r="C2" s="8"/>
      <c r="D2" s="8"/>
      <c r="E2" s="8"/>
      <c r="F2" s="8"/>
    </row>
    <row r="3" s="663" customFormat="1" ht="45" customHeight="1" spans="1:6">
      <c r="A3" s="668" t="s">
        <v>228</v>
      </c>
      <c r="B3" s="668" t="s">
        <v>270</v>
      </c>
      <c r="C3" s="668" t="s">
        <v>230</v>
      </c>
      <c r="D3" s="668" t="s">
        <v>271</v>
      </c>
      <c r="E3" s="668" t="s">
        <v>240</v>
      </c>
      <c r="F3" s="668" t="s">
        <v>241</v>
      </c>
    </row>
    <row r="4" s="663" customFormat="1" ht="40" customHeight="1" spans="1:6">
      <c r="A4" s="668"/>
      <c r="B4" s="669"/>
      <c r="C4" s="670"/>
      <c r="D4" s="668">
        <f>SUM(D5:D12)</f>
        <v>959</v>
      </c>
      <c r="E4" s="668">
        <v>384</v>
      </c>
      <c r="F4" s="675">
        <f>SUM(F5:F12)</f>
        <v>575</v>
      </c>
    </row>
    <row r="5" s="663" customFormat="1" ht="35" customHeight="1" spans="1:6">
      <c r="A5" s="676">
        <v>1</v>
      </c>
      <c r="B5" s="672" t="s">
        <v>272</v>
      </c>
      <c r="C5" s="672" t="s">
        <v>273</v>
      </c>
      <c r="D5" s="672">
        <v>130</v>
      </c>
      <c r="E5" s="672">
        <v>52</v>
      </c>
      <c r="F5" s="677">
        <f>D5-E5</f>
        <v>78</v>
      </c>
    </row>
    <row r="6" s="663" customFormat="1" ht="35" customHeight="1" spans="1:6">
      <c r="A6" s="676">
        <v>2</v>
      </c>
      <c r="B6" s="672" t="s">
        <v>272</v>
      </c>
      <c r="C6" s="672" t="s">
        <v>274</v>
      </c>
      <c r="D6" s="672">
        <v>150</v>
      </c>
      <c r="E6" s="672">
        <v>60</v>
      </c>
      <c r="F6" s="677">
        <f t="shared" ref="F6:F12" si="0">D6-E6</f>
        <v>90</v>
      </c>
    </row>
    <row r="7" s="663" customFormat="1" ht="35" customHeight="1" spans="1:6">
      <c r="A7" s="676">
        <v>3</v>
      </c>
      <c r="B7" s="672" t="s">
        <v>272</v>
      </c>
      <c r="C7" s="672" t="s">
        <v>275</v>
      </c>
      <c r="D7" s="672">
        <v>98</v>
      </c>
      <c r="E7" s="672">
        <v>39</v>
      </c>
      <c r="F7" s="677">
        <f t="shared" si="0"/>
        <v>59</v>
      </c>
    </row>
    <row r="8" s="663" customFormat="1" ht="35" customHeight="1" spans="1:6">
      <c r="A8" s="676">
        <v>4</v>
      </c>
      <c r="B8" s="672" t="s">
        <v>272</v>
      </c>
      <c r="C8" s="672" t="s">
        <v>276</v>
      </c>
      <c r="D8" s="672">
        <v>120</v>
      </c>
      <c r="E8" s="672">
        <v>48</v>
      </c>
      <c r="F8" s="677">
        <f t="shared" si="0"/>
        <v>72</v>
      </c>
    </row>
    <row r="9" s="663" customFormat="1" ht="35" customHeight="1" spans="1:6">
      <c r="A9" s="676">
        <v>5</v>
      </c>
      <c r="B9" s="672" t="s">
        <v>277</v>
      </c>
      <c r="C9" s="672" t="s">
        <v>278</v>
      </c>
      <c r="D9" s="672">
        <v>10</v>
      </c>
      <c r="E9" s="672">
        <v>4</v>
      </c>
      <c r="F9" s="677">
        <f t="shared" si="0"/>
        <v>6</v>
      </c>
    </row>
    <row r="10" s="663" customFormat="1" ht="35" customHeight="1" spans="1:6">
      <c r="A10" s="676">
        <v>6</v>
      </c>
      <c r="B10" s="672" t="s">
        <v>279</v>
      </c>
      <c r="C10" s="672" t="s">
        <v>280</v>
      </c>
      <c r="D10" s="672">
        <v>260</v>
      </c>
      <c r="E10" s="672">
        <v>104</v>
      </c>
      <c r="F10" s="677">
        <f t="shared" si="0"/>
        <v>156</v>
      </c>
    </row>
    <row r="11" s="663" customFormat="1" ht="35" customHeight="1" spans="1:6">
      <c r="A11" s="676">
        <v>7</v>
      </c>
      <c r="B11" s="672" t="s">
        <v>279</v>
      </c>
      <c r="C11" s="672" t="s">
        <v>281</v>
      </c>
      <c r="D11" s="672">
        <v>50</v>
      </c>
      <c r="E11" s="672">
        <v>20</v>
      </c>
      <c r="F11" s="677">
        <f t="shared" si="0"/>
        <v>30</v>
      </c>
    </row>
    <row r="12" s="663" customFormat="1" ht="35" customHeight="1" spans="1:6">
      <c r="A12" s="668">
        <v>8</v>
      </c>
      <c r="B12" s="672" t="s">
        <v>279</v>
      </c>
      <c r="C12" s="672" t="s">
        <v>282</v>
      </c>
      <c r="D12" s="672">
        <v>141</v>
      </c>
      <c r="E12" s="672">
        <v>57</v>
      </c>
      <c r="F12" s="677">
        <f t="shared" si="0"/>
        <v>84</v>
      </c>
    </row>
    <row r="13" ht="26" customHeight="1" spans="1:6">
      <c r="A13" s="476" t="s">
        <v>225</v>
      </c>
      <c r="B13" s="678"/>
      <c r="C13" s="678"/>
      <c r="D13" s="678"/>
    </row>
  </sheetData>
  <mergeCells count="2">
    <mergeCell ref="A2:F2"/>
    <mergeCell ref="B4:C4"/>
  </mergeCells>
  <pageMargins left="0.75" right="0.75" top="1" bottom="1" header="0.5" footer="0.5"/>
  <pageSetup paperSize="9" scale="8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zoomScale="90" zoomScaleNormal="90" workbookViewId="0">
      <selection activeCell="A1" sqref="A1"/>
    </sheetView>
  </sheetViews>
  <sheetFormatPr defaultColWidth="9" defaultRowHeight="13.5" outlineLevelCol="4"/>
  <cols>
    <col min="1" max="1" width="10.5333333333333" style="664" customWidth="1"/>
    <col min="2" max="2" width="38.8833333333333" style="664" customWidth="1"/>
    <col min="3" max="3" width="101.941666666667" style="664" customWidth="1"/>
    <col min="4" max="4" width="26.1" style="664" customWidth="1"/>
    <col min="5" max="5" width="9" style="664"/>
  </cols>
  <sheetData>
    <row r="1" ht="14.25" spans="1:5">
      <c r="A1" s="665" t="s">
        <v>283</v>
      </c>
    </row>
    <row r="2" ht="24" spans="1:5">
      <c r="A2" s="666" t="s">
        <v>284</v>
      </c>
      <c r="B2" s="666"/>
      <c r="C2" s="666"/>
      <c r="D2" s="666"/>
    </row>
    <row r="3" ht="35" customHeight="1" spans="1:5">
      <c r="A3" s="667" t="s">
        <v>228</v>
      </c>
      <c r="B3" s="667" t="s">
        <v>270</v>
      </c>
      <c r="C3" s="667" t="s">
        <v>230</v>
      </c>
      <c r="D3" s="667" t="s">
        <v>239</v>
      </c>
    </row>
    <row r="4" s="663" customFormat="1" ht="40" customHeight="1" spans="1:5">
      <c r="A4" s="668"/>
      <c r="B4" s="669"/>
      <c r="C4" s="670"/>
      <c r="D4" s="668">
        <f>SUM(D5:D17)</f>
        <v>40</v>
      </c>
      <c r="E4" s="671"/>
    </row>
    <row r="5" s="663" customFormat="1" ht="40" customHeight="1" spans="1:5">
      <c r="A5" s="668">
        <v>1</v>
      </c>
      <c r="B5" s="672" t="s">
        <v>285</v>
      </c>
      <c r="C5" s="672" t="s">
        <v>286</v>
      </c>
      <c r="D5" s="672">
        <v>5.2853</v>
      </c>
      <c r="E5" s="671"/>
    </row>
    <row r="6" s="663" customFormat="1" ht="40" customHeight="1" spans="1:5">
      <c r="A6" s="668">
        <v>2</v>
      </c>
      <c r="B6" s="672" t="s">
        <v>287</v>
      </c>
      <c r="C6" s="672" t="s">
        <v>288</v>
      </c>
      <c r="D6" s="672">
        <v>3.8456</v>
      </c>
      <c r="E6" s="671"/>
    </row>
    <row r="7" s="663" customFormat="1" ht="40" customHeight="1" spans="1:5">
      <c r="A7" s="668">
        <v>3</v>
      </c>
      <c r="B7" s="672" t="s">
        <v>289</v>
      </c>
      <c r="C7" s="672" t="s">
        <v>290</v>
      </c>
      <c r="D7" s="672">
        <v>2.7244</v>
      </c>
      <c r="E7" s="671"/>
    </row>
    <row r="8" s="663" customFormat="1" ht="40" customHeight="1" spans="1:5">
      <c r="A8" s="668">
        <v>4</v>
      </c>
      <c r="B8" s="672" t="s">
        <v>291</v>
      </c>
      <c r="C8" s="672" t="s">
        <v>292</v>
      </c>
      <c r="D8" s="672">
        <v>3.7955</v>
      </c>
      <c r="E8" s="671"/>
    </row>
    <row r="9" s="663" customFormat="1" ht="40" customHeight="1" spans="1:5">
      <c r="A9" s="668">
        <v>5</v>
      </c>
      <c r="B9" s="672" t="s">
        <v>293</v>
      </c>
      <c r="C9" s="672" t="s">
        <v>294</v>
      </c>
      <c r="D9" s="672">
        <v>2.0823</v>
      </c>
      <c r="E9" s="671"/>
    </row>
    <row r="10" s="663" customFormat="1" ht="40" customHeight="1" spans="1:5">
      <c r="A10" s="668">
        <v>6</v>
      </c>
      <c r="B10" s="672" t="s">
        <v>295</v>
      </c>
      <c r="C10" s="672" t="s">
        <v>296</v>
      </c>
      <c r="D10" s="672">
        <v>1.1242</v>
      </c>
      <c r="E10" s="671"/>
    </row>
    <row r="11" s="663" customFormat="1" ht="40" customHeight="1" spans="1:5">
      <c r="A11" s="668">
        <v>7</v>
      </c>
      <c r="B11" s="672" t="s">
        <v>297</v>
      </c>
      <c r="C11" s="672" t="s">
        <v>298</v>
      </c>
      <c r="D11" s="672">
        <v>0.9565</v>
      </c>
      <c r="E11" s="671"/>
    </row>
    <row r="12" s="663" customFormat="1" ht="40" customHeight="1" spans="1:5">
      <c r="A12" s="668">
        <v>8</v>
      </c>
      <c r="B12" s="672" t="s">
        <v>299</v>
      </c>
      <c r="C12" s="672" t="s">
        <v>300</v>
      </c>
      <c r="D12" s="672">
        <v>0.9</v>
      </c>
      <c r="E12" s="671"/>
    </row>
    <row r="13" s="663" customFormat="1" ht="40" customHeight="1" spans="1:5">
      <c r="A13" s="668">
        <v>9</v>
      </c>
      <c r="B13" s="672" t="s">
        <v>301</v>
      </c>
      <c r="C13" s="672" t="s">
        <v>302</v>
      </c>
      <c r="D13" s="672">
        <v>0.9</v>
      </c>
      <c r="E13" s="671"/>
    </row>
    <row r="14" s="663" customFormat="1" ht="40" customHeight="1" spans="1:5">
      <c r="A14" s="668">
        <v>10</v>
      </c>
      <c r="B14" s="672" t="s">
        <v>303</v>
      </c>
      <c r="C14" s="672" t="s">
        <v>304</v>
      </c>
      <c r="D14" s="672">
        <v>2.6</v>
      </c>
      <c r="E14" s="671"/>
    </row>
    <row r="15" s="663" customFormat="1" ht="40" customHeight="1" spans="1:5">
      <c r="A15" s="668">
        <v>11</v>
      </c>
      <c r="B15" s="672" t="s">
        <v>305</v>
      </c>
      <c r="C15" s="672" t="s">
        <v>306</v>
      </c>
      <c r="D15" s="672">
        <v>0.8</v>
      </c>
      <c r="E15" s="671"/>
    </row>
    <row r="16" s="663" customFormat="1" ht="40" customHeight="1" spans="1:5">
      <c r="A16" s="668">
        <v>12</v>
      </c>
      <c r="B16" s="672" t="s">
        <v>307</v>
      </c>
      <c r="C16" s="672" t="s">
        <v>308</v>
      </c>
      <c r="D16" s="672">
        <v>2.4</v>
      </c>
      <c r="E16" s="671"/>
    </row>
    <row r="17" s="663" customFormat="1" ht="40" customHeight="1" spans="1:5">
      <c r="A17" s="668">
        <v>13</v>
      </c>
      <c r="B17" s="672" t="s">
        <v>272</v>
      </c>
      <c r="C17" s="672" t="s">
        <v>309</v>
      </c>
      <c r="D17" s="672">
        <v>12.5862</v>
      </c>
      <c r="E17" s="671"/>
    </row>
    <row r="18" ht="40" customHeight="1" spans="1:5">
      <c r="A18" s="673" t="s">
        <v>225</v>
      </c>
      <c r="B18" s="673"/>
    </row>
  </sheetData>
  <mergeCells count="3">
    <mergeCell ref="A2:D2"/>
    <mergeCell ref="B4:C4"/>
    <mergeCell ref="A18:B18"/>
  </mergeCells>
  <pageMargins left="0.75" right="0.75" top="1" bottom="1" header="0.5" footer="0.5"/>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F1401"/>
  <sheetViews>
    <sheetView zoomScale="80" zoomScaleNormal="80" workbookViewId="0">
      <selection activeCell="A1" sqref="A1"/>
    </sheetView>
  </sheetViews>
  <sheetFormatPr defaultColWidth="9" defaultRowHeight="13.5"/>
  <cols>
    <col min="1" max="1" width="9" style="502"/>
    <col min="2" max="2" width="13.875" style="1" customWidth="1"/>
    <col min="3" max="3" width="11.625" style="517" customWidth="1"/>
    <col min="4" max="4" width="24.1166666666667" style="518" customWidth="1"/>
    <col min="5" max="5" width="18.475" style="519" customWidth="1"/>
    <col min="6" max="6" width="13.7583333333333" style="520" customWidth="1"/>
    <col min="7" max="9" width="9" style="520" hidden="1" customWidth="1" outlineLevel="1"/>
    <col min="10" max="10" width="10.375" style="521" hidden="1" customWidth="1" outlineLevel="1"/>
    <col min="11" max="11" width="12.875" style="522" hidden="1" customWidth="1" outlineLevel="1"/>
    <col min="12" max="13" width="10.125" style="522" hidden="1" customWidth="1" outlineLevel="1"/>
    <col min="14" max="14" width="10.125" style="476" hidden="1" customWidth="1" outlineLevel="1"/>
    <col min="15" max="15" width="10.125" style="520" hidden="1" customWidth="1" outlineLevel="1"/>
    <col min="16" max="16" width="13.0416666666667" style="520" customWidth="1" collapsed="1"/>
    <col min="17" max="18" width="9" style="520"/>
    <col min="19" max="19" width="10.3416666666667" style="523" customWidth="1"/>
    <col min="20" max="21" width="10.4333333333333" style="523" customWidth="1"/>
    <col min="22" max="22" width="9" style="521" customWidth="1"/>
    <col min="23" max="23" width="14.125" style="521" hidden="1" customWidth="1"/>
    <col min="24" max="24" width="12.2583333333333" style="521" hidden="1" customWidth="1"/>
    <col min="25" max="25" width="21.875" style="524" customWidth="1"/>
    <col min="26" max="26" width="13.1416666666667" style="520" customWidth="1"/>
    <col min="27" max="28" width="8.35" style="520" customWidth="1"/>
    <col min="29" max="29" width="11.0833333333333" style="525" customWidth="1"/>
    <col min="30" max="30" width="10.4333333333333" style="525" customWidth="1"/>
    <col min="31" max="31" width="9" style="1"/>
    <col min="32" max="32" width="11.0833333333333" style="520" customWidth="1"/>
    <col min="33" max="16384" width="9" style="1"/>
  </cols>
  <sheetData>
    <row r="1" s="502" customFormat="1" spans="1:32">
      <c r="A1" s="502" t="s">
        <v>310</v>
      </c>
      <c r="C1" s="517"/>
      <c r="D1" s="518"/>
      <c r="E1" s="519"/>
      <c r="F1" s="526"/>
      <c r="G1" s="526"/>
      <c r="H1" s="526"/>
      <c r="I1" s="526"/>
      <c r="J1" s="521"/>
      <c r="K1" s="522"/>
      <c r="L1" s="522"/>
      <c r="M1" s="522"/>
      <c r="N1" s="522"/>
      <c r="O1" s="526"/>
      <c r="P1" s="526"/>
      <c r="Q1" s="526"/>
      <c r="R1" s="526"/>
      <c r="S1" s="526"/>
      <c r="T1" s="526"/>
      <c r="U1" s="526"/>
      <c r="V1" s="521"/>
      <c r="W1" s="521"/>
      <c r="X1" s="521"/>
      <c r="Y1" s="527"/>
      <c r="Z1" s="526"/>
      <c r="AA1" s="526"/>
      <c r="AB1" s="526"/>
      <c r="AC1" s="526"/>
      <c r="AD1" s="526"/>
      <c r="AF1" s="526"/>
    </row>
    <row r="2" s="502" customFormat="1" ht="47" customHeight="1" spans="1:32">
      <c r="A2" s="528" t="s">
        <v>311</v>
      </c>
      <c r="B2" s="528"/>
      <c r="C2" s="528"/>
      <c r="D2" s="529"/>
      <c r="E2" s="530"/>
      <c r="F2" s="529"/>
      <c r="G2" s="529"/>
      <c r="H2" s="529"/>
      <c r="I2" s="529"/>
      <c r="J2" s="529"/>
      <c r="K2" s="529"/>
      <c r="L2" s="529"/>
      <c r="M2" s="529"/>
      <c r="N2" s="529"/>
      <c r="O2" s="529"/>
      <c r="P2" s="526"/>
      <c r="Q2" s="526"/>
      <c r="R2" s="526"/>
      <c r="S2" s="526"/>
      <c r="T2" s="526"/>
      <c r="U2" s="526"/>
      <c r="V2" s="529"/>
      <c r="W2" s="529"/>
      <c r="X2" s="529"/>
      <c r="Y2" s="531"/>
      <c r="Z2" s="529"/>
      <c r="AA2" s="526"/>
      <c r="AB2" s="526"/>
      <c r="AC2" s="526"/>
      <c r="AD2" s="526"/>
      <c r="AF2" s="526"/>
    </row>
    <row r="3" s="502" customFormat="1" spans="1:32">
      <c r="A3" s="503" t="s">
        <v>228</v>
      </c>
      <c r="B3" s="504" t="s">
        <v>2</v>
      </c>
      <c r="C3" s="504" t="s">
        <v>3</v>
      </c>
      <c r="D3" s="532" t="s">
        <v>229</v>
      </c>
      <c r="E3" s="532" t="s">
        <v>230</v>
      </c>
      <c r="F3" s="532" t="s">
        <v>312</v>
      </c>
      <c r="G3" s="532" t="s">
        <v>313</v>
      </c>
      <c r="H3" s="532" t="s">
        <v>314</v>
      </c>
      <c r="I3" s="533"/>
      <c r="J3" s="534" t="s">
        <v>315</v>
      </c>
      <c r="K3" s="535" t="s">
        <v>316</v>
      </c>
      <c r="L3" s="536" t="s">
        <v>317</v>
      </c>
      <c r="M3" s="536" t="s">
        <v>318</v>
      </c>
      <c r="N3" s="537" t="s">
        <v>319</v>
      </c>
      <c r="O3" s="532" t="s">
        <v>320</v>
      </c>
      <c r="P3" s="538" t="s">
        <v>321</v>
      </c>
      <c r="Q3" s="532" t="s">
        <v>232</v>
      </c>
      <c r="R3" s="532" t="s">
        <v>233</v>
      </c>
      <c r="S3" s="539" t="s">
        <v>234</v>
      </c>
      <c r="T3" s="539" t="s">
        <v>235</v>
      </c>
      <c r="U3" s="539" t="s">
        <v>236</v>
      </c>
      <c r="V3" s="534" t="s">
        <v>237</v>
      </c>
      <c r="W3" s="534" t="s">
        <v>322</v>
      </c>
      <c r="X3" s="534" t="s">
        <v>323</v>
      </c>
      <c r="Y3" s="532" t="s">
        <v>238</v>
      </c>
      <c r="Z3" s="533" t="s">
        <v>324</v>
      </c>
      <c r="AA3" s="532" t="s">
        <v>325</v>
      </c>
      <c r="AB3" s="532" t="s">
        <v>326</v>
      </c>
      <c r="AC3" s="532" t="s">
        <v>166</v>
      </c>
      <c r="AD3" s="532" t="s">
        <v>327</v>
      </c>
      <c r="AE3" s="532" t="s">
        <v>328</v>
      </c>
      <c r="AF3" s="540" t="s">
        <v>329</v>
      </c>
    </row>
    <row r="4" s="502" customFormat="1" spans="1:32">
      <c r="A4" s="510"/>
      <c r="B4" s="511"/>
      <c r="C4" s="505"/>
      <c r="D4" s="533"/>
      <c r="E4" s="533"/>
      <c r="F4" s="533"/>
      <c r="G4" s="533"/>
      <c r="H4" s="533"/>
      <c r="I4" s="541"/>
      <c r="J4" s="542"/>
      <c r="K4" s="543"/>
      <c r="L4" s="544"/>
      <c r="M4" s="544"/>
      <c r="N4" s="545"/>
      <c r="O4" s="533"/>
      <c r="P4" s="539"/>
      <c r="Q4" s="533"/>
      <c r="R4" s="533"/>
      <c r="S4" s="546"/>
      <c r="T4" s="546"/>
      <c r="U4" s="546"/>
      <c r="V4" s="542"/>
      <c r="W4" s="542"/>
      <c r="X4" s="542"/>
      <c r="Y4" s="533"/>
      <c r="Z4" s="541"/>
      <c r="AA4" s="533"/>
      <c r="AB4" s="533"/>
      <c r="AC4" s="533"/>
      <c r="AD4" s="533"/>
      <c r="AE4" s="533"/>
      <c r="AF4" s="547"/>
    </row>
    <row r="5" s="502" customFormat="1" outlineLevel="1" spans="1:32">
      <c r="A5" s="510"/>
      <c r="B5" s="511"/>
      <c r="C5" s="505"/>
      <c r="D5" s="533"/>
      <c r="E5" s="533"/>
      <c r="F5" s="533"/>
      <c r="G5" s="533"/>
      <c r="H5" s="533"/>
      <c r="I5" s="541"/>
      <c r="J5" s="542"/>
      <c r="K5" s="543"/>
      <c r="L5" s="544"/>
      <c r="M5" s="544"/>
      <c r="N5" s="545"/>
      <c r="O5" s="533"/>
      <c r="P5" s="539"/>
      <c r="Q5" s="533"/>
      <c r="R5" s="533"/>
      <c r="S5" s="546"/>
      <c r="T5" s="546"/>
      <c r="U5" s="546"/>
      <c r="V5" s="542"/>
      <c r="W5" s="542"/>
      <c r="X5" s="542"/>
      <c r="Y5" s="533"/>
      <c r="Z5" s="541"/>
      <c r="AA5" s="533"/>
      <c r="AB5" s="533"/>
      <c r="AC5" s="533"/>
      <c r="AD5" s="533"/>
      <c r="AE5" s="533"/>
      <c r="AF5" s="547"/>
    </row>
    <row r="6" s="502" customFormat="1" ht="15" customHeight="1" outlineLevel="1" spans="1:32">
      <c r="A6" s="510"/>
      <c r="B6" s="511"/>
      <c r="C6" s="505"/>
      <c r="D6" s="533"/>
      <c r="E6" s="533"/>
      <c r="F6" s="533"/>
      <c r="G6" s="533"/>
      <c r="H6" s="533"/>
      <c r="I6" s="541"/>
      <c r="J6" s="542"/>
      <c r="K6" s="543"/>
      <c r="L6" s="544"/>
      <c r="M6" s="544"/>
      <c r="N6" s="545"/>
      <c r="O6" s="533"/>
      <c r="P6" s="539"/>
      <c r="Q6" s="533"/>
      <c r="R6" s="533"/>
      <c r="S6" s="546"/>
      <c r="T6" s="546"/>
      <c r="U6" s="546"/>
      <c r="V6" s="542"/>
      <c r="W6" s="542"/>
      <c r="X6" s="542"/>
      <c r="Y6" s="533"/>
      <c r="Z6" s="541"/>
      <c r="AA6" s="533"/>
      <c r="AB6" s="533"/>
      <c r="AC6" s="533"/>
      <c r="AD6" s="533"/>
      <c r="AE6" s="533"/>
      <c r="AF6" s="547"/>
    </row>
    <row r="7" s="502" customFormat="1" outlineLevel="1" spans="1:32">
      <c r="A7" s="548"/>
      <c r="B7" s="505"/>
      <c r="C7" s="505"/>
      <c r="D7" s="533"/>
      <c r="E7" s="533"/>
      <c r="F7" s="533"/>
      <c r="G7" s="533"/>
      <c r="H7" s="533"/>
      <c r="I7" s="541"/>
      <c r="J7" s="542"/>
      <c r="K7" s="543"/>
      <c r="L7" s="535"/>
      <c r="M7" s="535"/>
      <c r="N7" s="549"/>
      <c r="O7" s="533"/>
      <c r="P7" s="539"/>
      <c r="Q7" s="533"/>
      <c r="R7" s="533"/>
      <c r="S7" s="546"/>
      <c r="T7" s="546"/>
      <c r="U7" s="546"/>
      <c r="V7" s="542"/>
      <c r="W7" s="542"/>
      <c r="X7" s="542"/>
      <c r="Y7" s="533"/>
      <c r="Z7" s="541"/>
      <c r="AA7" s="533"/>
      <c r="AB7" s="533"/>
      <c r="AC7" s="533"/>
      <c r="AD7" s="533"/>
      <c r="AE7" s="533"/>
      <c r="AF7" s="547"/>
    </row>
    <row r="8" s="502" customFormat="1" outlineLevel="1" spans="1:32">
      <c r="A8" s="126"/>
      <c r="B8" s="550" t="s">
        <v>18</v>
      </c>
      <c r="C8" s="407"/>
      <c r="D8" s="194"/>
      <c r="E8" s="194"/>
      <c r="F8" s="550"/>
      <c r="G8" s="193"/>
      <c r="H8" s="193"/>
      <c r="I8" s="193"/>
      <c r="J8" s="195">
        <f>SUBTOTAL(9,J9:J17)</f>
        <v>39.64</v>
      </c>
      <c r="K8" s="551">
        <f>SUBTOTAL(9,K9:K17)</f>
        <v>2495</v>
      </c>
      <c r="L8" s="551">
        <f>SUBTOTAL(9,L9:L17)</f>
        <v>2495</v>
      </c>
      <c r="M8" s="551">
        <f>SUBTOTAL(9,M9:M17)</f>
        <v>1945</v>
      </c>
      <c r="N8" s="552">
        <f>SUBTOTAL(9,N9:N17)</f>
        <v>1946</v>
      </c>
      <c r="O8" s="551"/>
      <c r="P8" s="550"/>
      <c r="Q8" s="550"/>
      <c r="R8" s="550"/>
      <c r="S8" s="550"/>
      <c r="T8" s="550"/>
      <c r="U8" s="550"/>
      <c r="V8" s="194"/>
      <c r="W8" s="553">
        <f>SUBTOTAL(9,W9:W17)</f>
        <v>125832.964</v>
      </c>
      <c r="X8" s="553">
        <f>SUBTOTAL(9,X9:X17)</f>
        <v>89424.461</v>
      </c>
      <c r="Y8" s="550"/>
      <c r="Z8" s="193"/>
      <c r="AA8" s="554"/>
      <c r="AB8" s="554"/>
      <c r="AC8" s="554"/>
      <c r="AD8" s="550"/>
      <c r="AE8" s="75"/>
      <c r="AF8" s="554"/>
    </row>
    <row r="9" s="502" customFormat="1" ht="24" outlineLevel="2" spans="1:32">
      <c r="A9" s="126">
        <f>MAX($A$7:A7)+1</f>
        <v>1</v>
      </c>
      <c r="B9" s="194" t="s">
        <v>19</v>
      </c>
      <c r="C9" s="407" t="s">
        <v>21</v>
      </c>
      <c r="D9" s="194" t="s">
        <v>186</v>
      </c>
      <c r="E9" s="194" t="s">
        <v>330</v>
      </c>
      <c r="F9" s="194" t="s">
        <v>331</v>
      </c>
      <c r="G9" s="193">
        <v>1.194</v>
      </c>
      <c r="H9" s="193">
        <v>2.093</v>
      </c>
      <c r="I9" s="193"/>
      <c r="J9" s="195">
        <v>0.899</v>
      </c>
      <c r="K9" s="126">
        <v>63</v>
      </c>
      <c r="L9" s="126">
        <v>63</v>
      </c>
      <c r="M9" s="126">
        <f>N9</f>
        <v>49</v>
      </c>
      <c r="N9" s="126">
        <f>ROUND(L9*0.7797,0)</f>
        <v>49</v>
      </c>
      <c r="O9" s="126"/>
      <c r="P9" s="194"/>
      <c r="Q9" s="555"/>
      <c r="R9" s="555"/>
      <c r="S9" s="555"/>
      <c r="T9" s="555"/>
      <c r="U9" s="555"/>
      <c r="V9" s="194" t="s">
        <v>332</v>
      </c>
      <c r="W9" s="226">
        <v>64341.351</v>
      </c>
      <c r="X9" s="226">
        <v>46460.783</v>
      </c>
      <c r="Y9" s="194" t="s">
        <v>333</v>
      </c>
      <c r="Z9" s="193" t="s">
        <v>334</v>
      </c>
      <c r="AA9" s="554" t="s">
        <v>335</v>
      </c>
      <c r="AB9" s="554" t="s">
        <v>190</v>
      </c>
      <c r="AC9" s="554">
        <v>30</v>
      </c>
      <c r="AD9" s="555"/>
      <c r="AE9" s="75"/>
      <c r="AF9" s="554"/>
    </row>
    <row r="10" s="502" customFormat="1" outlineLevel="2" spans="1:32">
      <c r="A10" s="126">
        <f>MAX($A$7:A9)+1</f>
        <v>2</v>
      </c>
      <c r="B10" s="194" t="s">
        <v>19</v>
      </c>
      <c r="C10" s="407" t="s">
        <v>22</v>
      </c>
      <c r="D10" s="194" t="s">
        <v>336</v>
      </c>
      <c r="E10" s="194" t="s">
        <v>337</v>
      </c>
      <c r="F10" s="194" t="s">
        <v>338</v>
      </c>
      <c r="G10" s="193">
        <v>1.6</v>
      </c>
      <c r="H10" s="193">
        <v>14.795</v>
      </c>
      <c r="I10" s="193"/>
      <c r="J10" s="195">
        <v>25.495</v>
      </c>
      <c r="K10" s="126">
        <v>882</v>
      </c>
      <c r="L10" s="126">
        <v>882</v>
      </c>
      <c r="M10" s="126">
        <f>N10</f>
        <v>688</v>
      </c>
      <c r="N10" s="552">
        <f>ROUND(L10*0.7797,0)</f>
        <v>688</v>
      </c>
      <c r="O10" s="126"/>
      <c r="P10" s="194"/>
      <c r="Q10" s="194"/>
      <c r="R10" s="194"/>
      <c r="S10" s="194"/>
      <c r="T10" s="194"/>
      <c r="U10" s="194"/>
      <c r="V10" s="194" t="s">
        <v>332</v>
      </c>
      <c r="W10" s="226">
        <v>4945.699</v>
      </c>
      <c r="X10" s="226">
        <v>4044.209</v>
      </c>
      <c r="Y10" s="194" t="s">
        <v>339</v>
      </c>
      <c r="Z10" s="193" t="s">
        <v>334</v>
      </c>
      <c r="AA10" s="554"/>
      <c r="AB10" s="554" t="s">
        <v>340</v>
      </c>
      <c r="AC10" s="554">
        <f>SUMIF(Sheet3!B:B,C10,Sheet3!E:E)</f>
        <v>70</v>
      </c>
      <c r="AD10" s="194"/>
      <c r="AE10" s="75"/>
      <c r="AF10" s="554"/>
    </row>
    <row r="11" s="502" customFormat="1" outlineLevel="2" spans="1:32">
      <c r="A11" s="126"/>
      <c r="B11" s="194"/>
      <c r="C11" s="407"/>
      <c r="D11" s="194"/>
      <c r="E11" s="194"/>
      <c r="F11" s="194" t="s">
        <v>341</v>
      </c>
      <c r="G11" s="193">
        <v>2.275</v>
      </c>
      <c r="H11" s="193">
        <v>8.275</v>
      </c>
      <c r="I11" s="193"/>
      <c r="J11" s="195"/>
      <c r="K11" s="126"/>
      <c r="L11" s="126"/>
      <c r="M11" s="126"/>
      <c r="N11" s="552"/>
      <c r="O11" s="126"/>
      <c r="P11" s="194"/>
      <c r="Q11" s="194"/>
      <c r="R11" s="194"/>
      <c r="S11" s="194"/>
      <c r="T11" s="194"/>
      <c r="U11" s="194"/>
      <c r="V11" s="194" t="s">
        <v>342</v>
      </c>
      <c r="W11" s="226"/>
      <c r="X11" s="226"/>
      <c r="Y11" s="194"/>
      <c r="Z11" s="193" t="s">
        <v>334</v>
      </c>
      <c r="AA11" s="554"/>
      <c r="AB11" s="554" t="s">
        <v>340</v>
      </c>
      <c r="AC11" s="554">
        <f>SUMIF(Sheet3!B:B,C11,Sheet3!E:E)</f>
        <v>0</v>
      </c>
      <c r="AD11" s="194"/>
      <c r="AE11" s="75"/>
      <c r="AF11" s="554"/>
    </row>
    <row r="12" s="502" customFormat="1" outlineLevel="2" spans="1:32">
      <c r="A12" s="126"/>
      <c r="B12" s="194"/>
      <c r="C12" s="407"/>
      <c r="D12" s="194"/>
      <c r="E12" s="194"/>
      <c r="F12" s="194" t="s">
        <v>343</v>
      </c>
      <c r="G12" s="193">
        <v>4.75</v>
      </c>
      <c r="H12" s="193">
        <v>11.05</v>
      </c>
      <c r="I12" s="193"/>
      <c r="J12" s="195"/>
      <c r="K12" s="126"/>
      <c r="L12" s="126"/>
      <c r="M12" s="126"/>
      <c r="N12" s="552"/>
      <c r="O12" s="126"/>
      <c r="P12" s="194"/>
      <c r="Q12" s="194"/>
      <c r="R12" s="194"/>
      <c r="S12" s="194"/>
      <c r="T12" s="194"/>
      <c r="U12" s="194"/>
      <c r="V12" s="194" t="s">
        <v>332</v>
      </c>
      <c r="W12" s="226"/>
      <c r="X12" s="226"/>
      <c r="Y12" s="194"/>
      <c r="Z12" s="193" t="s">
        <v>334</v>
      </c>
      <c r="AA12" s="554"/>
      <c r="AB12" s="554" t="s">
        <v>340</v>
      </c>
      <c r="AC12" s="554">
        <f>SUMIF(Sheet3!B:B,C12,Sheet3!E:E)</f>
        <v>0</v>
      </c>
      <c r="AD12" s="194"/>
      <c r="AE12" s="75"/>
      <c r="AF12" s="554"/>
    </row>
    <row r="13" s="502" customFormat="1" outlineLevel="2" spans="1:32">
      <c r="A13" s="126">
        <f>MAX($A$7:A12)+1</f>
        <v>3</v>
      </c>
      <c r="B13" s="194" t="s">
        <v>19</v>
      </c>
      <c r="C13" s="407" t="s">
        <v>22</v>
      </c>
      <c r="D13" s="194" t="s">
        <v>186</v>
      </c>
      <c r="E13" s="194" t="s">
        <v>344</v>
      </c>
      <c r="F13" s="311" t="s">
        <v>345</v>
      </c>
      <c r="G13" s="193">
        <v>0</v>
      </c>
      <c r="H13" s="193">
        <v>4.17</v>
      </c>
      <c r="I13" s="193"/>
      <c r="J13" s="195">
        <v>5.986</v>
      </c>
      <c r="K13" s="126">
        <v>550</v>
      </c>
      <c r="L13" s="126">
        <v>550</v>
      </c>
      <c r="M13" s="126">
        <f>N13</f>
        <v>429</v>
      </c>
      <c r="N13" s="552">
        <f>ROUND(L13*0.7797,0)</f>
        <v>429</v>
      </c>
      <c r="O13" s="126"/>
      <c r="P13" s="194" t="s">
        <v>345</v>
      </c>
      <c r="Q13" s="193">
        <v>0</v>
      </c>
      <c r="R13" s="193">
        <v>4.169</v>
      </c>
      <c r="S13" s="193">
        <v>4.169</v>
      </c>
      <c r="T13" s="202">
        <v>5.986</v>
      </c>
      <c r="U13" s="202">
        <v>3133.19</v>
      </c>
      <c r="V13" s="194" t="s">
        <v>245</v>
      </c>
      <c r="W13" s="226">
        <v>4657.374</v>
      </c>
      <c r="X13" s="226">
        <v>3412.639</v>
      </c>
      <c r="Y13" s="194" t="s">
        <v>346</v>
      </c>
      <c r="Z13" s="202" t="s">
        <v>334</v>
      </c>
      <c r="AA13" s="556" t="s">
        <v>335</v>
      </c>
      <c r="AB13" s="556" t="s">
        <v>190</v>
      </c>
      <c r="AC13" s="556">
        <f>SUMIF(Sheet3!B:B,C13,Sheet3!D:D)</f>
        <v>30</v>
      </c>
      <c r="AD13" s="202">
        <f>(ROUND(AC13*T13,0))</f>
        <v>180</v>
      </c>
      <c r="AE13" s="557"/>
      <c r="AF13" s="558"/>
    </row>
    <row r="14" s="502" customFormat="1" outlineLevel="2" spans="1:32">
      <c r="A14" s="126"/>
      <c r="B14" s="194"/>
      <c r="C14" s="407"/>
      <c r="D14" s="194"/>
      <c r="E14" s="194"/>
      <c r="F14" s="311" t="s">
        <v>347</v>
      </c>
      <c r="G14" s="193">
        <v>0</v>
      </c>
      <c r="H14" s="193">
        <v>1.816</v>
      </c>
      <c r="I14" s="193"/>
      <c r="J14" s="195"/>
      <c r="K14" s="126"/>
      <c r="L14" s="126"/>
      <c r="M14" s="126"/>
      <c r="N14" s="552"/>
      <c r="O14" s="126"/>
      <c r="P14" s="194" t="s">
        <v>347</v>
      </c>
      <c r="Q14" s="559" t="s">
        <v>348</v>
      </c>
      <c r="R14" s="559" t="s">
        <v>349</v>
      </c>
      <c r="S14" s="555">
        <v>1.817</v>
      </c>
      <c r="T14" s="203"/>
      <c r="U14" s="203"/>
      <c r="V14" s="194"/>
      <c r="W14" s="226"/>
      <c r="X14" s="226"/>
      <c r="Y14" s="194"/>
      <c r="Z14" s="203"/>
      <c r="AA14" s="560"/>
      <c r="AB14" s="560"/>
      <c r="AC14" s="560"/>
      <c r="AD14" s="203"/>
      <c r="AE14" s="561"/>
      <c r="AF14" s="562"/>
    </row>
    <row r="15" s="502" customFormat="1" outlineLevel="2" spans="1:32">
      <c r="A15" s="126">
        <f>MAX($A$7:A14)+1</f>
        <v>4</v>
      </c>
      <c r="B15" s="194" t="s">
        <v>19</v>
      </c>
      <c r="C15" s="407" t="s">
        <v>22</v>
      </c>
      <c r="D15" s="194" t="s">
        <v>186</v>
      </c>
      <c r="E15" s="194" t="s">
        <v>350</v>
      </c>
      <c r="F15" s="311" t="s">
        <v>351</v>
      </c>
      <c r="G15" s="193">
        <v>0</v>
      </c>
      <c r="H15" s="193">
        <v>1</v>
      </c>
      <c r="I15" s="193"/>
      <c r="J15" s="195">
        <v>1</v>
      </c>
      <c r="K15" s="126">
        <v>363</v>
      </c>
      <c r="L15" s="126">
        <v>363</v>
      </c>
      <c r="M15" s="126">
        <f>N15</f>
        <v>283</v>
      </c>
      <c r="N15" s="552">
        <f>ROUND(L15*0.7797,0)</f>
        <v>283</v>
      </c>
      <c r="O15" s="126"/>
      <c r="P15" s="194" t="s">
        <v>352</v>
      </c>
      <c r="Q15" s="193">
        <v>0</v>
      </c>
      <c r="R15" s="193">
        <v>0.968</v>
      </c>
      <c r="S15" s="193">
        <v>0.968</v>
      </c>
      <c r="T15" s="193">
        <v>0.968</v>
      </c>
      <c r="U15" s="193">
        <v>715.341</v>
      </c>
      <c r="V15" s="194" t="s">
        <v>245</v>
      </c>
      <c r="W15" s="226">
        <v>1363.402</v>
      </c>
      <c r="X15" s="226">
        <v>715.341</v>
      </c>
      <c r="Y15" s="194" t="s">
        <v>339</v>
      </c>
      <c r="Z15" s="193" t="s">
        <v>334</v>
      </c>
      <c r="AA15" s="563" t="s">
        <v>335</v>
      </c>
      <c r="AB15" s="563" t="s">
        <v>190</v>
      </c>
      <c r="AC15" s="563">
        <f>SUMIF(Sheet3!B:B,C15,Sheet3!D:D)</f>
        <v>30</v>
      </c>
      <c r="AD15" s="193">
        <f>(ROUND(AC15*T15,0))</f>
        <v>29</v>
      </c>
      <c r="AE15" s="75"/>
      <c r="AF15" s="554"/>
    </row>
    <row r="16" s="502" customFormat="1" ht="24" outlineLevel="2" spans="1:32">
      <c r="A16" s="126">
        <f>MAX($A$7:A15)+1</f>
        <v>5</v>
      </c>
      <c r="B16" s="194" t="s">
        <v>19</v>
      </c>
      <c r="C16" s="407" t="s">
        <v>22</v>
      </c>
      <c r="D16" s="194" t="s">
        <v>186</v>
      </c>
      <c r="E16" s="194" t="s">
        <v>353</v>
      </c>
      <c r="F16" s="311" t="s">
        <v>354</v>
      </c>
      <c r="G16" s="193">
        <v>0</v>
      </c>
      <c r="H16" s="193">
        <v>2.67</v>
      </c>
      <c r="I16" s="193"/>
      <c r="J16" s="195">
        <v>2.67</v>
      </c>
      <c r="K16" s="126">
        <v>386</v>
      </c>
      <c r="L16" s="126">
        <v>386</v>
      </c>
      <c r="M16" s="126">
        <f>N16</f>
        <v>301</v>
      </c>
      <c r="N16" s="552">
        <f>ROUND(L16*0.7797,0)</f>
        <v>301</v>
      </c>
      <c r="O16" s="126"/>
      <c r="P16" s="194" t="s">
        <v>354</v>
      </c>
      <c r="Q16" s="559" t="s">
        <v>348</v>
      </c>
      <c r="R16" s="559" t="s">
        <v>355</v>
      </c>
      <c r="S16" s="555">
        <v>2.63</v>
      </c>
      <c r="T16" s="193">
        <v>2.63</v>
      </c>
      <c r="U16" s="193">
        <v>23238.063</v>
      </c>
      <c r="V16" s="194" t="s">
        <v>332</v>
      </c>
      <c r="W16" s="226">
        <v>28115.414</v>
      </c>
      <c r="X16" s="226">
        <v>23238.063</v>
      </c>
      <c r="Y16" s="194" t="s">
        <v>356</v>
      </c>
      <c r="Z16" s="193" t="s">
        <v>334</v>
      </c>
      <c r="AA16" s="563" t="s">
        <v>335</v>
      </c>
      <c r="AB16" s="563" t="s">
        <v>340</v>
      </c>
      <c r="AC16" s="563">
        <v>70</v>
      </c>
      <c r="AD16" s="555">
        <f>(ROUND(AC16*T16,0))</f>
        <v>184</v>
      </c>
      <c r="AE16" s="75"/>
      <c r="AF16" s="554"/>
    </row>
    <row r="17" s="502" customFormat="1" outlineLevel="2" spans="1:32">
      <c r="A17" s="126">
        <f>MAX($A$7:A16)+1</f>
        <v>6</v>
      </c>
      <c r="B17" s="194" t="s">
        <v>19</v>
      </c>
      <c r="C17" s="407" t="s">
        <v>22</v>
      </c>
      <c r="D17" s="194" t="s">
        <v>186</v>
      </c>
      <c r="E17" s="194" t="s">
        <v>357</v>
      </c>
      <c r="F17" s="311" t="s">
        <v>358</v>
      </c>
      <c r="G17" s="193">
        <v>0</v>
      </c>
      <c r="H17" s="193">
        <v>3.59</v>
      </c>
      <c r="I17" s="193"/>
      <c r="J17" s="195">
        <v>3.59</v>
      </c>
      <c r="K17" s="126">
        <v>251</v>
      </c>
      <c r="L17" s="126">
        <v>251</v>
      </c>
      <c r="M17" s="126">
        <f>N17-1</f>
        <v>195</v>
      </c>
      <c r="N17" s="552">
        <f>ROUND(L17*0.7797,0)</f>
        <v>196</v>
      </c>
      <c r="O17" s="126"/>
      <c r="P17" s="194" t="s">
        <v>358</v>
      </c>
      <c r="Q17" s="559" t="s">
        <v>348</v>
      </c>
      <c r="R17" s="559" t="s">
        <v>359</v>
      </c>
      <c r="S17" s="555">
        <v>3.59</v>
      </c>
      <c r="T17" s="193">
        <v>3.59</v>
      </c>
      <c r="U17" s="193">
        <v>11553.426</v>
      </c>
      <c r="V17" s="194" t="s">
        <v>332</v>
      </c>
      <c r="W17" s="226">
        <v>22409.724</v>
      </c>
      <c r="X17" s="226">
        <v>11553.426</v>
      </c>
      <c r="Y17" s="194" t="s">
        <v>360</v>
      </c>
      <c r="Z17" s="193" t="s">
        <v>334</v>
      </c>
      <c r="AA17" s="563" t="s">
        <v>335</v>
      </c>
      <c r="AB17" s="563" t="s">
        <v>340</v>
      </c>
      <c r="AC17" s="563">
        <v>70</v>
      </c>
      <c r="AD17" s="555">
        <f>(ROUND(AC17*T17,0))</f>
        <v>251</v>
      </c>
      <c r="AE17" s="75"/>
      <c r="AF17" s="554"/>
    </row>
    <row r="18" s="502" customFormat="1" outlineLevel="1" spans="1:32">
      <c r="A18" s="126"/>
      <c r="B18" s="550" t="s">
        <v>24</v>
      </c>
      <c r="C18" s="407"/>
      <c r="D18" s="194"/>
      <c r="E18" s="194"/>
      <c r="F18" s="550"/>
      <c r="G18" s="193"/>
      <c r="H18" s="193"/>
      <c r="I18" s="193"/>
      <c r="J18" s="193">
        <f>SUBTOTAL(9,J19:J24)</f>
        <v>6.212</v>
      </c>
      <c r="K18" s="551">
        <f>SUBTOTAL(9,K19:K24)</f>
        <v>186</v>
      </c>
      <c r="L18" s="551">
        <f>SUBTOTAL(9,L19:L24)</f>
        <v>186</v>
      </c>
      <c r="M18" s="551">
        <f>SUBTOTAL(9,M19:M24)</f>
        <v>145</v>
      </c>
      <c r="N18" s="564">
        <f>SUBTOTAL(9,N19:N24)</f>
        <v>145</v>
      </c>
      <c r="O18" s="551"/>
      <c r="P18" s="550"/>
      <c r="Q18" s="550"/>
      <c r="R18" s="550"/>
      <c r="S18" s="550"/>
      <c r="T18" s="550"/>
      <c r="U18" s="550"/>
      <c r="V18" s="194"/>
      <c r="W18" s="553">
        <f>SUBTOTAL(9,W19:W24)</f>
        <v>39148.546</v>
      </c>
      <c r="X18" s="553">
        <f>SUBTOTAL(9,X19:X24)</f>
        <v>34420.718</v>
      </c>
      <c r="Y18" s="550"/>
      <c r="Z18" s="193"/>
      <c r="AA18" s="554"/>
      <c r="AB18" s="554" t="s">
        <v>190</v>
      </c>
      <c r="AC18" s="554"/>
      <c r="AD18" s="550"/>
      <c r="AE18" s="75"/>
      <c r="AF18" s="554"/>
    </row>
    <row r="19" s="502" customFormat="1" outlineLevel="2" spans="1:32">
      <c r="A19" s="126">
        <f>MAX($A$7:A17)+1</f>
        <v>7</v>
      </c>
      <c r="B19" s="194" t="s">
        <v>25</v>
      </c>
      <c r="C19" s="407" t="s">
        <v>26</v>
      </c>
      <c r="D19" s="194" t="s">
        <v>336</v>
      </c>
      <c r="E19" s="194" t="s">
        <v>361</v>
      </c>
      <c r="F19" s="194" t="s">
        <v>362</v>
      </c>
      <c r="G19" s="193">
        <v>0</v>
      </c>
      <c r="H19" s="193">
        <v>0.889</v>
      </c>
      <c r="I19" s="193"/>
      <c r="J19" s="193">
        <v>1.647</v>
      </c>
      <c r="K19" s="126">
        <v>49.2</v>
      </c>
      <c r="L19" s="126">
        <v>49.2</v>
      </c>
      <c r="M19" s="126">
        <f>N19</f>
        <v>38</v>
      </c>
      <c r="N19" s="564">
        <f>ROUND(L19*0.7797,0)</f>
        <v>38</v>
      </c>
      <c r="O19" s="126"/>
      <c r="P19" s="194"/>
      <c r="Q19" s="194"/>
      <c r="R19" s="194"/>
      <c r="S19" s="194"/>
      <c r="T19" s="194"/>
      <c r="U19" s="194"/>
      <c r="V19" s="194" t="s">
        <v>245</v>
      </c>
      <c r="W19" s="226">
        <v>1560.668</v>
      </c>
      <c r="X19" s="226">
        <v>1404.848</v>
      </c>
      <c r="Y19" s="194" t="s">
        <v>363</v>
      </c>
      <c r="Z19" s="193" t="s">
        <v>334</v>
      </c>
      <c r="AA19" s="554"/>
      <c r="AB19" s="554" t="s">
        <v>190</v>
      </c>
      <c r="AC19" s="554">
        <f>SUMIF(Sheet3!B:B,C19,Sheet3!D:D)</f>
        <v>30</v>
      </c>
      <c r="AD19" s="194"/>
      <c r="AE19" s="75"/>
      <c r="AF19" s="554"/>
    </row>
    <row r="20" s="502" customFormat="1" outlineLevel="2" spans="1:32">
      <c r="A20" s="126"/>
      <c r="B20" s="194"/>
      <c r="C20" s="407"/>
      <c r="D20" s="194"/>
      <c r="E20" s="194"/>
      <c r="F20" s="194" t="s">
        <v>364</v>
      </c>
      <c r="G20" s="193">
        <v>0</v>
      </c>
      <c r="H20" s="193">
        <v>0.758</v>
      </c>
      <c r="I20" s="193"/>
      <c r="J20" s="193"/>
      <c r="K20" s="126"/>
      <c r="L20" s="126"/>
      <c r="M20" s="126"/>
      <c r="N20" s="564"/>
      <c r="O20" s="126"/>
      <c r="P20" s="194"/>
      <c r="Q20" s="194"/>
      <c r="R20" s="194"/>
      <c r="S20" s="194"/>
      <c r="T20" s="194"/>
      <c r="U20" s="194"/>
      <c r="V20" s="194"/>
      <c r="W20" s="226"/>
      <c r="X20" s="226"/>
      <c r="Y20" s="194"/>
      <c r="Z20" s="193" t="s">
        <v>334</v>
      </c>
      <c r="AA20" s="554"/>
      <c r="AB20" s="554" t="s">
        <v>190</v>
      </c>
      <c r="AC20" s="554"/>
      <c r="AD20" s="194"/>
      <c r="AE20" s="75"/>
      <c r="AF20" s="554"/>
    </row>
    <row r="21" s="502" customFormat="1" ht="24" outlineLevel="2" spans="1:32">
      <c r="A21" s="126">
        <f>MAX($A$7:A20)+1</f>
        <v>8</v>
      </c>
      <c r="B21" s="194" t="s">
        <v>25</v>
      </c>
      <c r="C21" s="407" t="s">
        <v>26</v>
      </c>
      <c r="D21" s="194" t="s">
        <v>186</v>
      </c>
      <c r="E21" s="194" t="s">
        <v>365</v>
      </c>
      <c r="F21" s="311" t="s">
        <v>366</v>
      </c>
      <c r="G21" s="193">
        <v>0</v>
      </c>
      <c r="H21" s="193">
        <v>3.38</v>
      </c>
      <c r="I21" s="193"/>
      <c r="J21" s="193">
        <v>3.38</v>
      </c>
      <c r="K21" s="126">
        <v>101.4</v>
      </c>
      <c r="L21" s="126">
        <v>101.4</v>
      </c>
      <c r="M21" s="126">
        <f>N21</f>
        <v>79</v>
      </c>
      <c r="N21" s="564">
        <f>ROUND(L21*0.7797,0)</f>
        <v>79</v>
      </c>
      <c r="O21" s="126"/>
      <c r="P21" s="194" t="s">
        <v>366</v>
      </c>
      <c r="Q21" s="193">
        <v>0</v>
      </c>
      <c r="R21" s="193">
        <v>3.38</v>
      </c>
      <c r="S21" s="193">
        <v>3.38</v>
      </c>
      <c r="T21" s="193">
        <v>3.38</v>
      </c>
      <c r="U21" s="193">
        <v>942.895</v>
      </c>
      <c r="V21" s="194" t="s">
        <v>245</v>
      </c>
      <c r="W21" s="226">
        <v>990.04</v>
      </c>
      <c r="X21" s="226">
        <v>942.895</v>
      </c>
      <c r="Y21" s="194" t="s">
        <v>367</v>
      </c>
      <c r="Z21" s="193" t="s">
        <v>334</v>
      </c>
      <c r="AA21" s="563" t="s">
        <v>335</v>
      </c>
      <c r="AB21" s="563" t="s">
        <v>190</v>
      </c>
      <c r="AC21" s="563">
        <f>SUMIF(Sheet3!B:B,C21,Sheet3!D:D)</f>
        <v>30</v>
      </c>
      <c r="AD21" s="193">
        <f>(ROUND(AC21*T21,0))</f>
        <v>101</v>
      </c>
      <c r="AE21" s="75"/>
      <c r="AF21" s="554"/>
    </row>
    <row r="22" customFormat="1" ht="24" spans="1:32">
      <c r="A22" s="5" t="s">
        <v>368</v>
      </c>
      <c r="B22" s="74" t="s">
        <v>25</v>
      </c>
      <c r="C22" s="74" t="s">
        <v>369</v>
      </c>
      <c r="D22" s="559"/>
      <c r="E22" s="565" t="s">
        <v>370</v>
      </c>
      <c r="F22" s="559" t="s">
        <v>371</v>
      </c>
      <c r="G22" s="559" t="s">
        <v>348</v>
      </c>
      <c r="H22" s="559" t="s">
        <v>372</v>
      </c>
      <c r="I22" s="554"/>
      <c r="J22" s="554"/>
      <c r="K22" s="559"/>
      <c r="L22" s="555"/>
      <c r="M22" s="559"/>
      <c r="N22" s="559"/>
      <c r="O22" s="554"/>
      <c r="P22" s="559"/>
      <c r="Q22" s="559"/>
      <c r="R22" s="559"/>
      <c r="S22" s="555"/>
      <c r="T22" s="555"/>
      <c r="U22" s="555"/>
      <c r="V22" s="559" t="s">
        <v>245</v>
      </c>
      <c r="W22" s="555">
        <v>6813.819</v>
      </c>
      <c r="X22" s="555">
        <v>5942.036</v>
      </c>
      <c r="Y22" s="559" t="s">
        <v>373</v>
      </c>
      <c r="Z22" s="554" t="s">
        <v>374</v>
      </c>
      <c r="AA22" s="554"/>
      <c r="AB22" s="554" t="s">
        <v>190</v>
      </c>
      <c r="AC22" s="554">
        <f>SUMIF(Sheet3!B:B,C22,Sheet3!D:D)</f>
        <v>30</v>
      </c>
      <c r="AD22" s="559"/>
      <c r="AE22" s="566"/>
      <c r="AF22" s="554"/>
    </row>
    <row r="23" customFormat="1" ht="24" spans="1:32">
      <c r="A23" s="5" t="s">
        <v>375</v>
      </c>
      <c r="B23" s="74" t="s">
        <v>25</v>
      </c>
      <c r="C23" s="74" t="s">
        <v>369</v>
      </c>
      <c r="D23" s="559"/>
      <c r="E23" s="565" t="s">
        <v>376</v>
      </c>
      <c r="F23" s="559" t="s">
        <v>377</v>
      </c>
      <c r="G23" s="559" t="s">
        <v>348</v>
      </c>
      <c r="H23" s="559" t="s">
        <v>378</v>
      </c>
      <c r="I23" s="554"/>
      <c r="J23" s="554"/>
      <c r="K23" s="559"/>
      <c r="L23" s="555"/>
      <c r="M23" s="559"/>
      <c r="N23" s="559"/>
      <c r="O23" s="554"/>
      <c r="P23" s="559"/>
      <c r="Q23" s="559"/>
      <c r="R23" s="559"/>
      <c r="S23" s="555"/>
      <c r="T23" s="555"/>
      <c r="U23" s="555"/>
      <c r="V23" s="559" t="s">
        <v>332</v>
      </c>
      <c r="W23" s="555">
        <v>27500.758</v>
      </c>
      <c r="X23" s="555">
        <v>23914.181</v>
      </c>
      <c r="Y23" s="559" t="s">
        <v>379</v>
      </c>
      <c r="Z23" s="554" t="s">
        <v>374</v>
      </c>
      <c r="AA23" s="554"/>
      <c r="AB23" s="554" t="s">
        <v>190</v>
      </c>
      <c r="AC23" s="554">
        <f>SUMIF(Sheet3!B:B,C23,Sheet3!D:D)</f>
        <v>30</v>
      </c>
      <c r="AD23" s="559"/>
      <c r="AE23" s="566"/>
      <c r="AF23" s="554"/>
    </row>
    <row r="24" ht="24" outlineLevel="2" spans="1:32">
      <c r="A24" s="216">
        <f>MAX($A$7:A21)+1</f>
        <v>9</v>
      </c>
      <c r="B24" s="194" t="s">
        <v>25</v>
      </c>
      <c r="C24" s="194" t="s">
        <v>26</v>
      </c>
      <c r="D24" s="194" t="s">
        <v>186</v>
      </c>
      <c r="E24" s="194" t="s">
        <v>380</v>
      </c>
      <c r="F24" s="311" t="s">
        <v>381</v>
      </c>
      <c r="G24" s="193">
        <v>0</v>
      </c>
      <c r="H24" s="193">
        <v>1.185</v>
      </c>
      <c r="I24" s="193"/>
      <c r="J24" s="193">
        <v>1.185</v>
      </c>
      <c r="K24" s="126">
        <v>35.4</v>
      </c>
      <c r="L24" s="126">
        <v>35.4</v>
      </c>
      <c r="M24" s="126">
        <f>N24</f>
        <v>28</v>
      </c>
      <c r="N24" s="564">
        <f>ROUND(L24*0.7797,0)</f>
        <v>28</v>
      </c>
      <c r="O24" s="126"/>
      <c r="P24" s="194" t="s">
        <v>381</v>
      </c>
      <c r="Q24" s="193">
        <v>0</v>
      </c>
      <c r="R24" s="193">
        <v>1.185</v>
      </c>
      <c r="S24" s="193">
        <v>1.185</v>
      </c>
      <c r="T24" s="193">
        <v>1.185</v>
      </c>
      <c r="U24" s="193">
        <v>2216.758</v>
      </c>
      <c r="V24" s="194" t="s">
        <v>245</v>
      </c>
      <c r="W24" s="226">
        <v>2283.261</v>
      </c>
      <c r="X24" s="226">
        <v>2216.758</v>
      </c>
      <c r="Y24" s="194" t="s">
        <v>339</v>
      </c>
      <c r="Z24" s="193" t="s">
        <v>334</v>
      </c>
      <c r="AA24" s="563" t="s">
        <v>335</v>
      </c>
      <c r="AB24" s="563" t="s">
        <v>190</v>
      </c>
      <c r="AC24" s="563">
        <f>SUMIF(Sheet3!B:B,C24,Sheet3!D:D)</f>
        <v>30</v>
      </c>
      <c r="AD24" s="193">
        <f>(ROUND(AC24*T24,0))</f>
        <v>36</v>
      </c>
      <c r="AE24" s="75"/>
      <c r="AF24" s="554"/>
    </row>
    <row r="25" outlineLevel="1" spans="1:32">
      <c r="A25" s="126"/>
      <c r="B25" s="550" t="s">
        <v>27</v>
      </c>
      <c r="C25" s="407"/>
      <c r="D25" s="194"/>
      <c r="E25" s="194"/>
      <c r="F25" s="550"/>
      <c r="G25" s="193"/>
      <c r="H25" s="193"/>
      <c r="I25" s="193"/>
      <c r="J25" s="193">
        <f>SUBTOTAL(9,J26:J27)</f>
        <v>2.908</v>
      </c>
      <c r="K25" s="551">
        <f>SUBTOTAL(9,K26:K27)</f>
        <v>218</v>
      </c>
      <c r="L25" s="551">
        <f>SUBTOTAL(9,L26:L27)</f>
        <v>219</v>
      </c>
      <c r="M25" s="551">
        <f>SUBTOTAL(9,M26:M27)</f>
        <v>170</v>
      </c>
      <c r="N25" s="552">
        <f>SUBTOTAL(9,N26:N27)</f>
        <v>171</v>
      </c>
      <c r="O25" s="551"/>
      <c r="P25" s="550"/>
      <c r="Q25" s="550"/>
      <c r="R25" s="550"/>
      <c r="S25" s="550"/>
      <c r="T25" s="550"/>
      <c r="U25" s="550"/>
      <c r="V25" s="194"/>
      <c r="W25" s="553">
        <f>SUBTOTAL(9,W26:W27)</f>
        <v>55700.773</v>
      </c>
      <c r="X25" s="553">
        <f>SUBTOTAL(9,X26:X27)</f>
        <v>28181.72</v>
      </c>
      <c r="Y25" s="550"/>
      <c r="Z25" s="193"/>
      <c r="AA25" s="554"/>
      <c r="AB25" s="554" t="s">
        <v>190</v>
      </c>
      <c r="AC25" s="554"/>
      <c r="AD25" s="550"/>
      <c r="AE25" s="75"/>
      <c r="AF25" s="554"/>
    </row>
    <row r="26" ht="36" outlineLevel="2" spans="1:32">
      <c r="A26" s="216">
        <f>MAX($A$7:A24)+1</f>
        <v>10</v>
      </c>
      <c r="B26" s="194" t="s">
        <v>28</v>
      </c>
      <c r="C26" s="194" t="s">
        <v>33</v>
      </c>
      <c r="D26" s="194" t="s">
        <v>186</v>
      </c>
      <c r="E26" s="194" t="s">
        <v>382</v>
      </c>
      <c r="F26" s="311" t="s">
        <v>383</v>
      </c>
      <c r="G26" s="193">
        <v>0</v>
      </c>
      <c r="H26" s="193">
        <v>2.488</v>
      </c>
      <c r="I26" s="193"/>
      <c r="J26" s="193">
        <v>2.488</v>
      </c>
      <c r="K26" s="126">
        <v>186.5</v>
      </c>
      <c r="L26" s="126">
        <v>187</v>
      </c>
      <c r="M26" s="126">
        <f>N26-1</f>
        <v>145</v>
      </c>
      <c r="N26" s="552">
        <f>ROUND(L26*0.7797,0)</f>
        <v>146</v>
      </c>
      <c r="O26" s="126"/>
      <c r="P26" s="194" t="s">
        <v>383</v>
      </c>
      <c r="Q26" s="193">
        <v>0</v>
      </c>
      <c r="R26" s="193">
        <v>2.488</v>
      </c>
      <c r="S26" s="193">
        <v>2.488</v>
      </c>
      <c r="T26" s="193">
        <v>2.488</v>
      </c>
      <c r="U26" s="193">
        <v>27352.132</v>
      </c>
      <c r="V26" s="194" t="s">
        <v>384</v>
      </c>
      <c r="W26" s="226">
        <v>54456.988</v>
      </c>
      <c r="X26" s="226">
        <v>27352.132</v>
      </c>
      <c r="Y26" s="194" t="s">
        <v>385</v>
      </c>
      <c r="Z26" s="193" t="s">
        <v>334</v>
      </c>
      <c r="AA26" s="563" t="s">
        <v>335</v>
      </c>
      <c r="AB26" s="563" t="s">
        <v>190</v>
      </c>
      <c r="AC26" s="563">
        <f>SUMIF(Sheet3!B:B,C26,Sheet3!D:D)</f>
        <v>75</v>
      </c>
      <c r="AD26" s="193">
        <f>(ROUND(AC26*T26,0))</f>
        <v>187</v>
      </c>
      <c r="AE26" s="75"/>
      <c r="AF26" s="554"/>
    </row>
    <row r="27" ht="48" outlineLevel="2" spans="1:32">
      <c r="A27" s="216">
        <f>MAX($A$7:A26)+1</f>
        <v>11</v>
      </c>
      <c r="B27" s="194" t="s">
        <v>28</v>
      </c>
      <c r="C27" s="194" t="s">
        <v>33</v>
      </c>
      <c r="D27" s="194" t="s">
        <v>186</v>
      </c>
      <c r="E27" s="194" t="s">
        <v>386</v>
      </c>
      <c r="F27" s="311" t="s">
        <v>387</v>
      </c>
      <c r="G27" s="193">
        <v>0</v>
      </c>
      <c r="H27" s="193">
        <v>0.42</v>
      </c>
      <c r="I27" s="193"/>
      <c r="J27" s="193">
        <v>0.42</v>
      </c>
      <c r="K27" s="126">
        <v>31.5</v>
      </c>
      <c r="L27" s="126">
        <v>32</v>
      </c>
      <c r="M27" s="126">
        <f>N27</f>
        <v>25</v>
      </c>
      <c r="N27" s="552">
        <f>ROUND(L27*0.7797,0)</f>
        <v>25</v>
      </c>
      <c r="O27" s="126"/>
      <c r="P27" s="194" t="s">
        <v>387</v>
      </c>
      <c r="Q27" s="193">
        <v>0</v>
      </c>
      <c r="R27" s="193">
        <v>0.42</v>
      </c>
      <c r="S27" s="193">
        <v>0.42</v>
      </c>
      <c r="T27" s="193">
        <v>0.42</v>
      </c>
      <c r="U27" s="193">
        <v>829.588</v>
      </c>
      <c r="V27" s="194" t="s">
        <v>342</v>
      </c>
      <c r="W27" s="226">
        <v>1243.785</v>
      </c>
      <c r="X27" s="226">
        <v>829.588</v>
      </c>
      <c r="Y27" s="194" t="s">
        <v>388</v>
      </c>
      <c r="Z27" s="193" t="s">
        <v>334</v>
      </c>
      <c r="AA27" s="563" t="s">
        <v>335</v>
      </c>
      <c r="AB27" s="563" t="s">
        <v>190</v>
      </c>
      <c r="AC27" s="563">
        <f>SUMIF(Sheet3!B:B,C27,Sheet3!D:D)</f>
        <v>75</v>
      </c>
      <c r="AD27" s="193">
        <f>(ROUND(AC27*T27,0))</f>
        <v>32</v>
      </c>
      <c r="AE27" s="75"/>
      <c r="AF27" s="554"/>
    </row>
    <row r="28" outlineLevel="1" spans="1:32">
      <c r="A28" s="126"/>
      <c r="B28" s="550" t="s">
        <v>36</v>
      </c>
      <c r="C28" s="407"/>
      <c r="D28" s="194"/>
      <c r="E28" s="194"/>
      <c r="F28" s="550"/>
      <c r="G28" s="193"/>
      <c r="H28" s="193"/>
      <c r="I28" s="193"/>
      <c r="J28" s="193">
        <f>SUBTOTAL(9,J29)</f>
        <v>3.26</v>
      </c>
      <c r="K28" s="551">
        <f>SUBTOTAL(9,K29)</f>
        <v>49</v>
      </c>
      <c r="L28" s="551">
        <f>SUBTOTAL(9,L29)</f>
        <v>49</v>
      </c>
      <c r="M28" s="551">
        <f>SUBTOTAL(9,M29)</f>
        <v>38</v>
      </c>
      <c r="N28" s="567">
        <f>SUBTOTAL(9,N29)</f>
        <v>38</v>
      </c>
      <c r="O28" s="551"/>
      <c r="P28" s="550"/>
      <c r="Q28" s="550"/>
      <c r="R28" s="550"/>
      <c r="S28" s="550"/>
      <c r="T28" s="550"/>
      <c r="U28" s="550"/>
      <c r="V28" s="194"/>
      <c r="W28" s="553">
        <f>SUBTOTAL(9,W29)</f>
        <v>560.347</v>
      </c>
      <c r="X28" s="553">
        <f>SUBTOTAL(9,X29)</f>
        <v>520.683</v>
      </c>
      <c r="Y28" s="550"/>
      <c r="Z28" s="193"/>
      <c r="AA28" s="554"/>
      <c r="AB28" s="554" t="s">
        <v>190</v>
      </c>
      <c r="AC28" s="554"/>
      <c r="AD28" s="550"/>
      <c r="AE28" s="75"/>
      <c r="AF28" s="554"/>
    </row>
    <row r="29" ht="48" outlineLevel="2" spans="1:32">
      <c r="A29" s="126">
        <f>MAX($A$7:A27)+1</f>
        <v>12</v>
      </c>
      <c r="B29" s="194" t="s">
        <v>37</v>
      </c>
      <c r="C29" s="194" t="s">
        <v>41</v>
      </c>
      <c r="D29" s="194" t="s">
        <v>187</v>
      </c>
      <c r="E29" s="194" t="s">
        <v>389</v>
      </c>
      <c r="F29" s="311" t="s">
        <v>390</v>
      </c>
      <c r="G29" s="193">
        <v>0</v>
      </c>
      <c r="H29" s="193">
        <v>3.26</v>
      </c>
      <c r="I29" s="193"/>
      <c r="J29" s="193">
        <v>3.26</v>
      </c>
      <c r="K29" s="126">
        <v>49</v>
      </c>
      <c r="L29" s="126">
        <v>49</v>
      </c>
      <c r="M29" s="126">
        <f>N29</f>
        <v>38</v>
      </c>
      <c r="N29" s="567">
        <f>ROUND(L29*0.7797,0)</f>
        <v>38</v>
      </c>
      <c r="O29" s="126"/>
      <c r="P29" s="194" t="s">
        <v>390</v>
      </c>
      <c r="Q29" s="193">
        <v>0</v>
      </c>
      <c r="R29" s="193">
        <v>3.26</v>
      </c>
      <c r="S29" s="193">
        <v>3.26</v>
      </c>
      <c r="T29" s="193">
        <v>3.26</v>
      </c>
      <c r="U29" s="193">
        <v>520.683</v>
      </c>
      <c r="V29" s="194" t="s">
        <v>342</v>
      </c>
      <c r="W29" s="226">
        <v>560.347</v>
      </c>
      <c r="X29" s="226">
        <v>520.683</v>
      </c>
      <c r="Y29" s="194" t="s">
        <v>391</v>
      </c>
      <c r="Z29" s="193" t="s">
        <v>334</v>
      </c>
      <c r="AA29" s="563" t="s">
        <v>335</v>
      </c>
      <c r="AB29" s="563" t="s">
        <v>192</v>
      </c>
      <c r="AC29" s="563">
        <f>SUMIF(Sheet3!B:B,C29,Sheet3!F:F)</f>
        <v>15</v>
      </c>
      <c r="AD29" s="193">
        <f>(ROUND(AC29*T29,0))</f>
        <v>49</v>
      </c>
      <c r="AE29" s="75"/>
      <c r="AF29" s="554"/>
    </row>
    <row r="30" outlineLevel="1" spans="1:32">
      <c r="A30" s="126"/>
      <c r="B30" s="568" t="s">
        <v>42</v>
      </c>
      <c r="C30" s="117"/>
      <c r="D30" s="115"/>
      <c r="E30" s="125"/>
      <c r="F30" s="569"/>
      <c r="G30" s="115"/>
      <c r="H30" s="115"/>
      <c r="I30" s="115"/>
      <c r="J30" s="115">
        <f>SUBTOTAL(9,J31:J118)</f>
        <v>275.213</v>
      </c>
      <c r="K30" s="551">
        <f>SUBTOTAL(9,K31:K118)</f>
        <v>27872</v>
      </c>
      <c r="L30" s="551">
        <f>SUBTOTAL(9,L31:L118)</f>
        <v>27872</v>
      </c>
      <c r="M30" s="551">
        <f>SUBTOTAL(9,M31:M118)</f>
        <v>21846</v>
      </c>
      <c r="N30" s="425">
        <f>SUBTOTAL(9,N31:N118)</f>
        <v>21845</v>
      </c>
      <c r="O30" s="551"/>
      <c r="P30" s="569"/>
      <c r="Q30" s="569"/>
      <c r="R30" s="569"/>
      <c r="S30" s="569"/>
      <c r="T30" s="569"/>
      <c r="U30" s="569"/>
      <c r="V30" s="115"/>
      <c r="W30" s="570">
        <f>SUBTOTAL(9,W31:W118)</f>
        <v>47394.0109</v>
      </c>
      <c r="X30" s="570">
        <f>SUBTOTAL(9,X31:X118)</f>
        <v>36768.5295</v>
      </c>
      <c r="Y30" s="568"/>
      <c r="Z30" s="115"/>
      <c r="AA30" s="554"/>
      <c r="AB30" s="554" t="s">
        <v>190</v>
      </c>
      <c r="AC30" s="554"/>
      <c r="AD30" s="569"/>
      <c r="AE30" s="75"/>
      <c r="AF30" s="554"/>
    </row>
    <row r="31" outlineLevel="2" spans="1:32">
      <c r="A31" s="126">
        <f>MAX($A$7:A29)+1</f>
        <v>13</v>
      </c>
      <c r="B31" s="115" t="s">
        <v>43</v>
      </c>
      <c r="C31" s="117" t="s">
        <v>44</v>
      </c>
      <c r="D31" s="115" t="s">
        <v>392</v>
      </c>
      <c r="E31" s="125" t="str">
        <f>C31&amp;D31</f>
        <v>浈江区前期工作</v>
      </c>
      <c r="F31" s="571" t="s">
        <v>393</v>
      </c>
      <c r="G31" s="115"/>
      <c r="H31" s="115"/>
      <c r="I31" s="115"/>
      <c r="J31" s="115"/>
      <c r="K31" s="126">
        <v>23</v>
      </c>
      <c r="L31" s="126">
        <v>23</v>
      </c>
      <c r="M31" s="126">
        <v>23</v>
      </c>
      <c r="N31" s="425">
        <v>23</v>
      </c>
      <c r="O31" s="126"/>
      <c r="P31" s="571"/>
      <c r="Q31" s="571"/>
      <c r="R31" s="571"/>
      <c r="S31" s="571"/>
      <c r="T31" s="571"/>
      <c r="U31" s="571"/>
      <c r="V31" s="115"/>
      <c r="W31" s="385"/>
      <c r="X31" s="385"/>
      <c r="Y31" s="115"/>
      <c r="Z31" s="115"/>
      <c r="AA31" s="554"/>
      <c r="AB31" s="554" t="s">
        <v>392</v>
      </c>
      <c r="AC31" s="554"/>
      <c r="AD31" s="571"/>
      <c r="AE31" s="75">
        <v>23</v>
      </c>
      <c r="AF31" s="554"/>
    </row>
    <row r="32" ht="36" outlineLevel="2" spans="1:32">
      <c r="A32" s="126">
        <f>MAX($A$7:A29)+1</f>
        <v>13</v>
      </c>
      <c r="B32" s="115" t="s">
        <v>43</v>
      </c>
      <c r="C32" s="115" t="s">
        <v>44</v>
      </c>
      <c r="D32" s="125" t="s">
        <v>182</v>
      </c>
      <c r="E32" s="125" t="s">
        <v>394</v>
      </c>
      <c r="F32" s="118" t="s">
        <v>395</v>
      </c>
      <c r="G32" s="125" t="s">
        <v>396</v>
      </c>
      <c r="H32" s="125" t="s">
        <v>397</v>
      </c>
      <c r="I32" s="125"/>
      <c r="J32" s="115">
        <v>6.6</v>
      </c>
      <c r="K32" s="126">
        <v>795</v>
      </c>
      <c r="L32" s="126">
        <v>795</v>
      </c>
      <c r="M32" s="126">
        <f>N32</f>
        <v>620</v>
      </c>
      <c r="N32" s="425">
        <f>ROUND(L32*0.7797,0)</f>
        <v>620</v>
      </c>
      <c r="O32" s="126"/>
      <c r="P32" s="115" t="s">
        <v>395</v>
      </c>
      <c r="Q32" s="238">
        <v>2.57</v>
      </c>
      <c r="R32" s="238">
        <v>9.17</v>
      </c>
      <c r="S32" s="238">
        <v>6.6</v>
      </c>
      <c r="T32" s="238">
        <v>6.6</v>
      </c>
      <c r="U32" s="238">
        <v>1060.428</v>
      </c>
      <c r="V32" s="115" t="s">
        <v>342</v>
      </c>
      <c r="W32" s="385">
        <v>1160</v>
      </c>
      <c r="X32" s="385">
        <v>963</v>
      </c>
      <c r="Y32" s="226" t="s">
        <v>398</v>
      </c>
      <c r="Z32" s="125" t="s">
        <v>334</v>
      </c>
      <c r="AA32" s="563" t="s">
        <v>335</v>
      </c>
      <c r="AB32" s="563" t="s">
        <v>340</v>
      </c>
      <c r="AC32" s="563">
        <f>SUMIF(Sheet3!B:B,C32,Sheet3!E:E)</f>
        <v>145</v>
      </c>
      <c r="AD32" s="238">
        <f>(ROUND(AC32*T32,0))</f>
        <v>957</v>
      </c>
      <c r="AE32" s="75"/>
      <c r="AF32" s="554"/>
    </row>
    <row r="33" ht="24" outlineLevel="2" spans="1:32">
      <c r="A33" s="241">
        <f>MAX($A$7:A31)+1</f>
        <v>14</v>
      </c>
      <c r="B33" s="115" t="s">
        <v>43</v>
      </c>
      <c r="C33" s="117" t="s">
        <v>44</v>
      </c>
      <c r="D33" s="125" t="s">
        <v>186</v>
      </c>
      <c r="E33" s="125" t="s">
        <v>399</v>
      </c>
      <c r="F33" s="125" t="s">
        <v>400</v>
      </c>
      <c r="G33" s="125" t="s">
        <v>401</v>
      </c>
      <c r="H33" s="125" t="s">
        <v>402</v>
      </c>
      <c r="I33" s="125"/>
      <c r="J33" s="115">
        <v>2.63</v>
      </c>
      <c r="K33" s="241">
        <v>310</v>
      </c>
      <c r="L33" s="241">
        <v>310</v>
      </c>
      <c r="M33" s="241">
        <f>N33</f>
        <v>242</v>
      </c>
      <c r="N33" s="572">
        <f>ROUND(L33*0.7797,0)</f>
        <v>242</v>
      </c>
      <c r="O33" s="241"/>
      <c r="P33" s="125"/>
      <c r="Q33" s="125"/>
      <c r="R33" s="125"/>
      <c r="S33" s="125"/>
      <c r="T33" s="125"/>
      <c r="U33" s="125"/>
      <c r="V33" s="115" t="s">
        <v>245</v>
      </c>
      <c r="W33" s="385">
        <v>473</v>
      </c>
      <c r="X33" s="385">
        <v>393</v>
      </c>
      <c r="Y33" s="226" t="s">
        <v>403</v>
      </c>
      <c r="Z33" s="125" t="s">
        <v>334</v>
      </c>
      <c r="AA33" s="554"/>
      <c r="AB33" s="554" t="s">
        <v>190</v>
      </c>
      <c r="AC33" s="554">
        <f>SUMIF(Sheet3!B:B,C33,Sheet3!D:D)</f>
        <v>65</v>
      </c>
      <c r="AD33" s="125"/>
      <c r="AE33" s="75"/>
      <c r="AF33" s="554"/>
    </row>
    <row r="34" outlineLevel="2" spans="1:32">
      <c r="A34" s="126">
        <f>MAX($A$7:A33)+1</f>
        <v>15</v>
      </c>
      <c r="B34" s="115" t="s">
        <v>43</v>
      </c>
      <c r="C34" s="117" t="s">
        <v>46</v>
      </c>
      <c r="D34" s="115" t="s">
        <v>392</v>
      </c>
      <c r="E34" s="125" t="str">
        <f>C34&amp;D34</f>
        <v>曲江区前期工作</v>
      </c>
      <c r="F34" s="571" t="s">
        <v>404</v>
      </c>
      <c r="G34" s="115"/>
      <c r="H34" s="115" t="s">
        <v>405</v>
      </c>
      <c r="I34" s="115"/>
      <c r="J34" s="115"/>
      <c r="K34" s="126">
        <v>31</v>
      </c>
      <c r="L34" s="126">
        <v>31</v>
      </c>
      <c r="M34" s="126">
        <v>31</v>
      </c>
      <c r="N34" s="425">
        <v>31</v>
      </c>
      <c r="O34" s="126"/>
      <c r="P34" s="571"/>
      <c r="Q34" s="571"/>
      <c r="R34" s="571"/>
      <c r="S34" s="571"/>
      <c r="T34" s="571"/>
      <c r="U34" s="571"/>
      <c r="V34" s="115"/>
      <c r="W34" s="385"/>
      <c r="X34" s="385"/>
      <c r="Y34" s="115"/>
      <c r="Z34" s="115"/>
      <c r="AA34" s="554"/>
      <c r="AB34" s="554" t="s">
        <v>392</v>
      </c>
      <c r="AC34" s="554"/>
      <c r="AD34" s="571"/>
      <c r="AE34" s="75">
        <v>31</v>
      </c>
      <c r="AF34" s="554"/>
    </row>
    <row r="35" outlineLevel="2" spans="1:32">
      <c r="A35" s="250">
        <f>MAX($A$7:A33)+1</f>
        <v>15</v>
      </c>
      <c r="B35" s="269" t="s">
        <v>43</v>
      </c>
      <c r="C35" s="269" t="s">
        <v>46</v>
      </c>
      <c r="D35" s="214" t="s">
        <v>406</v>
      </c>
      <c r="E35" s="214" t="s">
        <v>407</v>
      </c>
      <c r="F35" s="573" t="s">
        <v>408</v>
      </c>
      <c r="G35" s="125" t="s">
        <v>409</v>
      </c>
      <c r="H35" s="125" t="s">
        <v>410</v>
      </c>
      <c r="I35" s="125"/>
      <c r="J35" s="125">
        <v>7.13</v>
      </c>
      <c r="K35" s="126">
        <v>858</v>
      </c>
      <c r="L35" s="126">
        <v>858</v>
      </c>
      <c r="M35" s="126">
        <f>N35</f>
        <v>669</v>
      </c>
      <c r="N35" s="425">
        <f>ROUND(L35*0.7797,0)</f>
        <v>669</v>
      </c>
      <c r="O35" s="126"/>
      <c r="P35" s="125" t="s">
        <v>408</v>
      </c>
      <c r="Q35" s="193">
        <v>0.726</v>
      </c>
      <c r="R35" s="193">
        <v>1</v>
      </c>
      <c r="S35" s="193">
        <f>R35-Q35</f>
        <v>0.274</v>
      </c>
      <c r="T35" s="202">
        <v>7.13</v>
      </c>
      <c r="U35" s="202">
        <v>901.586</v>
      </c>
      <c r="V35" s="214" t="s">
        <v>342</v>
      </c>
      <c r="W35" s="226">
        <v>1013.3966</v>
      </c>
      <c r="X35" s="226">
        <v>868.7885</v>
      </c>
      <c r="Y35" s="214" t="s">
        <v>411</v>
      </c>
      <c r="Z35" s="214" t="s">
        <v>334</v>
      </c>
      <c r="AA35" s="556" t="s">
        <v>335</v>
      </c>
      <c r="AB35" s="556" t="s">
        <v>340</v>
      </c>
      <c r="AC35" s="556">
        <f>SUMIF(Sheet3!B:B,C35,Sheet3!E:E)</f>
        <v>145</v>
      </c>
      <c r="AD35" s="202">
        <f>(ROUND(AC35*T35,0))</f>
        <v>1034</v>
      </c>
      <c r="AE35" s="557"/>
      <c r="AF35" s="558"/>
    </row>
    <row r="36" outlineLevel="2" spans="1:32">
      <c r="A36" s="255"/>
      <c r="B36" s="296"/>
      <c r="C36" s="296"/>
      <c r="D36" s="287"/>
      <c r="E36" s="287"/>
      <c r="F36" s="574"/>
      <c r="G36" s="125"/>
      <c r="H36" s="125"/>
      <c r="I36" s="125"/>
      <c r="J36" s="125"/>
      <c r="K36" s="126"/>
      <c r="L36" s="126"/>
      <c r="M36" s="126"/>
      <c r="N36" s="425"/>
      <c r="O36" s="126"/>
      <c r="P36" s="125" t="s">
        <v>408</v>
      </c>
      <c r="Q36" s="193">
        <v>1.357</v>
      </c>
      <c r="R36" s="193">
        <v>2.998</v>
      </c>
      <c r="S36" s="193">
        <f>R36-Q36</f>
        <v>1.641</v>
      </c>
      <c r="T36" s="252"/>
      <c r="U36" s="252"/>
      <c r="V36" s="287"/>
      <c r="W36" s="226"/>
      <c r="X36" s="226"/>
      <c r="Y36" s="287"/>
      <c r="Z36" s="287"/>
      <c r="AA36" s="575"/>
      <c r="AB36" s="575"/>
      <c r="AC36" s="575"/>
      <c r="AD36" s="252"/>
      <c r="AE36" s="576"/>
      <c r="AF36" s="577"/>
    </row>
    <row r="37" outlineLevel="2" spans="1:32">
      <c r="A37" s="258"/>
      <c r="B37" s="271"/>
      <c r="C37" s="271"/>
      <c r="D37" s="237"/>
      <c r="E37" s="237"/>
      <c r="F37" s="578"/>
      <c r="G37" s="125" t="s">
        <v>409</v>
      </c>
      <c r="H37" s="125" t="s">
        <v>410</v>
      </c>
      <c r="I37" s="125"/>
      <c r="J37" s="125">
        <v>7.13</v>
      </c>
      <c r="K37" s="126">
        <v>858</v>
      </c>
      <c r="L37" s="126">
        <v>858</v>
      </c>
      <c r="M37" s="126">
        <f>N37</f>
        <v>669</v>
      </c>
      <c r="N37" s="425">
        <f>ROUND(L37*0.7797,0)</f>
        <v>669</v>
      </c>
      <c r="O37" s="126"/>
      <c r="P37" s="125" t="s">
        <v>408</v>
      </c>
      <c r="Q37" s="193">
        <v>3.435</v>
      </c>
      <c r="R37" s="193">
        <v>8.686</v>
      </c>
      <c r="S37" s="193">
        <f>R37-Q37</f>
        <v>5.251</v>
      </c>
      <c r="T37" s="203"/>
      <c r="U37" s="203"/>
      <c r="V37" s="237"/>
      <c r="W37" s="226">
        <v>1013.3966</v>
      </c>
      <c r="X37" s="226">
        <v>868.7885</v>
      </c>
      <c r="Y37" s="237"/>
      <c r="Z37" s="237"/>
      <c r="AA37" s="560"/>
      <c r="AB37" s="560"/>
      <c r="AC37" s="560"/>
      <c r="AD37" s="203"/>
      <c r="AE37" s="561"/>
      <c r="AF37" s="562"/>
    </row>
    <row r="38" ht="36" outlineLevel="2" spans="1:32">
      <c r="A38" s="126">
        <f>MAX($A$7:A37)+1</f>
        <v>16</v>
      </c>
      <c r="B38" s="115" t="s">
        <v>43</v>
      </c>
      <c r="C38" s="115" t="s">
        <v>46</v>
      </c>
      <c r="D38" s="125" t="s">
        <v>406</v>
      </c>
      <c r="E38" s="125" t="s">
        <v>412</v>
      </c>
      <c r="F38" s="579" t="s">
        <v>413</v>
      </c>
      <c r="G38" s="125" t="s">
        <v>401</v>
      </c>
      <c r="H38" s="125" t="s">
        <v>414</v>
      </c>
      <c r="I38" s="125"/>
      <c r="J38" s="125">
        <v>3.635</v>
      </c>
      <c r="K38" s="126">
        <v>672</v>
      </c>
      <c r="L38" s="126">
        <v>672</v>
      </c>
      <c r="M38" s="126">
        <f>N38</f>
        <v>524</v>
      </c>
      <c r="N38" s="425">
        <f>ROUND(L38*0.7797,0)</f>
        <v>524</v>
      </c>
      <c r="O38" s="126"/>
      <c r="P38" s="125" t="s">
        <v>413</v>
      </c>
      <c r="Q38" s="193">
        <v>0</v>
      </c>
      <c r="R38" s="193">
        <v>3.635</v>
      </c>
      <c r="S38" s="193">
        <v>3.635</v>
      </c>
      <c r="T38" s="193">
        <v>3.635</v>
      </c>
      <c r="U38" s="193">
        <v>679.614</v>
      </c>
      <c r="V38" s="125" t="s">
        <v>342</v>
      </c>
      <c r="W38" s="226">
        <v>810.5382</v>
      </c>
      <c r="X38" s="226">
        <v>700.5682</v>
      </c>
      <c r="Y38" s="125" t="s">
        <v>415</v>
      </c>
      <c r="Z38" s="125" t="s">
        <v>334</v>
      </c>
      <c r="AA38" s="563" t="s">
        <v>335</v>
      </c>
      <c r="AB38" s="563" t="s">
        <v>340</v>
      </c>
      <c r="AC38" s="563">
        <f>SUMIF(Sheet3!B:B,C38,Sheet3!E:E)</f>
        <v>145</v>
      </c>
      <c r="AD38" s="193">
        <f>(ROUND(AC38*T38,0))</f>
        <v>527</v>
      </c>
      <c r="AE38" s="75"/>
      <c r="AF38" s="554"/>
    </row>
    <row r="39" ht="48" outlineLevel="2" spans="1:32">
      <c r="A39" s="126">
        <f>MAX($A$7:A38)+1</f>
        <v>17</v>
      </c>
      <c r="B39" s="125" t="s">
        <v>43</v>
      </c>
      <c r="C39" s="115" t="s">
        <v>47</v>
      </c>
      <c r="D39" s="125" t="s">
        <v>416</v>
      </c>
      <c r="E39" s="125" t="s">
        <v>417</v>
      </c>
      <c r="F39" s="579" t="s">
        <v>418</v>
      </c>
      <c r="G39" s="125" t="s">
        <v>401</v>
      </c>
      <c r="H39" s="125" t="s">
        <v>419</v>
      </c>
      <c r="I39" s="125"/>
      <c r="J39" s="125">
        <v>21</v>
      </c>
      <c r="K39" s="126">
        <v>3045</v>
      </c>
      <c r="L39" s="126">
        <v>3045</v>
      </c>
      <c r="M39" s="126">
        <f>N39</f>
        <v>2374</v>
      </c>
      <c r="N39" s="425">
        <f>ROUND(L39*0.7797,0)</f>
        <v>2374</v>
      </c>
      <c r="O39" s="126"/>
      <c r="P39" s="125" t="s">
        <v>418</v>
      </c>
      <c r="Q39" s="193">
        <v>0</v>
      </c>
      <c r="R39" s="193">
        <v>21</v>
      </c>
      <c r="S39" s="193">
        <v>21</v>
      </c>
      <c r="T39" s="193">
        <v>21</v>
      </c>
      <c r="U39" s="193">
        <v>3524.855</v>
      </c>
      <c r="V39" s="125" t="s">
        <v>342</v>
      </c>
      <c r="W39" s="226">
        <v>10046.94</v>
      </c>
      <c r="X39" s="226">
        <v>7580.75</v>
      </c>
      <c r="Y39" s="125" t="s">
        <v>420</v>
      </c>
      <c r="Z39" s="125" t="s">
        <v>334</v>
      </c>
      <c r="AA39" s="563" t="s">
        <v>335</v>
      </c>
      <c r="AB39" s="563" t="s">
        <v>340</v>
      </c>
      <c r="AC39" s="563">
        <f>SUMIF(Sheet3!B:B,C39,Sheet3!E:E)</f>
        <v>145</v>
      </c>
      <c r="AD39" s="193">
        <f>(ROUND(AC39*T39,0))</f>
        <v>3045</v>
      </c>
      <c r="AE39" s="75"/>
      <c r="AF39" s="554"/>
    </row>
    <row r="40" outlineLevel="2" spans="1:32">
      <c r="A40" s="126">
        <f>MAX($A$7:A39)+1</f>
        <v>18</v>
      </c>
      <c r="B40" s="115" t="s">
        <v>43</v>
      </c>
      <c r="C40" s="117" t="s">
        <v>50</v>
      </c>
      <c r="D40" s="115" t="s">
        <v>392</v>
      </c>
      <c r="E40" s="125" t="str">
        <f>C40&amp;D40</f>
        <v>始兴县前期工作</v>
      </c>
      <c r="F40" s="571" t="s">
        <v>421</v>
      </c>
      <c r="G40" s="115"/>
      <c r="H40" s="115"/>
      <c r="I40" s="115"/>
      <c r="J40" s="115"/>
      <c r="K40" s="126">
        <v>32</v>
      </c>
      <c r="L40" s="126">
        <v>32</v>
      </c>
      <c r="M40" s="126">
        <v>32</v>
      </c>
      <c r="N40" s="552">
        <v>32</v>
      </c>
      <c r="O40" s="126"/>
      <c r="P40" s="571"/>
      <c r="Q40" s="571"/>
      <c r="R40" s="571"/>
      <c r="S40" s="571"/>
      <c r="T40" s="571"/>
      <c r="U40" s="571"/>
      <c r="V40" s="115"/>
      <c r="W40" s="385"/>
      <c r="X40" s="385"/>
      <c r="Y40" s="115"/>
      <c r="Z40" s="115"/>
      <c r="AA40" s="554"/>
      <c r="AB40" s="554" t="s">
        <v>392</v>
      </c>
      <c r="AC40" s="554"/>
      <c r="AD40" s="571"/>
      <c r="AE40" s="75">
        <v>32</v>
      </c>
      <c r="AF40" s="554"/>
    </row>
    <row r="41" ht="24" outlineLevel="2" spans="1:32">
      <c r="A41" s="126">
        <f>MAX($A$7:A40)+1</f>
        <v>19</v>
      </c>
      <c r="B41" s="115" t="s">
        <v>43</v>
      </c>
      <c r="C41" s="115" t="s">
        <v>50</v>
      </c>
      <c r="D41" s="125" t="s">
        <v>416</v>
      </c>
      <c r="E41" s="125" t="s">
        <v>422</v>
      </c>
      <c r="F41" s="579" t="s">
        <v>423</v>
      </c>
      <c r="G41" s="193">
        <v>22.467</v>
      </c>
      <c r="H41" s="193">
        <v>23.812</v>
      </c>
      <c r="I41" s="193"/>
      <c r="J41" s="193">
        <v>1.345</v>
      </c>
      <c r="K41" s="126">
        <v>287</v>
      </c>
      <c r="L41" s="126">
        <v>287</v>
      </c>
      <c r="M41" s="126">
        <f t="shared" ref="M41:M51" si="0">N41</f>
        <v>224</v>
      </c>
      <c r="N41" s="552">
        <f t="shared" ref="N41:N52" si="1">ROUND(L41*0.7797,0)</f>
        <v>224</v>
      </c>
      <c r="O41" s="126"/>
      <c r="P41" s="125" t="s">
        <v>423</v>
      </c>
      <c r="Q41" s="193">
        <v>22.467</v>
      </c>
      <c r="R41" s="193">
        <v>23.769</v>
      </c>
      <c r="S41" s="193">
        <v>1.764</v>
      </c>
      <c r="T41" s="193">
        <v>1.764</v>
      </c>
      <c r="U41" s="193">
        <v>369.4608</v>
      </c>
      <c r="V41" s="194" t="s">
        <v>342</v>
      </c>
      <c r="W41" s="226">
        <v>422</v>
      </c>
      <c r="X41" s="226">
        <v>369</v>
      </c>
      <c r="Y41" s="125" t="s">
        <v>424</v>
      </c>
      <c r="Z41" s="193" t="s">
        <v>334</v>
      </c>
      <c r="AA41" s="563" t="s">
        <v>335</v>
      </c>
      <c r="AB41" s="563" t="s">
        <v>340</v>
      </c>
      <c r="AC41" s="563">
        <f>SUMIF(Sheet3!B:B,C41,Sheet3!E:E)</f>
        <v>145</v>
      </c>
      <c r="AD41" s="193">
        <f>(ROUND(AC41*T41,0))</f>
        <v>256</v>
      </c>
      <c r="AE41" s="75"/>
      <c r="AF41" s="554"/>
    </row>
    <row r="42" outlineLevel="2" spans="1:32">
      <c r="A42" s="250">
        <f>MAX($A$7:A41)+1</f>
        <v>20</v>
      </c>
      <c r="B42" s="269" t="s">
        <v>43</v>
      </c>
      <c r="C42" s="269" t="s">
        <v>50</v>
      </c>
      <c r="D42" s="214" t="s">
        <v>425</v>
      </c>
      <c r="E42" s="125" t="s">
        <v>426</v>
      </c>
      <c r="F42" s="311" t="s">
        <v>427</v>
      </c>
      <c r="G42" s="193">
        <v>0</v>
      </c>
      <c r="H42" s="193">
        <v>3.287</v>
      </c>
      <c r="I42" s="193"/>
      <c r="J42" s="193">
        <v>3.287</v>
      </c>
      <c r="K42" s="126">
        <v>205</v>
      </c>
      <c r="L42" s="126">
        <v>205</v>
      </c>
      <c r="M42" s="126">
        <f t="shared" si="0"/>
        <v>160</v>
      </c>
      <c r="N42" s="552">
        <f t="shared" si="1"/>
        <v>160</v>
      </c>
      <c r="O42" s="126"/>
      <c r="P42" s="194" t="s">
        <v>427</v>
      </c>
      <c r="Q42" s="193">
        <v>0</v>
      </c>
      <c r="R42" s="193">
        <v>3.287</v>
      </c>
      <c r="S42" s="193">
        <v>3.287</v>
      </c>
      <c r="T42" s="202">
        <v>3.788</v>
      </c>
      <c r="U42" s="202">
        <v>271.741</v>
      </c>
      <c r="V42" s="199" t="s">
        <v>245</v>
      </c>
      <c r="W42" s="226">
        <v>298.737</v>
      </c>
      <c r="X42" s="226">
        <v>263.339</v>
      </c>
      <c r="Y42" s="214" t="s">
        <v>428</v>
      </c>
      <c r="Z42" s="202" t="s">
        <v>334</v>
      </c>
      <c r="AA42" s="556" t="s">
        <v>335</v>
      </c>
      <c r="AB42" s="556" t="s">
        <v>190</v>
      </c>
      <c r="AC42" s="556">
        <f>SUMIF(Sheet3!B:B,C42,Sheet3!D:D)</f>
        <v>65</v>
      </c>
      <c r="AD42" s="202">
        <f>(ROUND(AC42*T42,0))</f>
        <v>246</v>
      </c>
      <c r="AE42" s="557"/>
      <c r="AF42" s="558"/>
    </row>
    <row r="43" outlineLevel="2" spans="1:32">
      <c r="A43" s="258"/>
      <c r="B43" s="271"/>
      <c r="C43" s="271"/>
      <c r="D43" s="237"/>
      <c r="E43" s="125"/>
      <c r="F43" s="311" t="s">
        <v>429</v>
      </c>
      <c r="G43" s="193">
        <v>0.56</v>
      </c>
      <c r="H43" s="193">
        <v>1.091</v>
      </c>
      <c r="I43" s="193"/>
      <c r="J43" s="193">
        <v>0.531</v>
      </c>
      <c r="K43" s="126">
        <v>34</v>
      </c>
      <c r="L43" s="126">
        <v>34</v>
      </c>
      <c r="M43" s="126">
        <f t="shared" si="0"/>
        <v>27</v>
      </c>
      <c r="N43" s="552">
        <f t="shared" si="1"/>
        <v>27</v>
      </c>
      <c r="O43" s="126"/>
      <c r="P43" s="194" t="s">
        <v>429</v>
      </c>
      <c r="Q43" s="193">
        <v>0.59</v>
      </c>
      <c r="R43" s="193">
        <v>1.091</v>
      </c>
      <c r="S43" s="193">
        <v>0.501</v>
      </c>
      <c r="T43" s="203"/>
      <c r="U43" s="203"/>
      <c r="V43" s="200"/>
      <c r="W43" s="226"/>
      <c r="X43" s="226"/>
      <c r="Y43" s="237"/>
      <c r="Z43" s="203"/>
      <c r="AA43" s="560"/>
      <c r="AB43" s="560"/>
      <c r="AC43" s="560"/>
      <c r="AD43" s="203"/>
      <c r="AE43" s="561"/>
      <c r="AF43" s="562"/>
    </row>
    <row r="44" ht="24" outlineLevel="2" spans="1:32">
      <c r="A44" s="126">
        <f>MAX($A$7:A43)+1</f>
        <v>21</v>
      </c>
      <c r="B44" s="115" t="s">
        <v>43</v>
      </c>
      <c r="C44" s="115" t="s">
        <v>50</v>
      </c>
      <c r="D44" s="125" t="s">
        <v>430</v>
      </c>
      <c r="E44" s="125" t="s">
        <v>431</v>
      </c>
      <c r="F44" s="311" t="s">
        <v>432</v>
      </c>
      <c r="G44" s="193">
        <v>0</v>
      </c>
      <c r="H44" s="193">
        <v>1.442</v>
      </c>
      <c r="I44" s="193"/>
      <c r="J44" s="193">
        <v>1.442</v>
      </c>
      <c r="K44" s="126">
        <v>97</v>
      </c>
      <c r="L44" s="126">
        <v>97</v>
      </c>
      <c r="M44" s="126">
        <f t="shared" si="0"/>
        <v>76</v>
      </c>
      <c r="N44" s="552">
        <f t="shared" si="1"/>
        <v>76</v>
      </c>
      <c r="O44" s="126"/>
      <c r="P44" s="194" t="s">
        <v>432</v>
      </c>
      <c r="Q44" s="193">
        <v>0</v>
      </c>
      <c r="R44" s="193">
        <v>1.442</v>
      </c>
      <c r="S44" s="193">
        <v>1.442</v>
      </c>
      <c r="T44" s="193">
        <v>1.442</v>
      </c>
      <c r="U44" s="193">
        <v>113.036</v>
      </c>
      <c r="V44" s="194" t="s">
        <v>245</v>
      </c>
      <c r="W44" s="226">
        <v>112.322</v>
      </c>
      <c r="X44" s="226">
        <v>101.146</v>
      </c>
      <c r="Y44" s="125" t="s">
        <v>433</v>
      </c>
      <c r="Z44" s="193" t="s">
        <v>334</v>
      </c>
      <c r="AA44" s="563" t="s">
        <v>335</v>
      </c>
      <c r="AB44" s="563" t="s">
        <v>190</v>
      </c>
      <c r="AC44" s="563">
        <f>SUMIF(Sheet3!B:B,C44,Sheet3!D:D)</f>
        <v>65</v>
      </c>
      <c r="AD44" s="193">
        <f t="shared" ref="AD44:AD52" si="2">(ROUND(AC44*T44,0))</f>
        <v>94</v>
      </c>
      <c r="AE44" s="75"/>
      <c r="AF44" s="554"/>
    </row>
    <row r="45" ht="24" outlineLevel="2" spans="1:32">
      <c r="A45" s="126">
        <f>MAX($A$7:A44)+1</f>
        <v>22</v>
      </c>
      <c r="B45" s="115" t="s">
        <v>43</v>
      </c>
      <c r="C45" s="115" t="s">
        <v>50</v>
      </c>
      <c r="D45" s="125" t="s">
        <v>434</v>
      </c>
      <c r="E45" s="125" t="s">
        <v>435</v>
      </c>
      <c r="F45" s="311" t="s">
        <v>436</v>
      </c>
      <c r="G45" s="193">
        <v>2</v>
      </c>
      <c r="H45" s="193">
        <v>5.138</v>
      </c>
      <c r="I45" s="193"/>
      <c r="J45" s="193">
        <v>3.138</v>
      </c>
      <c r="K45" s="126">
        <v>214</v>
      </c>
      <c r="L45" s="126">
        <v>214</v>
      </c>
      <c r="M45" s="126">
        <f t="shared" si="0"/>
        <v>167</v>
      </c>
      <c r="N45" s="552">
        <f t="shared" si="1"/>
        <v>167</v>
      </c>
      <c r="O45" s="126"/>
      <c r="P45" s="194" t="s">
        <v>436</v>
      </c>
      <c r="Q45" s="193">
        <v>2</v>
      </c>
      <c r="R45" s="193">
        <v>5.138</v>
      </c>
      <c r="S45" s="193">
        <v>3.138</v>
      </c>
      <c r="T45" s="193">
        <v>3.138</v>
      </c>
      <c r="U45" s="193">
        <v>260.053</v>
      </c>
      <c r="V45" s="194" t="s">
        <v>245</v>
      </c>
      <c r="W45" s="226">
        <v>269.82</v>
      </c>
      <c r="X45" s="226">
        <v>239.19</v>
      </c>
      <c r="Y45" s="125" t="s">
        <v>437</v>
      </c>
      <c r="Z45" s="193" t="s">
        <v>334</v>
      </c>
      <c r="AA45" s="563" t="s">
        <v>335</v>
      </c>
      <c r="AB45" s="563" t="s">
        <v>190</v>
      </c>
      <c r="AC45" s="563">
        <f>SUMIF(Sheet3!B:B,C45,Sheet3!D:D)</f>
        <v>65</v>
      </c>
      <c r="AD45" s="193">
        <f t="shared" si="2"/>
        <v>204</v>
      </c>
      <c r="AE45" s="75"/>
      <c r="AF45" s="554"/>
    </row>
    <row r="46" ht="24" outlineLevel="2" spans="1:32">
      <c r="A46" s="126">
        <f>MAX($A$7:A45)+1</f>
        <v>23</v>
      </c>
      <c r="B46" s="115" t="s">
        <v>43</v>
      </c>
      <c r="C46" s="115" t="s">
        <v>50</v>
      </c>
      <c r="D46" s="125" t="s">
        <v>425</v>
      </c>
      <c r="E46" s="125" t="s">
        <v>438</v>
      </c>
      <c r="F46" s="311" t="s">
        <v>439</v>
      </c>
      <c r="G46" s="193">
        <v>0</v>
      </c>
      <c r="H46" s="193">
        <v>0.986</v>
      </c>
      <c r="I46" s="193"/>
      <c r="J46" s="193">
        <v>0.986</v>
      </c>
      <c r="K46" s="126">
        <v>52</v>
      </c>
      <c r="L46" s="126">
        <v>52</v>
      </c>
      <c r="M46" s="126">
        <f t="shared" si="0"/>
        <v>41</v>
      </c>
      <c r="N46" s="552">
        <f t="shared" si="1"/>
        <v>41</v>
      </c>
      <c r="O46" s="126"/>
      <c r="P46" s="194" t="s">
        <v>439</v>
      </c>
      <c r="Q46" s="193">
        <v>0</v>
      </c>
      <c r="R46" s="193">
        <v>0.95</v>
      </c>
      <c r="S46" s="193">
        <v>0.95</v>
      </c>
      <c r="T46" s="193">
        <v>0.95</v>
      </c>
      <c r="U46" s="193">
        <v>61.155</v>
      </c>
      <c r="V46" s="194" t="s">
        <v>245</v>
      </c>
      <c r="W46" s="226">
        <v>64.808</v>
      </c>
      <c r="X46" s="226">
        <v>56.259</v>
      </c>
      <c r="Y46" s="125" t="s">
        <v>440</v>
      </c>
      <c r="Z46" s="193" t="s">
        <v>334</v>
      </c>
      <c r="AA46" s="563" t="s">
        <v>335</v>
      </c>
      <c r="AB46" s="563" t="s">
        <v>190</v>
      </c>
      <c r="AC46" s="563">
        <f>SUMIF(Sheet3!B:B,C46,Sheet3!D:D)</f>
        <v>65</v>
      </c>
      <c r="AD46" s="193">
        <f t="shared" si="2"/>
        <v>62</v>
      </c>
      <c r="AE46" s="75"/>
      <c r="AF46" s="554"/>
    </row>
    <row r="47" ht="24" outlineLevel="2" spans="1:32">
      <c r="A47" s="126">
        <f>MAX($A$7:A46)+1</f>
        <v>24</v>
      </c>
      <c r="B47" s="115" t="s">
        <v>43</v>
      </c>
      <c r="C47" s="115" t="s">
        <v>50</v>
      </c>
      <c r="D47" s="125" t="s">
        <v>425</v>
      </c>
      <c r="E47" s="125" t="s">
        <v>441</v>
      </c>
      <c r="F47" s="580" t="s">
        <v>442</v>
      </c>
      <c r="G47" s="125">
        <v>0</v>
      </c>
      <c r="H47" s="238">
        <v>1.804</v>
      </c>
      <c r="I47" s="238"/>
      <c r="J47" s="238">
        <v>1.804</v>
      </c>
      <c r="K47" s="126">
        <v>68</v>
      </c>
      <c r="L47" s="126">
        <v>66</v>
      </c>
      <c r="M47" s="126">
        <f t="shared" si="0"/>
        <v>51</v>
      </c>
      <c r="N47" s="552">
        <f t="shared" si="1"/>
        <v>51</v>
      </c>
      <c r="O47" s="126"/>
      <c r="P47" s="193" t="s">
        <v>442</v>
      </c>
      <c r="Q47" s="193">
        <v>0</v>
      </c>
      <c r="R47" s="193">
        <v>1.804</v>
      </c>
      <c r="S47" s="193">
        <v>1.804</v>
      </c>
      <c r="T47" s="193">
        <v>1.804</v>
      </c>
      <c r="U47" s="193">
        <v>66.2</v>
      </c>
      <c r="V47" s="115" t="s">
        <v>245</v>
      </c>
      <c r="W47" s="226">
        <v>76.7095</v>
      </c>
      <c r="X47" s="226">
        <v>68.4919</v>
      </c>
      <c r="Y47" s="125" t="s">
        <v>443</v>
      </c>
      <c r="Z47" s="238" t="s">
        <v>334</v>
      </c>
      <c r="AA47" s="563" t="s">
        <v>335</v>
      </c>
      <c r="AB47" s="563" t="s">
        <v>190</v>
      </c>
      <c r="AC47" s="563">
        <f>SUMIF(Sheet3!B:B,C47,Sheet3!D:D)</f>
        <v>65</v>
      </c>
      <c r="AD47" s="193">
        <f t="shared" si="2"/>
        <v>117</v>
      </c>
      <c r="AE47" s="75"/>
      <c r="AF47" s="554"/>
    </row>
    <row r="48" ht="24" outlineLevel="2" spans="1:32">
      <c r="A48" s="126">
        <f>MAX($A$7:A47)+1</f>
        <v>25</v>
      </c>
      <c r="B48" s="115" t="s">
        <v>43</v>
      </c>
      <c r="C48" s="115" t="s">
        <v>50</v>
      </c>
      <c r="D48" s="125" t="s">
        <v>425</v>
      </c>
      <c r="E48" s="125" t="s">
        <v>444</v>
      </c>
      <c r="F48" s="311" t="s">
        <v>445</v>
      </c>
      <c r="G48" s="193">
        <v>0</v>
      </c>
      <c r="H48" s="193">
        <v>0.582</v>
      </c>
      <c r="I48" s="193"/>
      <c r="J48" s="193">
        <v>0.582</v>
      </c>
      <c r="K48" s="126">
        <v>40</v>
      </c>
      <c r="L48" s="126">
        <v>40</v>
      </c>
      <c r="M48" s="126">
        <f t="shared" si="0"/>
        <v>31</v>
      </c>
      <c r="N48" s="552">
        <f t="shared" si="1"/>
        <v>31</v>
      </c>
      <c r="O48" s="126"/>
      <c r="P48" s="194" t="s">
        <v>445</v>
      </c>
      <c r="Q48" s="193">
        <v>0</v>
      </c>
      <c r="R48" s="193">
        <v>0.582</v>
      </c>
      <c r="S48" s="193">
        <v>0.582</v>
      </c>
      <c r="T48" s="193">
        <v>0.582</v>
      </c>
      <c r="U48" s="193">
        <v>47.1</v>
      </c>
      <c r="V48" s="194" t="s">
        <v>245</v>
      </c>
      <c r="W48" s="226">
        <v>53.86</v>
      </c>
      <c r="X48" s="226">
        <v>48.637</v>
      </c>
      <c r="Y48" s="125" t="s">
        <v>446</v>
      </c>
      <c r="Z48" s="193" t="s">
        <v>334</v>
      </c>
      <c r="AA48" s="563" t="s">
        <v>335</v>
      </c>
      <c r="AB48" s="563" t="s">
        <v>190</v>
      </c>
      <c r="AC48" s="563">
        <f>SUMIF(Sheet3!B:B,C48,Sheet3!D:D)</f>
        <v>65</v>
      </c>
      <c r="AD48" s="193">
        <f t="shared" si="2"/>
        <v>38</v>
      </c>
      <c r="AE48" s="75"/>
      <c r="AF48" s="554"/>
    </row>
    <row r="49" outlineLevel="2" spans="1:32">
      <c r="A49" s="126">
        <f>MAX($A$7:A48)+1</f>
        <v>26</v>
      </c>
      <c r="B49" s="115" t="s">
        <v>43</v>
      </c>
      <c r="C49" s="115" t="s">
        <v>50</v>
      </c>
      <c r="D49" s="125" t="s">
        <v>425</v>
      </c>
      <c r="E49" s="125" t="s">
        <v>447</v>
      </c>
      <c r="F49" s="311" t="s">
        <v>448</v>
      </c>
      <c r="G49" s="193">
        <v>0</v>
      </c>
      <c r="H49" s="193">
        <v>0.445</v>
      </c>
      <c r="I49" s="193"/>
      <c r="J49" s="193">
        <v>0.445</v>
      </c>
      <c r="K49" s="126">
        <v>30</v>
      </c>
      <c r="L49" s="126">
        <v>30</v>
      </c>
      <c r="M49" s="126">
        <f t="shared" si="0"/>
        <v>23</v>
      </c>
      <c r="N49" s="552">
        <f t="shared" si="1"/>
        <v>23</v>
      </c>
      <c r="O49" s="126"/>
      <c r="P49" s="194" t="s">
        <v>448</v>
      </c>
      <c r="Q49" s="193">
        <v>0</v>
      </c>
      <c r="R49" s="193">
        <v>0.445</v>
      </c>
      <c r="S49" s="193">
        <v>0.445</v>
      </c>
      <c r="T49" s="193">
        <v>0.445</v>
      </c>
      <c r="U49" s="193">
        <v>40.618</v>
      </c>
      <c r="V49" s="194" t="s">
        <v>245</v>
      </c>
      <c r="W49" s="226">
        <v>37.716</v>
      </c>
      <c r="X49" s="226">
        <v>34.041</v>
      </c>
      <c r="Y49" s="125" t="s">
        <v>449</v>
      </c>
      <c r="Z49" s="193" t="s">
        <v>334</v>
      </c>
      <c r="AA49" s="563" t="s">
        <v>335</v>
      </c>
      <c r="AB49" s="563" t="s">
        <v>190</v>
      </c>
      <c r="AC49" s="563">
        <f>SUMIF(Sheet3!B:B,C49,Sheet3!D:D)</f>
        <v>65</v>
      </c>
      <c r="AD49" s="193">
        <f t="shared" si="2"/>
        <v>29</v>
      </c>
      <c r="AE49" s="75"/>
      <c r="AF49" s="554"/>
    </row>
    <row r="50" ht="24" outlineLevel="2" spans="1:32">
      <c r="A50" s="126">
        <f>MAX($A$7:A49)+1</f>
        <v>27</v>
      </c>
      <c r="B50" s="115" t="s">
        <v>43</v>
      </c>
      <c r="C50" s="115" t="s">
        <v>50</v>
      </c>
      <c r="D50" s="125" t="s">
        <v>450</v>
      </c>
      <c r="E50" s="125" t="s">
        <v>451</v>
      </c>
      <c r="F50" s="311" t="s">
        <v>452</v>
      </c>
      <c r="G50" s="193">
        <v>0</v>
      </c>
      <c r="H50" s="193">
        <v>0.763</v>
      </c>
      <c r="I50" s="193"/>
      <c r="J50" s="193">
        <v>0.763</v>
      </c>
      <c r="K50" s="126">
        <v>63</v>
      </c>
      <c r="L50" s="126">
        <v>63</v>
      </c>
      <c r="M50" s="126">
        <f t="shared" si="0"/>
        <v>49</v>
      </c>
      <c r="N50" s="552">
        <f t="shared" si="1"/>
        <v>49</v>
      </c>
      <c r="O50" s="126"/>
      <c r="P50" s="194" t="s">
        <v>452</v>
      </c>
      <c r="Q50" s="193">
        <v>0</v>
      </c>
      <c r="R50" s="193">
        <v>0.763</v>
      </c>
      <c r="S50" s="193">
        <v>0.763</v>
      </c>
      <c r="T50" s="193">
        <v>0.763</v>
      </c>
      <c r="U50" s="193">
        <v>82.27</v>
      </c>
      <c r="V50" s="194" t="s">
        <v>245</v>
      </c>
      <c r="W50" s="226">
        <v>86.29</v>
      </c>
      <c r="X50" s="226">
        <v>77.46</v>
      </c>
      <c r="Y50" s="125" t="s">
        <v>453</v>
      </c>
      <c r="Z50" s="193" t="s">
        <v>334</v>
      </c>
      <c r="AA50" s="563" t="s">
        <v>335</v>
      </c>
      <c r="AB50" s="563" t="s">
        <v>190</v>
      </c>
      <c r="AC50" s="563">
        <f>SUMIF(Sheet3!B:B,C50,Sheet3!D:D)</f>
        <v>65</v>
      </c>
      <c r="AD50" s="193">
        <f t="shared" si="2"/>
        <v>50</v>
      </c>
      <c r="AE50" s="75"/>
      <c r="AF50" s="554"/>
    </row>
    <row r="51" ht="24" outlineLevel="2" spans="1:32">
      <c r="A51" s="126">
        <f>MAX($A$7:A50)+1</f>
        <v>28</v>
      </c>
      <c r="B51" s="115" t="s">
        <v>43</v>
      </c>
      <c r="C51" s="115" t="s">
        <v>50</v>
      </c>
      <c r="D51" s="125" t="s">
        <v>450</v>
      </c>
      <c r="E51" s="125" t="s">
        <v>454</v>
      </c>
      <c r="F51" s="580" t="s">
        <v>455</v>
      </c>
      <c r="G51" s="193">
        <v>0</v>
      </c>
      <c r="H51" s="193">
        <v>3.27</v>
      </c>
      <c r="I51" s="193"/>
      <c r="J51" s="193">
        <v>3.27</v>
      </c>
      <c r="K51" s="126">
        <v>214</v>
      </c>
      <c r="L51" s="126">
        <v>214</v>
      </c>
      <c r="M51" s="126">
        <f t="shared" si="0"/>
        <v>167</v>
      </c>
      <c r="N51" s="552">
        <f t="shared" si="1"/>
        <v>167</v>
      </c>
      <c r="O51" s="126"/>
      <c r="P51" s="193" t="s">
        <v>455</v>
      </c>
      <c r="Q51" s="193">
        <v>0</v>
      </c>
      <c r="R51" s="193">
        <v>3.27</v>
      </c>
      <c r="S51" s="193">
        <v>3.27</v>
      </c>
      <c r="T51" s="193">
        <v>3.27</v>
      </c>
      <c r="U51" s="193">
        <v>244.17</v>
      </c>
      <c r="V51" s="194" t="s">
        <v>245</v>
      </c>
      <c r="W51" s="226">
        <v>269.902</v>
      </c>
      <c r="X51" s="226">
        <v>240.693</v>
      </c>
      <c r="Y51" s="125" t="s">
        <v>456</v>
      </c>
      <c r="Z51" s="193" t="s">
        <v>334</v>
      </c>
      <c r="AA51" s="563" t="s">
        <v>335</v>
      </c>
      <c r="AB51" s="563" t="s">
        <v>190</v>
      </c>
      <c r="AC51" s="563">
        <f>SUMIF(Sheet3!B:B,C51,Sheet3!D:D)</f>
        <v>65</v>
      </c>
      <c r="AD51" s="193">
        <f t="shared" si="2"/>
        <v>213</v>
      </c>
      <c r="AE51" s="75"/>
      <c r="AF51" s="554"/>
    </row>
    <row r="52" ht="36" outlineLevel="2" spans="1:32">
      <c r="A52" s="241">
        <f>MAX($A$7:A51)+1</f>
        <v>29</v>
      </c>
      <c r="B52" s="115" t="s">
        <v>43</v>
      </c>
      <c r="C52" s="115" t="s">
        <v>50</v>
      </c>
      <c r="D52" s="125" t="s">
        <v>457</v>
      </c>
      <c r="E52" s="125" t="s">
        <v>458</v>
      </c>
      <c r="F52" s="579" t="s">
        <v>423</v>
      </c>
      <c r="G52" s="115">
        <v>12.712</v>
      </c>
      <c r="H52" s="115">
        <v>14.4</v>
      </c>
      <c r="I52" s="115"/>
      <c r="J52" s="115">
        <v>1.764</v>
      </c>
      <c r="K52" s="241">
        <v>171</v>
      </c>
      <c r="L52" s="241">
        <v>173</v>
      </c>
      <c r="M52" s="241">
        <f>N52-1</f>
        <v>134</v>
      </c>
      <c r="N52" s="581">
        <f t="shared" si="1"/>
        <v>135</v>
      </c>
      <c r="O52" s="241"/>
      <c r="P52" s="125" t="s">
        <v>423</v>
      </c>
      <c r="Q52" s="559" t="s">
        <v>459</v>
      </c>
      <c r="R52" s="559" t="s">
        <v>460</v>
      </c>
      <c r="S52" s="582">
        <v>1.302</v>
      </c>
      <c r="T52" s="193">
        <v>1.302</v>
      </c>
      <c r="U52" s="193">
        <v>1380.13</v>
      </c>
      <c r="V52" s="115" t="s">
        <v>342</v>
      </c>
      <c r="W52" s="385">
        <v>1755</v>
      </c>
      <c r="X52" s="385">
        <v>1380.13</v>
      </c>
      <c r="Y52" s="125" t="s">
        <v>461</v>
      </c>
      <c r="Z52" s="115" t="s">
        <v>334</v>
      </c>
      <c r="AA52" s="563" t="s">
        <v>335</v>
      </c>
      <c r="AB52" s="563" t="s">
        <v>340</v>
      </c>
      <c r="AC52" s="563">
        <f>SUMIF(Sheet3!B:B,C52,Sheet3!E:E)</f>
        <v>145</v>
      </c>
      <c r="AD52" s="555">
        <f t="shared" si="2"/>
        <v>189</v>
      </c>
      <c r="AE52" s="75"/>
      <c r="AF52" s="554"/>
    </row>
    <row r="53" outlineLevel="2" spans="1:32">
      <c r="A53" s="126">
        <f>MAX($A$7:A52)+1</f>
        <v>30</v>
      </c>
      <c r="B53" s="115" t="s">
        <v>43</v>
      </c>
      <c r="C53" s="117" t="s">
        <v>49</v>
      </c>
      <c r="D53" s="115" t="s">
        <v>392</v>
      </c>
      <c r="E53" s="125" t="str">
        <f>C53&amp;D53</f>
        <v>仁化县前期工作</v>
      </c>
      <c r="F53" s="571" t="s">
        <v>462</v>
      </c>
      <c r="G53" s="115"/>
      <c r="H53" s="115"/>
      <c r="I53" s="115"/>
      <c r="J53" s="115"/>
      <c r="K53" s="126">
        <v>39</v>
      </c>
      <c r="L53" s="126">
        <v>39</v>
      </c>
      <c r="M53" s="126">
        <v>39</v>
      </c>
      <c r="N53" s="583">
        <v>39</v>
      </c>
      <c r="O53" s="126"/>
      <c r="P53" s="571"/>
      <c r="Q53" s="571"/>
      <c r="R53" s="571"/>
      <c r="S53" s="571"/>
      <c r="T53" s="571"/>
      <c r="U53" s="571"/>
      <c r="V53" s="115"/>
      <c r="W53" s="385"/>
      <c r="X53" s="385"/>
      <c r="Y53" s="115"/>
      <c r="Z53" s="115"/>
      <c r="AA53" s="554"/>
      <c r="AB53" s="554" t="s">
        <v>392</v>
      </c>
      <c r="AC53" s="554"/>
      <c r="AD53" s="571"/>
      <c r="AE53" s="75">
        <v>39</v>
      </c>
      <c r="AF53" s="554"/>
    </row>
    <row r="54" ht="24" outlineLevel="2" spans="1:32">
      <c r="A54" s="126">
        <f>MAX($A$7:A53)+1</f>
        <v>31</v>
      </c>
      <c r="B54" s="115" t="s">
        <v>43</v>
      </c>
      <c r="C54" s="117" t="s">
        <v>49</v>
      </c>
      <c r="D54" s="115" t="s">
        <v>242</v>
      </c>
      <c r="E54" s="125" t="s">
        <v>463</v>
      </c>
      <c r="F54" s="115" t="s">
        <v>464</v>
      </c>
      <c r="G54" s="115" t="s">
        <v>465</v>
      </c>
      <c r="H54" s="115" t="s">
        <v>466</v>
      </c>
      <c r="I54" s="115"/>
      <c r="J54" s="115">
        <v>3.375</v>
      </c>
      <c r="K54" s="126">
        <v>113.6</v>
      </c>
      <c r="L54" s="126">
        <v>113.6</v>
      </c>
      <c r="M54" s="126">
        <f>N54</f>
        <v>89</v>
      </c>
      <c r="N54" s="583">
        <f>ROUND(L54*0.7797,0)</f>
        <v>89</v>
      </c>
      <c r="O54" s="126"/>
      <c r="P54" s="115"/>
      <c r="Q54" s="115"/>
      <c r="R54" s="115"/>
      <c r="S54" s="115"/>
      <c r="T54" s="115"/>
      <c r="U54" s="115"/>
      <c r="V54" s="115" t="s">
        <v>245</v>
      </c>
      <c r="W54" s="385">
        <v>134.6851</v>
      </c>
      <c r="X54" s="385">
        <v>113.6209</v>
      </c>
      <c r="Y54" s="125" t="s">
        <v>467</v>
      </c>
      <c r="Z54" s="115" t="s">
        <v>334</v>
      </c>
      <c r="AA54" s="554"/>
      <c r="AB54" s="554" t="s">
        <v>190</v>
      </c>
      <c r="AC54" s="554">
        <f>SUMIF(Sheet3!B:B,C54,Sheet3!D:D)</f>
        <v>65</v>
      </c>
      <c r="AD54" s="115"/>
      <c r="AE54" s="75"/>
      <c r="AF54" s="554"/>
    </row>
    <row r="55" ht="24" outlineLevel="2" spans="1:32">
      <c r="A55" s="126">
        <f>MAX($A$7:A54)+1</f>
        <v>32</v>
      </c>
      <c r="B55" s="115" t="s">
        <v>43</v>
      </c>
      <c r="C55" s="117" t="s">
        <v>49</v>
      </c>
      <c r="D55" s="115" t="s">
        <v>242</v>
      </c>
      <c r="E55" s="125" t="s">
        <v>468</v>
      </c>
      <c r="F55" s="115" t="s">
        <v>469</v>
      </c>
      <c r="G55" s="115" t="s">
        <v>401</v>
      </c>
      <c r="H55" s="115" t="s">
        <v>470</v>
      </c>
      <c r="I55" s="115"/>
      <c r="J55" s="115">
        <v>4.4</v>
      </c>
      <c r="K55" s="126">
        <v>311.6</v>
      </c>
      <c r="L55" s="126">
        <v>311.6</v>
      </c>
      <c r="M55" s="126">
        <f>N55</f>
        <v>243</v>
      </c>
      <c r="N55" s="583">
        <f>ROUND(L55*0.7797,0)</f>
        <v>243</v>
      </c>
      <c r="O55" s="126"/>
      <c r="P55" s="115"/>
      <c r="Q55" s="115"/>
      <c r="R55" s="115"/>
      <c r="S55" s="115"/>
      <c r="T55" s="115"/>
      <c r="U55" s="115"/>
      <c r="V55" s="115" t="s">
        <v>245</v>
      </c>
      <c r="W55" s="385">
        <v>367.2884</v>
      </c>
      <c r="X55" s="385">
        <v>311.6165</v>
      </c>
      <c r="Y55" s="125" t="s">
        <v>471</v>
      </c>
      <c r="Z55" s="115" t="s">
        <v>334</v>
      </c>
      <c r="AA55" s="554"/>
      <c r="AB55" s="554" t="s">
        <v>190</v>
      </c>
      <c r="AC55" s="554">
        <f>SUMIF(Sheet3!B:B,C55,Sheet3!D:D)</f>
        <v>65</v>
      </c>
      <c r="AD55" s="115"/>
      <c r="AE55" s="75"/>
      <c r="AF55" s="554"/>
    </row>
    <row r="56" ht="36" outlineLevel="2" spans="1:32">
      <c r="A56" s="126">
        <f>MAX($A$7:A55)+1</f>
        <v>33</v>
      </c>
      <c r="B56" s="115" t="s">
        <v>43</v>
      </c>
      <c r="C56" s="117" t="s">
        <v>49</v>
      </c>
      <c r="D56" s="115" t="s">
        <v>184</v>
      </c>
      <c r="E56" s="125" t="s">
        <v>472</v>
      </c>
      <c r="F56" s="115" t="s">
        <v>473</v>
      </c>
      <c r="G56" s="115" t="s">
        <v>474</v>
      </c>
      <c r="H56" s="115" t="s">
        <v>475</v>
      </c>
      <c r="I56" s="115"/>
      <c r="J56" s="115">
        <v>2.918</v>
      </c>
      <c r="K56" s="126">
        <v>142.9</v>
      </c>
      <c r="L56" s="126">
        <v>142.9</v>
      </c>
      <c r="M56" s="126">
        <f>N56</f>
        <v>111</v>
      </c>
      <c r="N56" s="583">
        <f>ROUND(L56*0.7797,0)</f>
        <v>111</v>
      </c>
      <c r="O56" s="126"/>
      <c r="P56" s="115"/>
      <c r="Q56" s="115"/>
      <c r="R56" s="115"/>
      <c r="S56" s="115"/>
      <c r="T56" s="115"/>
      <c r="U56" s="115"/>
      <c r="V56" s="115" t="s">
        <v>245</v>
      </c>
      <c r="W56" s="385">
        <v>164.99</v>
      </c>
      <c r="X56" s="385">
        <v>142.93</v>
      </c>
      <c r="Y56" s="125" t="s">
        <v>476</v>
      </c>
      <c r="Z56" s="115" t="s">
        <v>334</v>
      </c>
      <c r="AA56" s="554"/>
      <c r="AB56" s="554" t="s">
        <v>190</v>
      </c>
      <c r="AC56" s="554">
        <f>SUMIF(Sheet3!B:B,C56,Sheet3!D:D)</f>
        <v>65</v>
      </c>
      <c r="AD56" s="115"/>
      <c r="AE56" s="75"/>
      <c r="AF56" s="554"/>
    </row>
    <row r="57" ht="24" outlineLevel="2" spans="1:32">
      <c r="A57" s="126">
        <f>MAX($A$7:A56)+1</f>
        <v>34</v>
      </c>
      <c r="B57" s="115" t="s">
        <v>43</v>
      </c>
      <c r="C57" s="115" t="s">
        <v>49</v>
      </c>
      <c r="D57" s="115" t="s">
        <v>477</v>
      </c>
      <c r="E57" s="125" t="s">
        <v>478</v>
      </c>
      <c r="F57" s="118" t="s">
        <v>479</v>
      </c>
      <c r="G57" s="115" t="s">
        <v>480</v>
      </c>
      <c r="H57" s="115" t="s">
        <v>481</v>
      </c>
      <c r="I57" s="115"/>
      <c r="J57" s="115">
        <v>7.88</v>
      </c>
      <c r="K57" s="126">
        <v>789.6</v>
      </c>
      <c r="L57" s="126">
        <v>789.6</v>
      </c>
      <c r="M57" s="126">
        <f>N57</f>
        <v>616</v>
      </c>
      <c r="N57" s="583">
        <f>ROUND(L57*0.7797,0)</f>
        <v>616</v>
      </c>
      <c r="O57" s="126"/>
      <c r="P57" s="115" t="s">
        <v>479</v>
      </c>
      <c r="Q57" s="238">
        <v>20.141</v>
      </c>
      <c r="R57" s="238">
        <v>21.7</v>
      </c>
      <c r="S57" s="238">
        <v>1.559</v>
      </c>
      <c r="T57" s="238">
        <v>6.88</v>
      </c>
      <c r="U57" s="238">
        <v>956.237</v>
      </c>
      <c r="V57" s="115" t="s">
        <v>342</v>
      </c>
      <c r="W57" s="385">
        <v>988.3576</v>
      </c>
      <c r="X57" s="385">
        <v>826.6862</v>
      </c>
      <c r="Y57" s="125" t="s">
        <v>482</v>
      </c>
      <c r="Z57" s="115" t="s">
        <v>334</v>
      </c>
      <c r="AA57" s="563" t="s">
        <v>335</v>
      </c>
      <c r="AB57" s="563" t="s">
        <v>340</v>
      </c>
      <c r="AC57" s="563">
        <f>SUMIF(Sheet3!B:B,C57,Sheet3!E:E)</f>
        <v>145</v>
      </c>
      <c r="AD57" s="238">
        <f>(ROUND(AC57*T57,0))</f>
        <v>998</v>
      </c>
      <c r="AE57" s="75"/>
      <c r="AF57" s="554"/>
    </row>
    <row r="58" ht="24" outlineLevel="2" spans="1:32">
      <c r="A58" s="126">
        <f>MAX($A$7:A57)+1</f>
        <v>35</v>
      </c>
      <c r="B58" s="115" t="s">
        <v>43</v>
      </c>
      <c r="C58" s="117" t="s">
        <v>49</v>
      </c>
      <c r="D58" s="115" t="s">
        <v>242</v>
      </c>
      <c r="E58" s="125" t="s">
        <v>483</v>
      </c>
      <c r="F58" s="115" t="s">
        <v>484</v>
      </c>
      <c r="G58" s="115" t="s">
        <v>485</v>
      </c>
      <c r="H58" s="115" t="s">
        <v>486</v>
      </c>
      <c r="I58" s="115"/>
      <c r="J58" s="115">
        <v>1.066</v>
      </c>
      <c r="K58" s="126">
        <v>24.3</v>
      </c>
      <c r="L58" s="126">
        <v>24.3</v>
      </c>
      <c r="M58" s="126">
        <f>N58</f>
        <v>19</v>
      </c>
      <c r="N58" s="583">
        <f>ROUND(L58*0.7797,0)</f>
        <v>19</v>
      </c>
      <c r="O58" s="126"/>
      <c r="P58" s="115"/>
      <c r="Q58" s="115"/>
      <c r="R58" s="115"/>
      <c r="S58" s="115"/>
      <c r="T58" s="115"/>
      <c r="U58" s="115"/>
      <c r="V58" s="115" t="s">
        <v>245</v>
      </c>
      <c r="W58" s="385">
        <v>34.2115</v>
      </c>
      <c r="X58" s="385">
        <v>26.3963</v>
      </c>
      <c r="Y58" s="125" t="s">
        <v>487</v>
      </c>
      <c r="Z58" s="115" t="s">
        <v>334</v>
      </c>
      <c r="AA58" s="554"/>
      <c r="AB58" s="554" t="s">
        <v>190</v>
      </c>
      <c r="AC58" s="554">
        <f>SUMIF(Sheet3!B:B,C58,Sheet3!D:D)</f>
        <v>65</v>
      </c>
      <c r="AD58" s="115"/>
      <c r="AE58" s="75"/>
      <c r="AF58" s="554"/>
    </row>
    <row r="59" customFormat="1" ht="36" spans="1:32">
      <c r="A59" s="5" t="s">
        <v>488</v>
      </c>
      <c r="B59" s="74" t="s">
        <v>43</v>
      </c>
      <c r="C59" s="74" t="s">
        <v>49</v>
      </c>
      <c r="D59" s="559" t="s">
        <v>186</v>
      </c>
      <c r="E59" s="565" t="s">
        <v>489</v>
      </c>
      <c r="F59" s="584" t="s">
        <v>490</v>
      </c>
      <c r="G59" s="559" t="s">
        <v>348</v>
      </c>
      <c r="H59" s="559" t="s">
        <v>491</v>
      </c>
      <c r="I59" s="585"/>
      <c r="J59" s="585"/>
      <c r="K59" s="559"/>
      <c r="L59" s="555"/>
      <c r="M59" s="559"/>
      <c r="N59" s="559"/>
      <c r="O59" s="585"/>
      <c r="P59" s="559" t="s">
        <v>490</v>
      </c>
      <c r="Q59" s="559" t="s">
        <v>348</v>
      </c>
      <c r="R59" s="559" t="s">
        <v>491</v>
      </c>
      <c r="S59" s="555">
        <v>9.332</v>
      </c>
      <c r="T59" s="555">
        <v>9.332</v>
      </c>
      <c r="U59" s="555">
        <v>1216.702</v>
      </c>
      <c r="V59" s="559" t="s">
        <v>245</v>
      </c>
      <c r="W59" s="555">
        <v>1388.625</v>
      </c>
      <c r="X59" s="555">
        <v>1216.702</v>
      </c>
      <c r="Y59" s="559" t="s">
        <v>492</v>
      </c>
      <c r="Z59" s="585" t="s">
        <v>374</v>
      </c>
      <c r="AA59" s="563" t="s">
        <v>335</v>
      </c>
      <c r="AB59" s="563" t="s">
        <v>190</v>
      </c>
      <c r="AC59" s="563">
        <f>SUMIF(Sheet3!B:B,C59,Sheet3!D:D)</f>
        <v>65</v>
      </c>
      <c r="AD59" s="559">
        <f>(ROUND(AC59*T59,0))</f>
        <v>607</v>
      </c>
      <c r="AE59" s="566"/>
      <c r="AF59" s="554"/>
    </row>
    <row r="60" outlineLevel="2" spans="1:32">
      <c r="A60" s="126">
        <f>MAX($A$7:A58)+1</f>
        <v>36</v>
      </c>
      <c r="B60" s="125" t="s">
        <v>43</v>
      </c>
      <c r="C60" s="218" t="s">
        <v>51</v>
      </c>
      <c r="D60" s="115" t="s">
        <v>392</v>
      </c>
      <c r="E60" s="125" t="str">
        <f>C60&amp;D60</f>
        <v>翁源县前期工作</v>
      </c>
      <c r="F60" s="571" t="s">
        <v>493</v>
      </c>
      <c r="G60" s="115"/>
      <c r="H60" s="115"/>
      <c r="I60" s="115"/>
      <c r="J60" s="115"/>
      <c r="K60" s="126">
        <v>21</v>
      </c>
      <c r="L60" s="126">
        <v>21</v>
      </c>
      <c r="M60" s="126">
        <v>21</v>
      </c>
      <c r="N60" s="425">
        <v>21</v>
      </c>
      <c r="O60" s="126"/>
      <c r="P60" s="571"/>
      <c r="Q60" s="571"/>
      <c r="R60" s="571"/>
      <c r="S60" s="571"/>
      <c r="T60" s="571"/>
      <c r="U60" s="571"/>
      <c r="V60" s="115"/>
      <c r="W60" s="385"/>
      <c r="X60" s="385"/>
      <c r="Y60" s="115"/>
      <c r="Z60" s="115"/>
      <c r="AA60" s="554"/>
      <c r="AB60" s="554" t="s">
        <v>392</v>
      </c>
      <c r="AC60" s="554"/>
      <c r="AD60" s="571"/>
      <c r="AE60" s="75">
        <v>21</v>
      </c>
      <c r="AF60" s="554"/>
    </row>
    <row r="61" ht="24" outlineLevel="2" spans="1:32">
      <c r="A61" s="241">
        <f>MAX($A$7:A60)+1</f>
        <v>37</v>
      </c>
      <c r="B61" s="125" t="s">
        <v>43</v>
      </c>
      <c r="C61" s="125" t="s">
        <v>51</v>
      </c>
      <c r="D61" s="125" t="s">
        <v>494</v>
      </c>
      <c r="E61" s="125" t="s">
        <v>495</v>
      </c>
      <c r="F61" s="118" t="s">
        <v>496</v>
      </c>
      <c r="G61" s="115" t="s">
        <v>401</v>
      </c>
      <c r="H61" s="115" t="s">
        <v>497</v>
      </c>
      <c r="I61" s="115"/>
      <c r="J61" s="195">
        <v>1.076</v>
      </c>
      <c r="K61" s="241">
        <v>64.89</v>
      </c>
      <c r="L61" s="241">
        <v>64.89</v>
      </c>
      <c r="M61" s="241">
        <f>N61</f>
        <v>51</v>
      </c>
      <c r="N61" s="572">
        <f t="shared" ref="N61:N73" si="3">ROUND(L61*0.7797,0)</f>
        <v>51</v>
      </c>
      <c r="O61" s="241"/>
      <c r="P61" s="115" t="s">
        <v>496</v>
      </c>
      <c r="Q61" s="238">
        <v>0.294</v>
      </c>
      <c r="R61" s="238">
        <v>1.37</v>
      </c>
      <c r="S61" s="238">
        <v>0.615</v>
      </c>
      <c r="T61" s="238">
        <v>0.615</v>
      </c>
      <c r="U61" s="238">
        <v>57.593</v>
      </c>
      <c r="V61" s="115" t="s">
        <v>245</v>
      </c>
      <c r="W61" s="226">
        <v>80.4076</v>
      </c>
      <c r="X61" s="226">
        <v>66.2128</v>
      </c>
      <c r="Y61" s="125" t="s">
        <v>498</v>
      </c>
      <c r="Z61" s="115" t="s">
        <v>334</v>
      </c>
      <c r="AA61" s="563" t="s">
        <v>335</v>
      </c>
      <c r="AB61" s="563" t="s">
        <v>190</v>
      </c>
      <c r="AC61" s="563">
        <f>SUMIF(Sheet3!B:B,C61,Sheet3!D:D)</f>
        <v>65</v>
      </c>
      <c r="AD61" s="238">
        <f t="shared" ref="AD61:AD68" si="4">(ROUND(AC61*T61,0))</f>
        <v>40</v>
      </c>
      <c r="AE61" s="75"/>
      <c r="AF61" s="554"/>
    </row>
    <row r="62" ht="24" outlineLevel="2" spans="1:32">
      <c r="A62" s="241">
        <f>MAX($A$7:A61)+1</f>
        <v>38</v>
      </c>
      <c r="B62" s="125" t="s">
        <v>43</v>
      </c>
      <c r="C62" s="125" t="s">
        <v>51</v>
      </c>
      <c r="D62" s="125" t="s">
        <v>494</v>
      </c>
      <c r="E62" s="125" t="s">
        <v>499</v>
      </c>
      <c r="F62" s="118" t="s">
        <v>500</v>
      </c>
      <c r="G62" s="115" t="s">
        <v>401</v>
      </c>
      <c r="H62" s="115" t="s">
        <v>501</v>
      </c>
      <c r="I62" s="115"/>
      <c r="J62" s="195">
        <v>0.818</v>
      </c>
      <c r="K62" s="241">
        <v>50.96</v>
      </c>
      <c r="L62" s="241">
        <v>50.96</v>
      </c>
      <c r="M62" s="241">
        <f>N62</f>
        <v>40</v>
      </c>
      <c r="N62" s="572">
        <f t="shared" si="3"/>
        <v>40</v>
      </c>
      <c r="O62" s="241"/>
      <c r="P62" s="115" t="s">
        <v>500</v>
      </c>
      <c r="Q62" s="238">
        <v>0</v>
      </c>
      <c r="R62" s="238">
        <v>0.818</v>
      </c>
      <c r="S62" s="238">
        <v>0.433</v>
      </c>
      <c r="T62" s="238">
        <v>0.433</v>
      </c>
      <c r="U62" s="238">
        <v>38.925</v>
      </c>
      <c r="V62" s="115" t="s">
        <v>245</v>
      </c>
      <c r="W62" s="226">
        <v>63.2183</v>
      </c>
      <c r="X62" s="226">
        <v>52.0035</v>
      </c>
      <c r="Y62" s="125" t="s">
        <v>502</v>
      </c>
      <c r="Z62" s="115" t="s">
        <v>334</v>
      </c>
      <c r="AA62" s="563" t="s">
        <v>335</v>
      </c>
      <c r="AB62" s="563" t="s">
        <v>190</v>
      </c>
      <c r="AC62" s="563">
        <f>SUMIF(Sheet3!B:B,C62,Sheet3!D:D)</f>
        <v>65</v>
      </c>
      <c r="AD62" s="238">
        <f t="shared" si="4"/>
        <v>28</v>
      </c>
      <c r="AE62" s="75"/>
      <c r="AF62" s="554"/>
    </row>
    <row r="63" ht="24" outlineLevel="2" spans="1:32">
      <c r="A63" s="241">
        <f>MAX($A$7:A62)+1</f>
        <v>39</v>
      </c>
      <c r="B63" s="125" t="s">
        <v>43</v>
      </c>
      <c r="C63" s="125" t="s">
        <v>51</v>
      </c>
      <c r="D63" s="125" t="s">
        <v>494</v>
      </c>
      <c r="E63" s="125" t="s">
        <v>503</v>
      </c>
      <c r="F63" s="118" t="s">
        <v>504</v>
      </c>
      <c r="G63" s="115" t="s">
        <v>401</v>
      </c>
      <c r="H63" s="115" t="s">
        <v>505</v>
      </c>
      <c r="I63" s="115"/>
      <c r="J63" s="195">
        <v>2.417</v>
      </c>
      <c r="K63" s="241">
        <v>153.86</v>
      </c>
      <c r="L63" s="241">
        <v>153.86</v>
      </c>
      <c r="M63" s="241">
        <f>N63-1</f>
        <v>119</v>
      </c>
      <c r="N63" s="572">
        <f t="shared" si="3"/>
        <v>120</v>
      </c>
      <c r="O63" s="241"/>
      <c r="P63" s="115" t="s">
        <v>504</v>
      </c>
      <c r="Q63" s="238">
        <v>0</v>
      </c>
      <c r="R63" s="238">
        <v>2.417</v>
      </c>
      <c r="S63" s="238">
        <v>1.435</v>
      </c>
      <c r="T63" s="238">
        <v>1.435</v>
      </c>
      <c r="U63" s="238">
        <v>120.425</v>
      </c>
      <c r="V63" s="115" t="s">
        <v>245</v>
      </c>
      <c r="W63" s="226">
        <v>189.3541</v>
      </c>
      <c r="X63" s="226">
        <v>156.9976</v>
      </c>
      <c r="Y63" s="125" t="s">
        <v>506</v>
      </c>
      <c r="Z63" s="115" t="s">
        <v>334</v>
      </c>
      <c r="AA63" s="563" t="s">
        <v>335</v>
      </c>
      <c r="AB63" s="563" t="s">
        <v>190</v>
      </c>
      <c r="AC63" s="563">
        <f>SUMIF(Sheet3!B:B,C63,Sheet3!D:D)</f>
        <v>65</v>
      </c>
      <c r="AD63" s="238">
        <f t="shared" si="4"/>
        <v>93</v>
      </c>
      <c r="AE63" s="75"/>
      <c r="AF63" s="554"/>
    </row>
    <row r="64" ht="24" outlineLevel="2" spans="1:32">
      <c r="A64" s="241">
        <f>MAX($A$7:A63)+1</f>
        <v>40</v>
      </c>
      <c r="B64" s="125" t="s">
        <v>43</v>
      </c>
      <c r="C64" s="125" t="s">
        <v>51</v>
      </c>
      <c r="D64" s="125" t="s">
        <v>494</v>
      </c>
      <c r="E64" s="125" t="s">
        <v>507</v>
      </c>
      <c r="F64" s="118" t="s">
        <v>508</v>
      </c>
      <c r="G64" s="115" t="s">
        <v>401</v>
      </c>
      <c r="H64" s="115" t="s">
        <v>509</v>
      </c>
      <c r="I64" s="115"/>
      <c r="J64" s="195">
        <v>1.2</v>
      </c>
      <c r="K64" s="241">
        <v>66.32</v>
      </c>
      <c r="L64" s="241">
        <v>66.32</v>
      </c>
      <c r="M64" s="241">
        <f t="shared" ref="M64:M73" si="5">N64</f>
        <v>52</v>
      </c>
      <c r="N64" s="572">
        <f t="shared" si="3"/>
        <v>52</v>
      </c>
      <c r="O64" s="241"/>
      <c r="P64" s="115" t="s">
        <v>508</v>
      </c>
      <c r="Q64" s="238">
        <v>0</v>
      </c>
      <c r="R64" s="238">
        <v>1.195</v>
      </c>
      <c r="S64" s="238">
        <v>0.606</v>
      </c>
      <c r="T64" s="238">
        <v>0.606</v>
      </c>
      <c r="U64" s="238">
        <v>39.829</v>
      </c>
      <c r="V64" s="115" t="s">
        <v>245</v>
      </c>
      <c r="W64" s="226">
        <v>82.5297</v>
      </c>
      <c r="X64" s="226">
        <v>67.6784</v>
      </c>
      <c r="Y64" s="125" t="s">
        <v>510</v>
      </c>
      <c r="Z64" s="115" t="s">
        <v>334</v>
      </c>
      <c r="AA64" s="563" t="s">
        <v>335</v>
      </c>
      <c r="AB64" s="563" t="s">
        <v>190</v>
      </c>
      <c r="AC64" s="563">
        <f>SUMIF(Sheet3!B:B,C64,Sheet3!D:D)</f>
        <v>65</v>
      </c>
      <c r="AD64" s="238">
        <f t="shared" si="4"/>
        <v>39</v>
      </c>
      <c r="AE64" s="75"/>
      <c r="AF64" s="554"/>
    </row>
    <row r="65" ht="24" outlineLevel="2" spans="1:32">
      <c r="A65" s="241">
        <f>MAX($A$7:A64)+1</f>
        <v>41</v>
      </c>
      <c r="B65" s="125" t="s">
        <v>43</v>
      </c>
      <c r="C65" s="125" t="s">
        <v>51</v>
      </c>
      <c r="D65" s="125" t="s">
        <v>494</v>
      </c>
      <c r="E65" s="125" t="s">
        <v>511</v>
      </c>
      <c r="F65" s="118" t="s">
        <v>512</v>
      </c>
      <c r="G65" s="115" t="s">
        <v>401</v>
      </c>
      <c r="H65" s="115" t="s">
        <v>513</v>
      </c>
      <c r="I65" s="115"/>
      <c r="J65" s="195">
        <v>0.632</v>
      </c>
      <c r="K65" s="241">
        <v>39.75</v>
      </c>
      <c r="L65" s="241">
        <v>39.75</v>
      </c>
      <c r="M65" s="241">
        <f t="shared" si="5"/>
        <v>31</v>
      </c>
      <c r="N65" s="572">
        <f t="shared" si="3"/>
        <v>31</v>
      </c>
      <c r="O65" s="241"/>
      <c r="P65" s="115" t="s">
        <v>512</v>
      </c>
      <c r="Q65" s="238">
        <v>0</v>
      </c>
      <c r="R65" s="238">
        <v>0.632</v>
      </c>
      <c r="S65" s="238">
        <v>0.508</v>
      </c>
      <c r="T65" s="238">
        <v>0.508</v>
      </c>
      <c r="U65" s="238">
        <v>39.365</v>
      </c>
      <c r="V65" s="115" t="s">
        <v>245</v>
      </c>
      <c r="W65" s="226">
        <v>49.4029</v>
      </c>
      <c r="X65" s="226">
        <v>40.5574</v>
      </c>
      <c r="Y65" s="125" t="s">
        <v>514</v>
      </c>
      <c r="Z65" s="115" t="s">
        <v>334</v>
      </c>
      <c r="AA65" s="563" t="s">
        <v>335</v>
      </c>
      <c r="AB65" s="563" t="s">
        <v>190</v>
      </c>
      <c r="AC65" s="563">
        <f>SUMIF(Sheet3!B:B,C65,Sheet3!D:D)</f>
        <v>65</v>
      </c>
      <c r="AD65" s="238">
        <f t="shared" si="4"/>
        <v>33</v>
      </c>
      <c r="AE65" s="75"/>
      <c r="AF65" s="554"/>
    </row>
    <row r="66" ht="24" outlineLevel="2" spans="1:32">
      <c r="A66" s="241">
        <f>MAX($A$7:A65)+1</f>
        <v>42</v>
      </c>
      <c r="B66" s="125" t="s">
        <v>43</v>
      </c>
      <c r="C66" s="125" t="s">
        <v>51</v>
      </c>
      <c r="D66" s="125" t="s">
        <v>494</v>
      </c>
      <c r="E66" s="125" t="s">
        <v>515</v>
      </c>
      <c r="F66" s="118" t="s">
        <v>516</v>
      </c>
      <c r="G66" s="115" t="s">
        <v>517</v>
      </c>
      <c r="H66" s="115" t="s">
        <v>518</v>
      </c>
      <c r="I66" s="115"/>
      <c r="J66" s="195">
        <v>1.582</v>
      </c>
      <c r="K66" s="241">
        <v>95.99</v>
      </c>
      <c r="L66" s="241">
        <v>95.99</v>
      </c>
      <c r="M66" s="241">
        <f t="shared" si="5"/>
        <v>75</v>
      </c>
      <c r="N66" s="572">
        <f t="shared" si="3"/>
        <v>75</v>
      </c>
      <c r="O66" s="241"/>
      <c r="P66" s="115" t="s">
        <v>516</v>
      </c>
      <c r="Q66" s="238">
        <v>0</v>
      </c>
      <c r="R66" s="238">
        <v>1.582</v>
      </c>
      <c r="S66" s="238">
        <v>1.341</v>
      </c>
      <c r="T66" s="238">
        <v>1.341</v>
      </c>
      <c r="U66" s="238">
        <v>85.729</v>
      </c>
      <c r="V66" s="115" t="s">
        <v>245</v>
      </c>
      <c r="W66" s="226">
        <v>118.495</v>
      </c>
      <c r="X66" s="226">
        <v>97.9481</v>
      </c>
      <c r="Y66" s="125" t="s">
        <v>519</v>
      </c>
      <c r="Z66" s="115" t="s">
        <v>334</v>
      </c>
      <c r="AA66" s="563" t="s">
        <v>335</v>
      </c>
      <c r="AB66" s="563" t="s">
        <v>190</v>
      </c>
      <c r="AC66" s="563">
        <f>SUMIF(Sheet3!B:B,C66,Sheet3!D:D)</f>
        <v>65</v>
      </c>
      <c r="AD66" s="238">
        <f t="shared" si="4"/>
        <v>87</v>
      </c>
      <c r="AE66" s="75"/>
      <c r="AF66" s="554"/>
    </row>
    <row r="67" ht="24" outlineLevel="2" spans="1:32">
      <c r="A67" s="241">
        <f>MAX($A$7:A66)+1</f>
        <v>43</v>
      </c>
      <c r="B67" s="125" t="s">
        <v>43</v>
      </c>
      <c r="C67" s="125" t="s">
        <v>51</v>
      </c>
      <c r="D67" s="125" t="s">
        <v>494</v>
      </c>
      <c r="E67" s="125" t="s">
        <v>520</v>
      </c>
      <c r="F67" s="118" t="s">
        <v>521</v>
      </c>
      <c r="G67" s="115" t="s">
        <v>401</v>
      </c>
      <c r="H67" s="244" t="s">
        <v>522</v>
      </c>
      <c r="I67" s="244"/>
      <c r="J67" s="195">
        <v>0.88</v>
      </c>
      <c r="K67" s="241">
        <v>52.55</v>
      </c>
      <c r="L67" s="241">
        <v>52.55</v>
      </c>
      <c r="M67" s="241">
        <f t="shared" si="5"/>
        <v>41</v>
      </c>
      <c r="N67" s="572">
        <f t="shared" si="3"/>
        <v>41</v>
      </c>
      <c r="O67" s="241"/>
      <c r="P67" s="115" t="s">
        <v>521</v>
      </c>
      <c r="Q67" s="238">
        <v>0</v>
      </c>
      <c r="R67" s="238">
        <v>0.88</v>
      </c>
      <c r="S67" s="238">
        <v>0.58</v>
      </c>
      <c r="T67" s="238">
        <v>0.58</v>
      </c>
      <c r="U67" s="238">
        <v>50.65</v>
      </c>
      <c r="V67" s="115" t="s">
        <v>245</v>
      </c>
      <c r="W67" s="226">
        <v>65.2173</v>
      </c>
      <c r="X67" s="226">
        <v>53.6179</v>
      </c>
      <c r="Y67" s="125" t="s">
        <v>523</v>
      </c>
      <c r="Z67" s="244" t="s">
        <v>334</v>
      </c>
      <c r="AA67" s="563" t="s">
        <v>335</v>
      </c>
      <c r="AB67" s="563" t="s">
        <v>190</v>
      </c>
      <c r="AC67" s="563">
        <f>SUMIF(Sheet3!B:B,C67,Sheet3!D:D)</f>
        <v>65</v>
      </c>
      <c r="AD67" s="238">
        <f t="shared" si="4"/>
        <v>38</v>
      </c>
      <c r="AE67" s="75"/>
      <c r="AF67" s="554"/>
    </row>
    <row r="68" ht="36" outlineLevel="2" spans="1:32">
      <c r="A68" s="241">
        <f>MAX($A$7:A67)+1</f>
        <v>44</v>
      </c>
      <c r="B68" s="125" t="s">
        <v>43</v>
      </c>
      <c r="C68" s="125" t="s">
        <v>51</v>
      </c>
      <c r="D68" s="125" t="s">
        <v>524</v>
      </c>
      <c r="E68" s="125" t="s">
        <v>525</v>
      </c>
      <c r="F68" s="118" t="s">
        <v>526</v>
      </c>
      <c r="G68" s="115" t="s">
        <v>401</v>
      </c>
      <c r="H68" s="115" t="s">
        <v>527</v>
      </c>
      <c r="I68" s="115"/>
      <c r="J68" s="195">
        <v>1.911</v>
      </c>
      <c r="K68" s="241">
        <v>91</v>
      </c>
      <c r="L68" s="241">
        <v>91</v>
      </c>
      <c r="M68" s="241">
        <f t="shared" si="5"/>
        <v>71</v>
      </c>
      <c r="N68" s="572">
        <f t="shared" si="3"/>
        <v>71</v>
      </c>
      <c r="O68" s="241"/>
      <c r="P68" s="115" t="s">
        <v>526</v>
      </c>
      <c r="Q68" s="238">
        <v>0</v>
      </c>
      <c r="R68" s="238">
        <v>1.911</v>
      </c>
      <c r="S68" s="238">
        <v>1.1</v>
      </c>
      <c r="T68" s="238">
        <v>1.1</v>
      </c>
      <c r="U68" s="238">
        <v>91.893</v>
      </c>
      <c r="V68" s="115" t="s">
        <v>245</v>
      </c>
      <c r="W68" s="226">
        <v>117.8024</v>
      </c>
      <c r="X68" s="226">
        <v>96.4951</v>
      </c>
      <c r="Y68" s="125" t="s">
        <v>528</v>
      </c>
      <c r="Z68" s="115" t="s">
        <v>334</v>
      </c>
      <c r="AA68" s="563" t="s">
        <v>335</v>
      </c>
      <c r="AB68" s="563" t="s">
        <v>190</v>
      </c>
      <c r="AC68" s="563">
        <f>SUMIF(Sheet3!B:B,C68,Sheet3!D:D)</f>
        <v>65</v>
      </c>
      <c r="AD68" s="238">
        <f t="shared" si="4"/>
        <v>72</v>
      </c>
      <c r="AE68" s="75"/>
      <c r="AF68" s="554"/>
    </row>
    <row r="69" ht="24" outlineLevel="2" spans="1:32">
      <c r="A69" s="241">
        <f>MAX($A$7:A68)+1</f>
        <v>45</v>
      </c>
      <c r="B69" s="125" t="s">
        <v>43</v>
      </c>
      <c r="C69" s="218" t="s">
        <v>51</v>
      </c>
      <c r="D69" s="125" t="s">
        <v>494</v>
      </c>
      <c r="E69" s="125" t="s">
        <v>529</v>
      </c>
      <c r="F69" s="115" t="s">
        <v>530</v>
      </c>
      <c r="G69" s="115" t="s">
        <v>401</v>
      </c>
      <c r="H69" s="115" t="s">
        <v>531</v>
      </c>
      <c r="I69" s="115"/>
      <c r="J69" s="195">
        <v>0.979</v>
      </c>
      <c r="K69" s="241">
        <v>49.06</v>
      </c>
      <c r="L69" s="241">
        <v>49.06</v>
      </c>
      <c r="M69" s="241">
        <f t="shared" si="5"/>
        <v>38</v>
      </c>
      <c r="N69" s="572">
        <f t="shared" si="3"/>
        <v>38</v>
      </c>
      <c r="O69" s="241"/>
      <c r="P69" s="115"/>
      <c r="Q69" s="115"/>
      <c r="R69" s="115"/>
      <c r="S69" s="115"/>
      <c r="T69" s="115"/>
      <c r="U69" s="115"/>
      <c r="V69" s="115" t="s">
        <v>245</v>
      </c>
      <c r="W69" s="226">
        <v>61.4314</v>
      </c>
      <c r="X69" s="226">
        <v>50.0628</v>
      </c>
      <c r="Y69" s="125" t="s">
        <v>532</v>
      </c>
      <c r="Z69" s="115" t="s">
        <v>334</v>
      </c>
      <c r="AA69" s="554"/>
      <c r="AB69" s="554" t="s">
        <v>190</v>
      </c>
      <c r="AC69" s="554">
        <f>SUMIF(Sheet3!B:B,C69,Sheet3!D:D)</f>
        <v>65</v>
      </c>
      <c r="AD69" s="115"/>
      <c r="AE69" s="75"/>
      <c r="AF69" s="554" t="s">
        <v>533</v>
      </c>
    </row>
    <row r="70" ht="24" outlineLevel="2" spans="1:32">
      <c r="A70" s="241">
        <f>MAX($A$7:A69)+1</f>
        <v>46</v>
      </c>
      <c r="B70" s="125" t="s">
        <v>43</v>
      </c>
      <c r="C70" s="125" t="s">
        <v>51</v>
      </c>
      <c r="D70" s="125" t="s">
        <v>494</v>
      </c>
      <c r="E70" s="125" t="s">
        <v>534</v>
      </c>
      <c r="F70" s="118" t="s">
        <v>535</v>
      </c>
      <c r="G70" s="115" t="s">
        <v>401</v>
      </c>
      <c r="H70" s="115" t="s">
        <v>536</v>
      </c>
      <c r="I70" s="115"/>
      <c r="J70" s="195">
        <v>1.121</v>
      </c>
      <c r="K70" s="241">
        <v>68.14</v>
      </c>
      <c r="L70" s="241">
        <v>68.14</v>
      </c>
      <c r="M70" s="241">
        <f t="shared" si="5"/>
        <v>53</v>
      </c>
      <c r="N70" s="572">
        <f t="shared" si="3"/>
        <v>53</v>
      </c>
      <c r="O70" s="241"/>
      <c r="P70" s="115" t="s">
        <v>535</v>
      </c>
      <c r="Q70" s="238">
        <v>0</v>
      </c>
      <c r="R70" s="238">
        <v>1.121</v>
      </c>
      <c r="S70" s="238">
        <v>0.867</v>
      </c>
      <c r="T70" s="238">
        <v>0.867</v>
      </c>
      <c r="U70" s="238">
        <v>67.996</v>
      </c>
      <c r="V70" s="115" t="s">
        <v>245</v>
      </c>
      <c r="W70" s="226">
        <v>84.3039</v>
      </c>
      <c r="X70" s="226">
        <v>69.5263</v>
      </c>
      <c r="Y70" s="125" t="s">
        <v>537</v>
      </c>
      <c r="Z70" s="115" t="s">
        <v>334</v>
      </c>
      <c r="AA70" s="563" t="s">
        <v>335</v>
      </c>
      <c r="AB70" s="563" t="s">
        <v>190</v>
      </c>
      <c r="AC70" s="563">
        <f>SUMIF(Sheet3!B:B,C70,Sheet3!D:D)</f>
        <v>65</v>
      </c>
      <c r="AD70" s="238">
        <f t="shared" ref="AD70:AD78" si="6">(ROUND(AC70*T70,0))</f>
        <v>56</v>
      </c>
      <c r="AE70" s="75"/>
      <c r="AF70" s="554"/>
    </row>
    <row r="71" ht="24" outlineLevel="2" spans="1:32">
      <c r="A71" s="241">
        <f>MAX($A$7:A70)+1</f>
        <v>47</v>
      </c>
      <c r="B71" s="125" t="s">
        <v>43</v>
      </c>
      <c r="C71" s="125" t="s">
        <v>51</v>
      </c>
      <c r="D71" s="125" t="s">
        <v>494</v>
      </c>
      <c r="E71" s="125" t="s">
        <v>538</v>
      </c>
      <c r="F71" s="118" t="s">
        <v>539</v>
      </c>
      <c r="G71" s="115" t="s">
        <v>401</v>
      </c>
      <c r="H71" s="115" t="s">
        <v>540</v>
      </c>
      <c r="I71" s="115"/>
      <c r="J71" s="195">
        <v>0.768</v>
      </c>
      <c r="K71" s="241">
        <v>50.02</v>
      </c>
      <c r="L71" s="241">
        <v>50.02</v>
      </c>
      <c r="M71" s="241">
        <f t="shared" si="5"/>
        <v>39</v>
      </c>
      <c r="N71" s="572">
        <f t="shared" si="3"/>
        <v>39</v>
      </c>
      <c r="O71" s="241"/>
      <c r="P71" s="115" t="s">
        <v>539</v>
      </c>
      <c r="Q71" s="238">
        <v>0</v>
      </c>
      <c r="R71" s="238">
        <v>0.768</v>
      </c>
      <c r="S71" s="238">
        <v>0.768</v>
      </c>
      <c r="T71" s="238">
        <v>0.768</v>
      </c>
      <c r="U71" s="238">
        <v>51.046</v>
      </c>
      <c r="V71" s="115" t="s">
        <v>245</v>
      </c>
      <c r="W71" s="226">
        <v>61.2596</v>
      </c>
      <c r="X71" s="226">
        <v>51.0458</v>
      </c>
      <c r="Y71" s="125" t="s">
        <v>541</v>
      </c>
      <c r="Z71" s="115" t="s">
        <v>334</v>
      </c>
      <c r="AA71" s="563" t="s">
        <v>335</v>
      </c>
      <c r="AB71" s="563" t="s">
        <v>190</v>
      </c>
      <c r="AC71" s="563">
        <f>SUMIF(Sheet3!B:B,C71,Sheet3!D:D)</f>
        <v>65</v>
      </c>
      <c r="AD71" s="238">
        <f t="shared" si="6"/>
        <v>50</v>
      </c>
      <c r="AE71" s="75"/>
      <c r="AF71" s="554"/>
    </row>
    <row r="72" ht="24" outlineLevel="2" spans="1:32">
      <c r="A72" s="241">
        <f>MAX($A$7:A71)+1</f>
        <v>48</v>
      </c>
      <c r="B72" s="125" t="s">
        <v>43</v>
      </c>
      <c r="C72" s="125" t="s">
        <v>51</v>
      </c>
      <c r="D72" s="125" t="s">
        <v>494</v>
      </c>
      <c r="E72" s="125" t="s">
        <v>542</v>
      </c>
      <c r="F72" s="118" t="s">
        <v>543</v>
      </c>
      <c r="G72" s="115" t="s">
        <v>544</v>
      </c>
      <c r="H72" s="115" t="s">
        <v>545</v>
      </c>
      <c r="I72" s="115"/>
      <c r="J72" s="195">
        <v>1.145</v>
      </c>
      <c r="K72" s="241">
        <v>62.45</v>
      </c>
      <c r="L72" s="241">
        <v>62.45</v>
      </c>
      <c r="M72" s="241">
        <f t="shared" si="5"/>
        <v>49</v>
      </c>
      <c r="N72" s="572">
        <f t="shared" si="3"/>
        <v>49</v>
      </c>
      <c r="O72" s="241"/>
      <c r="P72" s="115" t="s">
        <v>543</v>
      </c>
      <c r="Q72" s="238">
        <v>1.404</v>
      </c>
      <c r="R72" s="238">
        <v>2.549</v>
      </c>
      <c r="S72" s="238">
        <v>0.436</v>
      </c>
      <c r="T72" s="238">
        <v>0.436</v>
      </c>
      <c r="U72" s="238">
        <v>40.392</v>
      </c>
      <c r="V72" s="115" t="s">
        <v>245</v>
      </c>
      <c r="W72" s="226">
        <v>77.7494</v>
      </c>
      <c r="X72" s="226">
        <v>63.7195</v>
      </c>
      <c r="Y72" s="125" t="s">
        <v>546</v>
      </c>
      <c r="Z72" s="115" t="s">
        <v>334</v>
      </c>
      <c r="AA72" s="563" t="s">
        <v>335</v>
      </c>
      <c r="AB72" s="563" t="s">
        <v>190</v>
      </c>
      <c r="AC72" s="563">
        <f>SUMIF(Sheet3!B:B,C72,Sheet3!D:D)</f>
        <v>65</v>
      </c>
      <c r="AD72" s="238">
        <f t="shared" si="6"/>
        <v>28</v>
      </c>
      <c r="AE72" s="75"/>
      <c r="AF72" s="554"/>
    </row>
    <row r="73" ht="24" outlineLevel="2" spans="1:32">
      <c r="A73" s="241">
        <f>MAX($A$7:A72)+1</f>
        <v>49</v>
      </c>
      <c r="B73" s="125" t="s">
        <v>43</v>
      </c>
      <c r="C73" s="125" t="s">
        <v>51</v>
      </c>
      <c r="D73" s="125" t="s">
        <v>494</v>
      </c>
      <c r="E73" s="125" t="s">
        <v>547</v>
      </c>
      <c r="F73" s="579" t="s">
        <v>548</v>
      </c>
      <c r="G73" s="115" t="s">
        <v>401</v>
      </c>
      <c r="H73" s="115" t="s">
        <v>549</v>
      </c>
      <c r="I73" s="115"/>
      <c r="J73" s="195">
        <v>0.406</v>
      </c>
      <c r="K73" s="241">
        <v>26.01</v>
      </c>
      <c r="L73" s="241">
        <v>26.01</v>
      </c>
      <c r="M73" s="241">
        <f t="shared" si="5"/>
        <v>20</v>
      </c>
      <c r="N73" s="572">
        <f t="shared" si="3"/>
        <v>20</v>
      </c>
      <c r="O73" s="241"/>
      <c r="P73" s="125" t="s">
        <v>548</v>
      </c>
      <c r="Q73" s="193">
        <v>0</v>
      </c>
      <c r="R73" s="193">
        <v>0.406</v>
      </c>
      <c r="S73" s="193">
        <v>0.327</v>
      </c>
      <c r="T73" s="193">
        <v>0.327</v>
      </c>
      <c r="U73" s="193">
        <v>26.541</v>
      </c>
      <c r="V73" s="115" t="s">
        <v>245</v>
      </c>
      <c r="W73" s="226">
        <v>32.2937</v>
      </c>
      <c r="X73" s="226">
        <v>26.5405</v>
      </c>
      <c r="Y73" s="125" t="s">
        <v>550</v>
      </c>
      <c r="Z73" s="115" t="s">
        <v>334</v>
      </c>
      <c r="AA73" s="563" t="s">
        <v>335</v>
      </c>
      <c r="AB73" s="563" t="s">
        <v>190</v>
      </c>
      <c r="AC73" s="563">
        <f>SUMIF(Sheet3!B:B,C73,Sheet3!D:D)</f>
        <v>65</v>
      </c>
      <c r="AD73" s="193">
        <f t="shared" si="6"/>
        <v>21</v>
      </c>
      <c r="AE73" s="75"/>
      <c r="AF73" s="554"/>
    </row>
    <row r="74" ht="24" outlineLevel="2" spans="1:32">
      <c r="A74" s="241" t="s">
        <v>551</v>
      </c>
      <c r="B74" s="125" t="s">
        <v>43</v>
      </c>
      <c r="C74" s="125" t="s">
        <v>51</v>
      </c>
      <c r="D74" s="125" t="s">
        <v>494</v>
      </c>
      <c r="E74" s="125" t="s">
        <v>552</v>
      </c>
      <c r="F74" s="579" t="s">
        <v>553</v>
      </c>
      <c r="G74" s="115"/>
      <c r="H74" s="115"/>
      <c r="I74" s="115"/>
      <c r="J74" s="195"/>
      <c r="K74" s="241"/>
      <c r="L74" s="241"/>
      <c r="M74" s="241"/>
      <c r="N74" s="572"/>
      <c r="O74" s="241"/>
      <c r="P74" s="125" t="s">
        <v>553</v>
      </c>
      <c r="Q74" s="125" t="s">
        <v>554</v>
      </c>
      <c r="R74" s="125" t="s">
        <v>555</v>
      </c>
      <c r="S74" s="125">
        <v>0.3</v>
      </c>
      <c r="T74" s="125">
        <v>0.3</v>
      </c>
      <c r="U74" s="125">
        <v>22.288</v>
      </c>
      <c r="V74" s="241" t="s">
        <v>245</v>
      </c>
      <c r="W74" s="226"/>
      <c r="X74" s="226"/>
      <c r="Y74" s="559" t="s">
        <v>556</v>
      </c>
      <c r="Z74" s="115" t="s">
        <v>374</v>
      </c>
      <c r="AA74" s="563" t="s">
        <v>335</v>
      </c>
      <c r="AB74" s="563" t="s">
        <v>190</v>
      </c>
      <c r="AC74" s="563">
        <f>SUMIF(Sheet3!B:B,C74,Sheet3!D:D)</f>
        <v>65</v>
      </c>
      <c r="AD74" s="193">
        <f t="shared" si="6"/>
        <v>20</v>
      </c>
      <c r="AE74" s="75"/>
      <c r="AF74" s="554"/>
    </row>
    <row r="75" ht="24" outlineLevel="2" spans="1:32">
      <c r="A75" s="241" t="s">
        <v>551</v>
      </c>
      <c r="B75" s="125" t="s">
        <v>43</v>
      </c>
      <c r="C75" s="125" t="s">
        <v>51</v>
      </c>
      <c r="D75" s="125" t="s">
        <v>494</v>
      </c>
      <c r="E75" s="125" t="s">
        <v>557</v>
      </c>
      <c r="F75" s="579" t="s">
        <v>558</v>
      </c>
      <c r="G75" s="115"/>
      <c r="H75" s="115"/>
      <c r="I75" s="115"/>
      <c r="J75" s="195"/>
      <c r="K75" s="241"/>
      <c r="L75" s="241"/>
      <c r="M75" s="241"/>
      <c r="N75" s="572"/>
      <c r="O75" s="241"/>
      <c r="P75" s="125" t="s">
        <v>558</v>
      </c>
      <c r="Q75" s="125" t="s">
        <v>559</v>
      </c>
      <c r="R75" s="125" t="s">
        <v>560</v>
      </c>
      <c r="S75" s="125">
        <v>1.765</v>
      </c>
      <c r="T75" s="125">
        <v>1.765</v>
      </c>
      <c r="U75" s="125">
        <v>131.6588</v>
      </c>
      <c r="V75" s="241" t="s">
        <v>245</v>
      </c>
      <c r="W75" s="226"/>
      <c r="X75" s="226"/>
      <c r="Y75" s="559" t="s">
        <v>561</v>
      </c>
      <c r="Z75" s="115" t="s">
        <v>374</v>
      </c>
      <c r="AA75" s="563" t="s">
        <v>335</v>
      </c>
      <c r="AB75" s="563" t="s">
        <v>190</v>
      </c>
      <c r="AC75" s="563">
        <f>SUMIF(Sheet3!B:B,C75,Sheet3!D:D)</f>
        <v>65</v>
      </c>
      <c r="AD75" s="193">
        <f t="shared" si="6"/>
        <v>115</v>
      </c>
      <c r="AE75" s="75"/>
      <c r="AF75" s="554"/>
    </row>
    <row r="76" ht="24" outlineLevel="2" spans="1:32">
      <c r="A76" s="241" t="s">
        <v>551</v>
      </c>
      <c r="B76" s="125" t="s">
        <v>43</v>
      </c>
      <c r="C76" s="125" t="s">
        <v>51</v>
      </c>
      <c r="D76" s="125" t="s">
        <v>494</v>
      </c>
      <c r="E76" s="125" t="s">
        <v>562</v>
      </c>
      <c r="F76" s="579" t="s">
        <v>563</v>
      </c>
      <c r="G76" s="115"/>
      <c r="H76" s="115"/>
      <c r="I76" s="115"/>
      <c r="J76" s="195"/>
      <c r="K76" s="241"/>
      <c r="L76" s="241"/>
      <c r="M76" s="241"/>
      <c r="N76" s="572"/>
      <c r="O76" s="241"/>
      <c r="P76" s="125" t="s">
        <v>563</v>
      </c>
      <c r="Q76" s="125" t="s">
        <v>564</v>
      </c>
      <c r="R76" s="125" t="s">
        <v>565</v>
      </c>
      <c r="S76" s="125">
        <v>0.833</v>
      </c>
      <c r="T76" s="125">
        <v>0.833</v>
      </c>
      <c r="U76" s="125">
        <v>59.656</v>
      </c>
      <c r="V76" s="241" t="s">
        <v>245</v>
      </c>
      <c r="W76" s="226"/>
      <c r="X76" s="226"/>
      <c r="Y76" s="559" t="s">
        <v>566</v>
      </c>
      <c r="Z76" s="115" t="s">
        <v>374</v>
      </c>
      <c r="AA76" s="563" t="s">
        <v>335</v>
      </c>
      <c r="AB76" s="563" t="s">
        <v>190</v>
      </c>
      <c r="AC76" s="563">
        <f>SUMIF(Sheet3!B:B,C76,Sheet3!D:D)</f>
        <v>65</v>
      </c>
      <c r="AD76" s="193">
        <f t="shared" si="6"/>
        <v>54</v>
      </c>
      <c r="AE76" s="75"/>
      <c r="AF76" s="554"/>
    </row>
    <row r="77" ht="24" outlineLevel="2" spans="1:32">
      <c r="A77" s="241" t="s">
        <v>551</v>
      </c>
      <c r="B77" s="125" t="s">
        <v>43</v>
      </c>
      <c r="C77" s="125" t="s">
        <v>51</v>
      </c>
      <c r="D77" s="125" t="s">
        <v>494</v>
      </c>
      <c r="E77" s="125" t="s">
        <v>567</v>
      </c>
      <c r="F77" s="579" t="s">
        <v>568</v>
      </c>
      <c r="G77" s="115"/>
      <c r="H77" s="115"/>
      <c r="I77" s="115"/>
      <c r="J77" s="195"/>
      <c r="K77" s="241"/>
      <c r="L77" s="241"/>
      <c r="M77" s="241"/>
      <c r="N77" s="241"/>
      <c r="O77" s="241"/>
      <c r="P77" s="125" t="s">
        <v>568</v>
      </c>
      <c r="Q77" s="125" t="s">
        <v>569</v>
      </c>
      <c r="R77" s="125" t="s">
        <v>570</v>
      </c>
      <c r="S77" s="125">
        <v>0.702</v>
      </c>
      <c r="T77" s="125">
        <v>0.702</v>
      </c>
      <c r="U77" s="125">
        <v>64.118</v>
      </c>
      <c r="V77" s="241" t="s">
        <v>245</v>
      </c>
      <c r="W77" s="226"/>
      <c r="X77" s="226"/>
      <c r="Y77" s="559" t="s">
        <v>532</v>
      </c>
      <c r="Z77" s="115" t="s">
        <v>374</v>
      </c>
      <c r="AA77" s="563" t="s">
        <v>335</v>
      </c>
      <c r="AB77" s="563" t="s">
        <v>190</v>
      </c>
      <c r="AC77" s="563">
        <f>SUMIF(Sheet3!B:B,C77,Sheet3!D:D)</f>
        <v>65</v>
      </c>
      <c r="AD77" s="193">
        <f t="shared" si="6"/>
        <v>46</v>
      </c>
      <c r="AE77" s="75"/>
      <c r="AF77" s="554"/>
    </row>
    <row r="78" ht="24" outlineLevel="2" spans="1:32">
      <c r="A78" s="241" t="s">
        <v>551</v>
      </c>
      <c r="B78" s="125" t="s">
        <v>43</v>
      </c>
      <c r="C78" s="125" t="s">
        <v>51</v>
      </c>
      <c r="D78" s="125" t="s">
        <v>494</v>
      </c>
      <c r="E78" s="125" t="s">
        <v>571</v>
      </c>
      <c r="F78" s="579" t="s">
        <v>572</v>
      </c>
      <c r="G78" s="115"/>
      <c r="H78" s="115"/>
      <c r="I78" s="115"/>
      <c r="J78" s="195"/>
      <c r="K78" s="241"/>
      <c r="L78" s="241"/>
      <c r="M78" s="241"/>
      <c r="N78" s="241"/>
      <c r="O78" s="241"/>
      <c r="P78" s="125" t="s">
        <v>572</v>
      </c>
      <c r="Q78" s="125" t="s">
        <v>401</v>
      </c>
      <c r="R78" s="125" t="s">
        <v>573</v>
      </c>
      <c r="S78" s="125">
        <v>2.515</v>
      </c>
      <c r="T78" s="125">
        <v>2.515</v>
      </c>
      <c r="U78" s="125">
        <v>201.716</v>
      </c>
      <c r="V78" s="241" t="s">
        <v>245</v>
      </c>
      <c r="W78" s="226"/>
      <c r="X78" s="226"/>
      <c r="Y78" s="559" t="s">
        <v>574</v>
      </c>
      <c r="Z78" s="115" t="s">
        <v>374</v>
      </c>
      <c r="AA78" s="563" t="s">
        <v>335</v>
      </c>
      <c r="AB78" s="563" t="s">
        <v>190</v>
      </c>
      <c r="AC78" s="563">
        <f>SUMIF(Sheet3!B:B,C78,Sheet3!D:D)</f>
        <v>65</v>
      </c>
      <c r="AD78" s="193">
        <f t="shared" si="6"/>
        <v>163</v>
      </c>
      <c r="AE78" s="75"/>
      <c r="AF78" s="554"/>
    </row>
    <row r="79" ht="24" outlineLevel="2" spans="1:32">
      <c r="A79" s="241">
        <f>MAX($A$7:A73)+1</f>
        <v>50</v>
      </c>
      <c r="B79" s="115" t="s">
        <v>43</v>
      </c>
      <c r="C79" s="218" t="s">
        <v>53</v>
      </c>
      <c r="D79" s="115" t="s">
        <v>392</v>
      </c>
      <c r="E79" s="125" t="str">
        <f>C79&amp;D79</f>
        <v>乳源瑶族自治县前期工作</v>
      </c>
      <c r="F79" s="571" t="s">
        <v>575</v>
      </c>
      <c r="G79" s="115"/>
      <c r="H79" s="115"/>
      <c r="I79" s="115"/>
      <c r="J79" s="115"/>
      <c r="K79" s="241">
        <v>62</v>
      </c>
      <c r="L79" s="241">
        <v>62</v>
      </c>
      <c r="M79" s="241">
        <v>62</v>
      </c>
      <c r="N79" s="572">
        <v>62</v>
      </c>
      <c r="O79" s="241"/>
      <c r="P79" s="571"/>
      <c r="Q79" s="571"/>
      <c r="R79" s="571"/>
      <c r="S79" s="571"/>
      <c r="T79" s="571"/>
      <c r="U79" s="571"/>
      <c r="V79" s="115"/>
      <c r="W79" s="385"/>
      <c r="X79" s="385"/>
      <c r="Y79" s="115"/>
      <c r="Z79" s="115"/>
      <c r="AA79" s="554"/>
      <c r="AB79" s="554" t="s">
        <v>392</v>
      </c>
      <c r="AC79" s="554"/>
      <c r="AD79" s="571"/>
      <c r="AE79" s="75">
        <v>62</v>
      </c>
      <c r="AF79" s="554"/>
    </row>
    <row r="80" ht="36" outlineLevel="2" spans="1:32">
      <c r="A80" s="126">
        <f>MAX($A$7:A79)+1</f>
        <v>51</v>
      </c>
      <c r="B80" s="115" t="s">
        <v>43</v>
      </c>
      <c r="C80" s="125" t="s">
        <v>53</v>
      </c>
      <c r="D80" s="125" t="s">
        <v>416</v>
      </c>
      <c r="E80" s="125" t="s">
        <v>576</v>
      </c>
      <c r="F80" s="118" t="s">
        <v>577</v>
      </c>
      <c r="G80" s="115" t="s">
        <v>578</v>
      </c>
      <c r="H80" s="115" t="s">
        <v>579</v>
      </c>
      <c r="I80" s="115"/>
      <c r="J80" s="195">
        <v>4.58</v>
      </c>
      <c r="K80" s="126">
        <v>687</v>
      </c>
      <c r="L80" s="126">
        <v>687</v>
      </c>
      <c r="M80" s="126">
        <f>N80</f>
        <v>536</v>
      </c>
      <c r="N80" s="425">
        <f>ROUND(L80*0.7797,0)</f>
        <v>536</v>
      </c>
      <c r="O80" s="126"/>
      <c r="P80" s="115" t="s">
        <v>577</v>
      </c>
      <c r="Q80" s="238">
        <v>4.2</v>
      </c>
      <c r="R80" s="238">
        <v>8.78</v>
      </c>
      <c r="S80" s="238">
        <v>4.58</v>
      </c>
      <c r="T80" s="238">
        <v>4.58</v>
      </c>
      <c r="U80" s="238">
        <v>714.59</v>
      </c>
      <c r="V80" s="115" t="s">
        <v>342</v>
      </c>
      <c r="W80" s="226">
        <v>1211.0457</v>
      </c>
      <c r="X80" s="226">
        <v>732.9786</v>
      </c>
      <c r="Y80" s="125" t="s">
        <v>580</v>
      </c>
      <c r="Z80" s="115" t="s">
        <v>334</v>
      </c>
      <c r="AA80" s="563" t="s">
        <v>335</v>
      </c>
      <c r="AB80" s="563" t="s">
        <v>340</v>
      </c>
      <c r="AC80" s="563">
        <f>SUMIF(Sheet3!B:B,C80,Sheet3!E:E)</f>
        <v>150</v>
      </c>
      <c r="AD80" s="238">
        <f>(ROUND(AC80*T80,0))</f>
        <v>687</v>
      </c>
      <c r="AE80" s="75"/>
      <c r="AF80" s="554"/>
    </row>
    <row r="81" ht="36" outlineLevel="2" spans="1:32">
      <c r="A81" s="126">
        <f>MAX($A$7:A80)+1</f>
        <v>52</v>
      </c>
      <c r="B81" s="115" t="s">
        <v>43</v>
      </c>
      <c r="C81" s="125" t="s">
        <v>53</v>
      </c>
      <c r="D81" s="125" t="s">
        <v>416</v>
      </c>
      <c r="E81" s="125" t="s">
        <v>581</v>
      </c>
      <c r="F81" s="118" t="s">
        <v>582</v>
      </c>
      <c r="G81" s="115" t="s">
        <v>583</v>
      </c>
      <c r="H81" s="115" t="s">
        <v>584</v>
      </c>
      <c r="I81" s="115"/>
      <c r="J81" s="195">
        <v>16.286</v>
      </c>
      <c r="K81" s="126">
        <v>2354</v>
      </c>
      <c r="L81" s="126">
        <v>2354</v>
      </c>
      <c r="M81" s="126">
        <f>N81</f>
        <v>1835</v>
      </c>
      <c r="N81" s="425">
        <f>ROUND(L81*0.7797,0)</f>
        <v>1835</v>
      </c>
      <c r="O81" s="126"/>
      <c r="P81" s="115" t="s">
        <v>582</v>
      </c>
      <c r="Q81" s="238">
        <v>9.582</v>
      </c>
      <c r="R81" s="238">
        <v>24.66</v>
      </c>
      <c r="S81" s="238">
        <v>15.078</v>
      </c>
      <c r="T81" s="238">
        <v>15.078</v>
      </c>
      <c r="U81" s="238">
        <v>2533.646</v>
      </c>
      <c r="V81" s="115" t="s">
        <v>342</v>
      </c>
      <c r="W81" s="226">
        <v>2886.4305</v>
      </c>
      <c r="X81" s="226">
        <v>2370.349</v>
      </c>
      <c r="Y81" s="125" t="s">
        <v>585</v>
      </c>
      <c r="Z81" s="115" t="s">
        <v>334</v>
      </c>
      <c r="AA81" s="563" t="s">
        <v>335</v>
      </c>
      <c r="AB81" s="563" t="s">
        <v>340</v>
      </c>
      <c r="AC81" s="563">
        <f>SUMIF(Sheet3!B:B,C81,Sheet3!E:E)</f>
        <v>150</v>
      </c>
      <c r="AD81" s="238">
        <f>(ROUND(AC81*T81,0))</f>
        <v>2262</v>
      </c>
      <c r="AE81" s="75"/>
      <c r="AF81" s="554"/>
    </row>
    <row r="82" outlineLevel="2" spans="1:32">
      <c r="A82" s="586">
        <f>MAX($A$7:A81)+1</f>
        <v>53</v>
      </c>
      <c r="B82" s="115" t="s">
        <v>43</v>
      </c>
      <c r="C82" s="117" t="s">
        <v>52</v>
      </c>
      <c r="D82" s="115" t="s">
        <v>392</v>
      </c>
      <c r="E82" s="125" t="str">
        <f>C82&amp;D82</f>
        <v>新丰县前期工作</v>
      </c>
      <c r="F82" s="571" t="s">
        <v>586</v>
      </c>
      <c r="G82" s="115"/>
      <c r="H82" s="115"/>
      <c r="I82" s="115"/>
      <c r="J82" s="115"/>
      <c r="K82" s="126">
        <v>152</v>
      </c>
      <c r="L82" s="126">
        <v>152</v>
      </c>
      <c r="M82" s="126">
        <v>152</v>
      </c>
      <c r="N82" s="552">
        <v>152</v>
      </c>
      <c r="O82" s="126"/>
      <c r="P82" s="571"/>
      <c r="Q82" s="571"/>
      <c r="R82" s="571"/>
      <c r="S82" s="571"/>
      <c r="T82" s="571"/>
      <c r="U82" s="571"/>
      <c r="V82" s="115"/>
      <c r="W82" s="385"/>
      <c r="X82" s="385"/>
      <c r="Y82" s="115"/>
      <c r="Z82" s="115"/>
      <c r="AA82" s="554"/>
      <c r="AB82" s="554" t="s">
        <v>392</v>
      </c>
      <c r="AC82" s="554"/>
      <c r="AD82" s="571"/>
      <c r="AE82" s="75">
        <v>152</v>
      </c>
      <c r="AF82" s="554"/>
    </row>
    <row r="83" ht="24" outlineLevel="2" spans="1:32">
      <c r="A83" s="126">
        <f>MAX($A$7:A82)+1</f>
        <v>54</v>
      </c>
      <c r="B83" s="194" t="s">
        <v>43</v>
      </c>
      <c r="C83" s="194" t="s">
        <v>52</v>
      </c>
      <c r="D83" s="194" t="s">
        <v>242</v>
      </c>
      <c r="E83" s="194" t="s">
        <v>587</v>
      </c>
      <c r="F83" s="311" t="s">
        <v>588</v>
      </c>
      <c r="G83" s="193">
        <v>10.176</v>
      </c>
      <c r="H83" s="193">
        <v>11.137</v>
      </c>
      <c r="I83" s="193"/>
      <c r="J83" s="193">
        <v>11.324</v>
      </c>
      <c r="K83" s="126">
        <v>1587</v>
      </c>
      <c r="L83" s="126">
        <v>1587</v>
      </c>
      <c r="M83" s="126">
        <f>N83+3</f>
        <v>1240</v>
      </c>
      <c r="N83" s="552">
        <f t="shared" ref="N83:N92" si="7">ROUND(L83*0.7797,0)</f>
        <v>1237</v>
      </c>
      <c r="O83" s="126"/>
      <c r="P83" s="194" t="s">
        <v>588</v>
      </c>
      <c r="Q83" s="193">
        <v>10.176</v>
      </c>
      <c r="R83" s="193">
        <v>21.5</v>
      </c>
      <c r="S83" s="193">
        <v>11.324</v>
      </c>
      <c r="T83" s="193">
        <v>11.324</v>
      </c>
      <c r="U83" s="193">
        <v>1539.39</v>
      </c>
      <c r="V83" s="194" t="s">
        <v>342</v>
      </c>
      <c r="W83" s="226">
        <v>2130.62</v>
      </c>
      <c r="X83" s="226">
        <v>1620.18</v>
      </c>
      <c r="Y83" s="194" t="s">
        <v>589</v>
      </c>
      <c r="Z83" s="202" t="s">
        <v>334</v>
      </c>
      <c r="AA83" s="556" t="s">
        <v>335</v>
      </c>
      <c r="AB83" s="556" t="s">
        <v>340</v>
      </c>
      <c r="AC83" s="556">
        <f>SUMIF(Sheet3!B:B,C83,Sheet3!E:E)</f>
        <v>145</v>
      </c>
      <c r="AD83" s="193">
        <f>(ROUND(AC83*T83,0))</f>
        <v>1642</v>
      </c>
      <c r="AE83" s="557"/>
      <c r="AF83" s="558"/>
    </row>
    <row r="84" ht="24" outlineLevel="2" spans="1:32">
      <c r="A84" s="126">
        <f>MAX($A$7:A83)+1</f>
        <v>55</v>
      </c>
      <c r="B84" s="194" t="s">
        <v>43</v>
      </c>
      <c r="C84" s="194" t="s">
        <v>52</v>
      </c>
      <c r="D84" s="194" t="s">
        <v>242</v>
      </c>
      <c r="E84" s="194" t="s">
        <v>590</v>
      </c>
      <c r="F84" s="311" t="s">
        <v>591</v>
      </c>
      <c r="G84" s="193">
        <v>37.31</v>
      </c>
      <c r="H84" s="193">
        <v>37.551</v>
      </c>
      <c r="I84" s="193"/>
      <c r="J84" s="193">
        <v>6.453</v>
      </c>
      <c r="K84" s="126">
        <v>834</v>
      </c>
      <c r="L84" s="126">
        <v>834</v>
      </c>
      <c r="M84" s="126">
        <f t="shared" ref="M84:M92" si="8">N84</f>
        <v>650</v>
      </c>
      <c r="N84" s="552">
        <f t="shared" si="7"/>
        <v>650</v>
      </c>
      <c r="O84" s="126"/>
      <c r="P84" s="194" t="s">
        <v>591</v>
      </c>
      <c r="Q84" s="193">
        <v>37.31</v>
      </c>
      <c r="R84" s="193">
        <v>43.763</v>
      </c>
      <c r="S84" s="193">
        <v>6.453</v>
      </c>
      <c r="T84" s="193">
        <v>6.453</v>
      </c>
      <c r="U84" s="193">
        <v>820.98</v>
      </c>
      <c r="V84" s="194" t="s">
        <v>342</v>
      </c>
      <c r="W84" s="226">
        <v>983.04</v>
      </c>
      <c r="X84" s="226">
        <v>851.54</v>
      </c>
      <c r="Y84" s="194" t="s">
        <v>592</v>
      </c>
      <c r="Z84" s="202" t="s">
        <v>334</v>
      </c>
      <c r="AA84" s="556" t="s">
        <v>335</v>
      </c>
      <c r="AB84" s="556" t="s">
        <v>340</v>
      </c>
      <c r="AC84" s="556">
        <f>SUMIF(Sheet3!B:B,C84,Sheet3!E:E)</f>
        <v>145</v>
      </c>
      <c r="AD84" s="193">
        <f>(ROUND(AC84*T84,0))</f>
        <v>936</v>
      </c>
      <c r="AE84" s="75"/>
      <c r="AF84" s="558"/>
    </row>
    <row r="85" ht="36" outlineLevel="2" spans="1:32">
      <c r="A85" s="126">
        <f>MAX($A$7:A84)+1</f>
        <v>56</v>
      </c>
      <c r="B85" s="194" t="s">
        <v>43</v>
      </c>
      <c r="C85" s="194" t="s">
        <v>52</v>
      </c>
      <c r="D85" s="194" t="s">
        <v>242</v>
      </c>
      <c r="E85" s="194" t="s">
        <v>593</v>
      </c>
      <c r="F85" s="311" t="s">
        <v>594</v>
      </c>
      <c r="G85" s="193">
        <v>5.25</v>
      </c>
      <c r="H85" s="193">
        <v>5.705</v>
      </c>
      <c r="I85" s="193"/>
      <c r="J85" s="193">
        <v>11.239</v>
      </c>
      <c r="K85" s="126">
        <v>1342</v>
      </c>
      <c r="L85" s="126">
        <v>1342</v>
      </c>
      <c r="M85" s="126">
        <f t="shared" si="8"/>
        <v>1046</v>
      </c>
      <c r="N85" s="552">
        <f t="shared" si="7"/>
        <v>1046</v>
      </c>
      <c r="O85" s="126"/>
      <c r="P85" s="194" t="s">
        <v>594</v>
      </c>
      <c r="Q85" s="193">
        <v>5.25</v>
      </c>
      <c r="R85" s="193">
        <v>16.43</v>
      </c>
      <c r="S85" s="193">
        <v>11.18</v>
      </c>
      <c r="T85" s="193">
        <v>11.18</v>
      </c>
      <c r="U85" s="193">
        <v>1340.32</v>
      </c>
      <c r="V85" s="194" t="s">
        <v>342</v>
      </c>
      <c r="W85" s="226">
        <v>1838.24</v>
      </c>
      <c r="X85" s="226">
        <v>1369.71</v>
      </c>
      <c r="Y85" s="194" t="s">
        <v>595</v>
      </c>
      <c r="Z85" s="202" t="s">
        <v>334</v>
      </c>
      <c r="AA85" s="556" t="s">
        <v>335</v>
      </c>
      <c r="AB85" s="556" t="s">
        <v>340</v>
      </c>
      <c r="AC85" s="556">
        <f>SUMIF(Sheet3!B:B,C85,Sheet3!E:E)</f>
        <v>145</v>
      </c>
      <c r="AD85" s="193">
        <f>(ROUND(AC85*T85,0))</f>
        <v>1621</v>
      </c>
      <c r="AE85" s="75"/>
      <c r="AF85" s="558"/>
    </row>
    <row r="86" ht="24" outlineLevel="2" spans="1:32">
      <c r="A86" s="126">
        <f>MAX($A$7:A85)+1</f>
        <v>57</v>
      </c>
      <c r="B86" s="194" t="s">
        <v>43</v>
      </c>
      <c r="C86" s="194" t="s">
        <v>52</v>
      </c>
      <c r="D86" s="194" t="s">
        <v>242</v>
      </c>
      <c r="E86" s="194" t="s">
        <v>596</v>
      </c>
      <c r="F86" s="311" t="s">
        <v>597</v>
      </c>
      <c r="G86" s="193">
        <v>14.173</v>
      </c>
      <c r="H86" s="193">
        <v>28.678</v>
      </c>
      <c r="I86" s="193"/>
      <c r="J86" s="193">
        <v>14.505</v>
      </c>
      <c r="K86" s="126">
        <v>1569</v>
      </c>
      <c r="L86" s="126">
        <v>1569</v>
      </c>
      <c r="M86" s="126">
        <f t="shared" si="8"/>
        <v>1223</v>
      </c>
      <c r="N86" s="552">
        <f t="shared" si="7"/>
        <v>1223</v>
      </c>
      <c r="O86" s="126"/>
      <c r="P86" s="194" t="s">
        <v>597</v>
      </c>
      <c r="Q86" s="193">
        <v>14.173</v>
      </c>
      <c r="R86" s="193">
        <v>28.678</v>
      </c>
      <c r="S86" s="193">
        <v>14.505</v>
      </c>
      <c r="T86" s="193">
        <v>14.505</v>
      </c>
      <c r="U86" s="193">
        <v>1551.4</v>
      </c>
      <c r="V86" s="194" t="s">
        <v>342</v>
      </c>
      <c r="W86" s="226">
        <v>2110.87</v>
      </c>
      <c r="X86" s="226">
        <v>1601.17</v>
      </c>
      <c r="Y86" s="194" t="s">
        <v>598</v>
      </c>
      <c r="Z86" s="202" t="s">
        <v>334</v>
      </c>
      <c r="AA86" s="556" t="s">
        <v>335</v>
      </c>
      <c r="AB86" s="556" t="s">
        <v>340</v>
      </c>
      <c r="AC86" s="556">
        <f>SUMIF(Sheet3!B:B,C86,Sheet3!E:E)</f>
        <v>145</v>
      </c>
      <c r="AD86" s="193">
        <f>(ROUND(AC86*T86,0))</f>
        <v>2103</v>
      </c>
      <c r="AE86" s="75"/>
      <c r="AF86" s="558"/>
    </row>
    <row r="87" ht="24" outlineLevel="2" spans="1:32">
      <c r="A87" s="126">
        <f>MAX($A$7:A86)+1</f>
        <v>58</v>
      </c>
      <c r="B87" s="194" t="s">
        <v>43</v>
      </c>
      <c r="C87" s="407" t="s">
        <v>52</v>
      </c>
      <c r="D87" s="194" t="s">
        <v>242</v>
      </c>
      <c r="E87" s="194" t="s">
        <v>599</v>
      </c>
      <c r="F87" s="194" t="s">
        <v>600</v>
      </c>
      <c r="G87" s="193">
        <v>0</v>
      </c>
      <c r="H87" s="193">
        <v>1.234</v>
      </c>
      <c r="I87" s="193"/>
      <c r="J87" s="193">
        <v>3.693</v>
      </c>
      <c r="K87" s="126">
        <v>589</v>
      </c>
      <c r="L87" s="126">
        <v>589</v>
      </c>
      <c r="M87" s="126">
        <f t="shared" si="8"/>
        <v>459</v>
      </c>
      <c r="N87" s="552">
        <f t="shared" si="7"/>
        <v>459</v>
      </c>
      <c r="O87" s="126"/>
      <c r="P87" s="194"/>
      <c r="Q87" s="194"/>
      <c r="R87" s="194"/>
      <c r="S87" s="194"/>
      <c r="T87" s="194"/>
      <c r="U87" s="194"/>
      <c r="V87" s="194" t="s">
        <v>245</v>
      </c>
      <c r="W87" s="226">
        <v>797.96</v>
      </c>
      <c r="X87" s="226">
        <v>601.04</v>
      </c>
      <c r="Y87" s="194" t="s">
        <v>601</v>
      </c>
      <c r="Z87" s="202" t="s">
        <v>334</v>
      </c>
      <c r="AA87" s="558"/>
      <c r="AB87" s="558" t="s">
        <v>190</v>
      </c>
      <c r="AC87" s="558">
        <f>SUMIF(Sheet3!B:B,C87,Sheet3!D:D)</f>
        <v>65</v>
      </c>
      <c r="AD87" s="194"/>
      <c r="AE87" s="75"/>
      <c r="AF87" s="558"/>
    </row>
    <row r="88" ht="24" outlineLevel="2" spans="1:32">
      <c r="A88" s="126">
        <f>MAX($A$7:A87)+1</f>
        <v>59</v>
      </c>
      <c r="B88" s="194" t="s">
        <v>43</v>
      </c>
      <c r="C88" s="194" t="s">
        <v>52</v>
      </c>
      <c r="D88" s="194" t="s">
        <v>242</v>
      </c>
      <c r="E88" s="194" t="s">
        <v>602</v>
      </c>
      <c r="F88" s="311" t="s">
        <v>603</v>
      </c>
      <c r="G88" s="193">
        <v>0</v>
      </c>
      <c r="H88" s="193">
        <v>3.926</v>
      </c>
      <c r="I88" s="193"/>
      <c r="J88" s="193">
        <v>3.926</v>
      </c>
      <c r="K88" s="126">
        <v>249</v>
      </c>
      <c r="L88" s="126">
        <v>249</v>
      </c>
      <c r="M88" s="126">
        <f t="shared" si="8"/>
        <v>194</v>
      </c>
      <c r="N88" s="552">
        <f t="shared" si="7"/>
        <v>194</v>
      </c>
      <c r="O88" s="126"/>
      <c r="P88" s="194" t="s">
        <v>603</v>
      </c>
      <c r="Q88" s="193">
        <v>0</v>
      </c>
      <c r="R88" s="193">
        <v>3.926</v>
      </c>
      <c r="S88" s="193">
        <v>1.8</v>
      </c>
      <c r="T88" s="193">
        <v>1.8</v>
      </c>
      <c r="U88" s="193">
        <v>250.034</v>
      </c>
      <c r="V88" s="194" t="s">
        <v>245</v>
      </c>
      <c r="W88" s="226">
        <v>349.15</v>
      </c>
      <c r="X88" s="226">
        <v>253.62</v>
      </c>
      <c r="Y88" s="194" t="s">
        <v>604</v>
      </c>
      <c r="Z88" s="193" t="s">
        <v>334</v>
      </c>
      <c r="AA88" s="563" t="s">
        <v>335</v>
      </c>
      <c r="AB88" s="563" t="s">
        <v>190</v>
      </c>
      <c r="AC88" s="563">
        <f>SUMIF(Sheet3!B:B,C88,Sheet3!D:D)</f>
        <v>65</v>
      </c>
      <c r="AD88" s="193">
        <f>(ROUND(AC88*T88,0))</f>
        <v>117</v>
      </c>
      <c r="AE88" s="75"/>
      <c r="AF88" s="554"/>
    </row>
    <row r="89" ht="24" outlineLevel="2" spans="1:32">
      <c r="A89" s="126">
        <f>MAX($A$7:A88)+1</f>
        <v>60</v>
      </c>
      <c r="B89" s="194" t="s">
        <v>43</v>
      </c>
      <c r="C89" s="194" t="s">
        <v>52</v>
      </c>
      <c r="D89" s="194" t="s">
        <v>242</v>
      </c>
      <c r="E89" s="194" t="s">
        <v>605</v>
      </c>
      <c r="F89" s="311" t="s">
        <v>606</v>
      </c>
      <c r="G89" s="193">
        <v>0</v>
      </c>
      <c r="H89" s="193">
        <v>3.674</v>
      </c>
      <c r="I89" s="193"/>
      <c r="J89" s="193">
        <v>3.674</v>
      </c>
      <c r="K89" s="126">
        <v>153</v>
      </c>
      <c r="L89" s="126">
        <v>153</v>
      </c>
      <c r="M89" s="126">
        <f t="shared" si="8"/>
        <v>119</v>
      </c>
      <c r="N89" s="552">
        <f t="shared" si="7"/>
        <v>119</v>
      </c>
      <c r="O89" s="126"/>
      <c r="P89" s="194" t="s">
        <v>606</v>
      </c>
      <c r="Q89" s="193">
        <v>0</v>
      </c>
      <c r="R89" s="193">
        <v>3.674</v>
      </c>
      <c r="S89" s="193">
        <v>2.85</v>
      </c>
      <c r="T89" s="193">
        <v>2.85</v>
      </c>
      <c r="U89" s="193">
        <v>145.769</v>
      </c>
      <c r="V89" s="194" t="s">
        <v>245</v>
      </c>
      <c r="W89" s="226">
        <v>230.25</v>
      </c>
      <c r="X89" s="226">
        <v>155.98</v>
      </c>
      <c r="Y89" s="194" t="s">
        <v>607</v>
      </c>
      <c r="Z89" s="202" t="s">
        <v>334</v>
      </c>
      <c r="AA89" s="556" t="s">
        <v>335</v>
      </c>
      <c r="AB89" s="556" t="s">
        <v>190</v>
      </c>
      <c r="AC89" s="556">
        <f>SUMIF(Sheet3!B:B,C89,Sheet3!D:D)</f>
        <v>65</v>
      </c>
      <c r="AD89" s="193">
        <f>(ROUND(AC89*T89,0))</f>
        <v>185</v>
      </c>
      <c r="AE89" s="75"/>
      <c r="AF89" s="558"/>
    </row>
    <row r="90" ht="36" outlineLevel="2" spans="1:32">
      <c r="A90" s="126">
        <f>MAX($A$7:A89)+1</f>
        <v>61</v>
      </c>
      <c r="B90" s="194" t="s">
        <v>43</v>
      </c>
      <c r="C90" s="194" t="s">
        <v>52</v>
      </c>
      <c r="D90" s="194" t="s">
        <v>242</v>
      </c>
      <c r="E90" s="194" t="s">
        <v>608</v>
      </c>
      <c r="F90" s="311" t="s">
        <v>609</v>
      </c>
      <c r="G90" s="193">
        <v>0</v>
      </c>
      <c r="H90" s="193">
        <v>5.099</v>
      </c>
      <c r="I90" s="193"/>
      <c r="J90" s="193">
        <v>5.099</v>
      </c>
      <c r="K90" s="126">
        <v>343</v>
      </c>
      <c r="L90" s="126">
        <v>343</v>
      </c>
      <c r="M90" s="126">
        <f t="shared" si="8"/>
        <v>267</v>
      </c>
      <c r="N90" s="552">
        <f t="shared" si="7"/>
        <v>267</v>
      </c>
      <c r="O90" s="126"/>
      <c r="P90" s="194" t="s">
        <v>609</v>
      </c>
      <c r="Q90" s="193">
        <v>0</v>
      </c>
      <c r="R90" s="193">
        <v>5.099</v>
      </c>
      <c r="S90" s="193">
        <v>5.099</v>
      </c>
      <c r="T90" s="193">
        <v>5.099</v>
      </c>
      <c r="U90" s="193">
        <v>364.9</v>
      </c>
      <c r="V90" s="194" t="s">
        <v>245</v>
      </c>
      <c r="W90" s="226">
        <v>464.5</v>
      </c>
      <c r="X90" s="226">
        <v>350.61</v>
      </c>
      <c r="Y90" s="194" t="s">
        <v>610</v>
      </c>
      <c r="Z90" s="202" t="s">
        <v>334</v>
      </c>
      <c r="AA90" s="556" t="s">
        <v>335</v>
      </c>
      <c r="AB90" s="556" t="s">
        <v>190</v>
      </c>
      <c r="AC90" s="556">
        <f>SUMIF(Sheet3!B:B,C90,Sheet3!D:D)</f>
        <v>65</v>
      </c>
      <c r="AD90" s="193">
        <f>(ROUND(AC90*T90,0))</f>
        <v>331</v>
      </c>
      <c r="AE90" s="75"/>
      <c r="AF90" s="558"/>
    </row>
    <row r="91" ht="24" outlineLevel="2" spans="1:32">
      <c r="A91" s="126">
        <f>MAX($A$7:A90)+1</f>
        <v>62</v>
      </c>
      <c r="B91" s="194" t="s">
        <v>43</v>
      </c>
      <c r="C91" s="194" t="s">
        <v>52</v>
      </c>
      <c r="D91" s="194" t="s">
        <v>242</v>
      </c>
      <c r="E91" s="194" t="s">
        <v>611</v>
      </c>
      <c r="F91" s="311" t="s">
        <v>612</v>
      </c>
      <c r="G91" s="193">
        <v>0</v>
      </c>
      <c r="H91" s="193">
        <v>2.543</v>
      </c>
      <c r="I91" s="193"/>
      <c r="J91" s="193">
        <v>2.543</v>
      </c>
      <c r="K91" s="126">
        <v>164</v>
      </c>
      <c r="L91" s="126">
        <v>164</v>
      </c>
      <c r="M91" s="126">
        <f t="shared" si="8"/>
        <v>128</v>
      </c>
      <c r="N91" s="552">
        <f t="shared" si="7"/>
        <v>128</v>
      </c>
      <c r="O91" s="126"/>
      <c r="P91" s="194" t="s">
        <v>612</v>
      </c>
      <c r="Q91" s="194">
        <v>0</v>
      </c>
      <c r="R91" s="194">
        <v>2.543</v>
      </c>
      <c r="S91" s="193">
        <v>2.543</v>
      </c>
      <c r="T91" s="193">
        <v>2.543</v>
      </c>
      <c r="U91" s="193">
        <v>198.19</v>
      </c>
      <c r="V91" s="194" t="s">
        <v>245</v>
      </c>
      <c r="W91" s="226">
        <v>218.16</v>
      </c>
      <c r="X91" s="226">
        <v>167.64</v>
      </c>
      <c r="Y91" s="194" t="s">
        <v>613</v>
      </c>
      <c r="Z91" s="202" t="s">
        <v>334</v>
      </c>
      <c r="AA91" s="556" t="s">
        <v>335</v>
      </c>
      <c r="AB91" s="556" t="s">
        <v>190</v>
      </c>
      <c r="AC91" s="556">
        <f>SUMIF(Sheet3!B:B,C91,Sheet3!D:D)</f>
        <v>65</v>
      </c>
      <c r="AD91" s="194">
        <f>(ROUND(AC91*T91,0))</f>
        <v>165</v>
      </c>
      <c r="AE91" s="75"/>
      <c r="AF91" s="558"/>
    </row>
    <row r="92" ht="36" outlineLevel="2" spans="1:32">
      <c r="A92" s="126">
        <f>MAX($A$7:A91)+1</f>
        <v>63</v>
      </c>
      <c r="B92" s="194" t="s">
        <v>43</v>
      </c>
      <c r="C92" s="407" t="s">
        <v>52</v>
      </c>
      <c r="D92" s="194" t="s">
        <v>242</v>
      </c>
      <c r="E92" s="194" t="s">
        <v>614</v>
      </c>
      <c r="F92" s="194" t="s">
        <v>615</v>
      </c>
      <c r="G92" s="193">
        <v>0</v>
      </c>
      <c r="H92" s="193">
        <v>5.808</v>
      </c>
      <c r="I92" s="193"/>
      <c r="J92" s="193">
        <v>5.808</v>
      </c>
      <c r="K92" s="126">
        <v>407</v>
      </c>
      <c r="L92" s="126">
        <v>407</v>
      </c>
      <c r="M92" s="126">
        <f t="shared" si="8"/>
        <v>317</v>
      </c>
      <c r="N92" s="552">
        <f t="shared" si="7"/>
        <v>317</v>
      </c>
      <c r="O92" s="126"/>
      <c r="P92" s="194"/>
      <c r="Q92" s="194"/>
      <c r="R92" s="194"/>
      <c r="S92" s="194"/>
      <c r="T92" s="194"/>
      <c r="U92" s="194"/>
      <c r="V92" s="194" t="s">
        <v>245</v>
      </c>
      <c r="W92" s="226">
        <v>534</v>
      </c>
      <c r="X92" s="226">
        <v>417.32</v>
      </c>
      <c r="Y92" s="194" t="s">
        <v>616</v>
      </c>
      <c r="Z92" s="193" t="s">
        <v>334</v>
      </c>
      <c r="AA92" s="554"/>
      <c r="AB92" s="554" t="s">
        <v>190</v>
      </c>
      <c r="AC92" s="554">
        <f>SUMIF(Sheet3!B:B,C92,Sheet3!D:D)</f>
        <v>65</v>
      </c>
      <c r="AD92" s="194"/>
      <c r="AE92" s="75"/>
      <c r="AF92" s="554"/>
    </row>
    <row r="93" outlineLevel="2" spans="1:32">
      <c r="A93" s="126">
        <f>MAX($A$7:A92)+1</f>
        <v>64</v>
      </c>
      <c r="B93" s="125" t="s">
        <v>43</v>
      </c>
      <c r="C93" s="218" t="s">
        <v>48</v>
      </c>
      <c r="D93" s="115" t="s">
        <v>392</v>
      </c>
      <c r="E93" s="125" t="str">
        <f>C93&amp;D93</f>
        <v>南雄市前期工作</v>
      </c>
      <c r="F93" s="571" t="s">
        <v>617</v>
      </c>
      <c r="G93" s="115"/>
      <c r="H93" s="115"/>
      <c r="I93" s="115"/>
      <c r="J93" s="115"/>
      <c r="K93" s="126">
        <v>151</v>
      </c>
      <c r="L93" s="126">
        <v>151</v>
      </c>
      <c r="M93" s="126">
        <v>151</v>
      </c>
      <c r="N93" s="425">
        <v>151</v>
      </c>
      <c r="O93" s="126"/>
      <c r="P93" s="571"/>
      <c r="Q93" s="571"/>
      <c r="R93" s="571"/>
      <c r="S93" s="571"/>
      <c r="T93" s="571"/>
      <c r="U93" s="571"/>
      <c r="V93" s="115"/>
      <c r="W93" s="385"/>
      <c r="X93" s="385"/>
      <c r="Y93" s="115"/>
      <c r="Z93" s="115"/>
      <c r="AA93" s="554"/>
      <c r="AB93" s="554" t="s">
        <v>392</v>
      </c>
      <c r="AC93" s="554"/>
      <c r="AD93" s="571"/>
      <c r="AE93" s="75">
        <v>151</v>
      </c>
      <c r="AF93" s="554"/>
    </row>
    <row r="94" ht="24" outlineLevel="2" spans="1:32">
      <c r="A94" s="126">
        <f>MAX($A$7:A93)+1</f>
        <v>65</v>
      </c>
      <c r="B94" s="125" t="s">
        <v>43</v>
      </c>
      <c r="C94" s="125" t="s">
        <v>48</v>
      </c>
      <c r="D94" s="125" t="s">
        <v>192</v>
      </c>
      <c r="E94" s="125" t="s">
        <v>618</v>
      </c>
      <c r="F94" s="579" t="s">
        <v>619</v>
      </c>
      <c r="G94" s="125" t="s">
        <v>620</v>
      </c>
      <c r="H94" s="125" t="s">
        <v>621</v>
      </c>
      <c r="I94" s="125"/>
      <c r="J94" s="226">
        <v>9.92</v>
      </c>
      <c r="K94" s="126">
        <v>1544.5032</v>
      </c>
      <c r="L94" s="126">
        <v>1544.5032</v>
      </c>
      <c r="M94" s="126">
        <f t="shared" ref="M94:M113" si="9">N94</f>
        <v>1204</v>
      </c>
      <c r="N94" s="425">
        <f t="shared" ref="N94:N113" si="10">ROUND(L94*0.7797,0)</f>
        <v>1204</v>
      </c>
      <c r="O94" s="126"/>
      <c r="P94" s="125" t="s">
        <v>619</v>
      </c>
      <c r="Q94" s="193">
        <v>5.671</v>
      </c>
      <c r="R94" s="193">
        <v>15.591</v>
      </c>
      <c r="S94" s="193">
        <v>9.92</v>
      </c>
      <c r="T94" s="193">
        <v>9.92</v>
      </c>
      <c r="U94" s="193">
        <v>1939.16</v>
      </c>
      <c r="V94" s="125" t="s">
        <v>342</v>
      </c>
      <c r="W94" s="226">
        <v>1905.3296</v>
      </c>
      <c r="X94" s="226">
        <v>1544.5032</v>
      </c>
      <c r="Y94" s="125" t="s">
        <v>622</v>
      </c>
      <c r="Z94" s="125" t="s">
        <v>334</v>
      </c>
      <c r="AA94" s="563" t="s">
        <v>335</v>
      </c>
      <c r="AB94" s="563" t="s">
        <v>192</v>
      </c>
      <c r="AC94" s="563">
        <f>SUMIF(Sheet3!B:B,C94,Sheet3!F:F)</f>
        <v>55</v>
      </c>
      <c r="AD94" s="193">
        <f>(ROUND(AC94*T94,0))</f>
        <v>546</v>
      </c>
      <c r="AE94" s="75"/>
      <c r="AF94" s="554"/>
    </row>
    <row r="95" ht="48" outlineLevel="2" spans="1:32">
      <c r="A95" s="126">
        <f>MAX($A$7:A94)+1</f>
        <v>66</v>
      </c>
      <c r="B95" s="125" t="s">
        <v>43</v>
      </c>
      <c r="C95" s="218" t="s">
        <v>48</v>
      </c>
      <c r="D95" s="125" t="s">
        <v>623</v>
      </c>
      <c r="E95" s="125" t="s">
        <v>624</v>
      </c>
      <c r="F95" s="125" t="s">
        <v>625</v>
      </c>
      <c r="G95" s="125" t="s">
        <v>401</v>
      </c>
      <c r="H95" s="260" t="s">
        <v>626</v>
      </c>
      <c r="I95" s="260"/>
      <c r="J95" s="226">
        <v>1.432</v>
      </c>
      <c r="K95" s="126">
        <v>18.8696</v>
      </c>
      <c r="L95" s="126">
        <v>18.8696</v>
      </c>
      <c r="M95" s="126">
        <f t="shared" si="9"/>
        <v>15</v>
      </c>
      <c r="N95" s="425">
        <f t="shared" si="10"/>
        <v>15</v>
      </c>
      <c r="O95" s="126"/>
      <c r="P95" s="125"/>
      <c r="Q95" s="125"/>
      <c r="R95" s="125"/>
      <c r="S95" s="125"/>
      <c r="T95" s="125"/>
      <c r="U95" s="125"/>
      <c r="V95" s="125" t="s">
        <v>245</v>
      </c>
      <c r="W95" s="226">
        <v>35.2628</v>
      </c>
      <c r="X95" s="226">
        <v>18.8696</v>
      </c>
      <c r="Y95" s="125" t="s">
        <v>627</v>
      </c>
      <c r="Z95" s="260" t="s">
        <v>334</v>
      </c>
      <c r="AA95" s="554"/>
      <c r="AB95" s="554" t="s">
        <v>190</v>
      </c>
      <c r="AC95" s="554">
        <f>SUMIF(Sheet3!B:B,C95,Sheet3!D:D)</f>
        <v>82.5</v>
      </c>
      <c r="AD95" s="125"/>
      <c r="AE95" s="75"/>
      <c r="AF95" s="554"/>
    </row>
    <row r="96" ht="48" outlineLevel="2" spans="1:32">
      <c r="A96" s="126">
        <f>MAX($A$7:A95)+1</f>
        <v>67</v>
      </c>
      <c r="B96" s="125" t="s">
        <v>43</v>
      </c>
      <c r="C96" s="125" t="s">
        <v>48</v>
      </c>
      <c r="D96" s="125" t="s">
        <v>623</v>
      </c>
      <c r="E96" s="125" t="s">
        <v>628</v>
      </c>
      <c r="F96" s="579" t="s">
        <v>629</v>
      </c>
      <c r="G96" s="125" t="s">
        <v>630</v>
      </c>
      <c r="H96" s="260" t="s">
        <v>631</v>
      </c>
      <c r="I96" s="260"/>
      <c r="J96" s="125">
        <v>2.98</v>
      </c>
      <c r="K96" s="126">
        <v>181.5377</v>
      </c>
      <c r="L96" s="126">
        <v>181.5377</v>
      </c>
      <c r="M96" s="126">
        <f t="shared" si="9"/>
        <v>142</v>
      </c>
      <c r="N96" s="425">
        <f t="shared" si="10"/>
        <v>142</v>
      </c>
      <c r="O96" s="126"/>
      <c r="P96" s="125" t="s">
        <v>629</v>
      </c>
      <c r="Q96" s="193">
        <v>5.21</v>
      </c>
      <c r="R96" s="193">
        <v>8.19</v>
      </c>
      <c r="S96" s="193">
        <v>2.98</v>
      </c>
      <c r="T96" s="193">
        <v>2.98</v>
      </c>
      <c r="U96" s="193">
        <v>222.69</v>
      </c>
      <c r="V96" s="125" t="s">
        <v>245</v>
      </c>
      <c r="W96" s="226">
        <v>209.2858</v>
      </c>
      <c r="X96" s="226">
        <v>181.5377</v>
      </c>
      <c r="Y96" s="125" t="s">
        <v>632</v>
      </c>
      <c r="Z96" s="260" t="s">
        <v>334</v>
      </c>
      <c r="AA96" s="563" t="s">
        <v>335</v>
      </c>
      <c r="AB96" s="563" t="s">
        <v>190</v>
      </c>
      <c r="AC96" s="563">
        <f>SUMIF(Sheet3!B:B,C96,Sheet3!D:D)</f>
        <v>82.5</v>
      </c>
      <c r="AD96" s="193">
        <f>(ROUND(AC96*T96,0))</f>
        <v>246</v>
      </c>
      <c r="AE96" s="75"/>
      <c r="AF96" s="554"/>
    </row>
    <row r="97" ht="48" outlineLevel="2" spans="1:32">
      <c r="A97" s="126">
        <f>MAX($A$7:A96)+1</f>
        <v>68</v>
      </c>
      <c r="B97" s="125" t="s">
        <v>43</v>
      </c>
      <c r="C97" s="125" t="s">
        <v>48</v>
      </c>
      <c r="D97" s="125" t="s">
        <v>623</v>
      </c>
      <c r="E97" s="125" t="s">
        <v>633</v>
      </c>
      <c r="F97" s="579" t="s">
        <v>634</v>
      </c>
      <c r="G97" s="125" t="s">
        <v>401</v>
      </c>
      <c r="H97" s="125" t="s">
        <v>635</v>
      </c>
      <c r="I97" s="125"/>
      <c r="J97" s="125">
        <v>4.434</v>
      </c>
      <c r="K97" s="126">
        <v>223.9605</v>
      </c>
      <c r="L97" s="126">
        <v>223.9605</v>
      </c>
      <c r="M97" s="126">
        <f t="shared" si="9"/>
        <v>175</v>
      </c>
      <c r="N97" s="425">
        <f t="shared" si="10"/>
        <v>175</v>
      </c>
      <c r="O97" s="126"/>
      <c r="P97" s="125" t="s">
        <v>634</v>
      </c>
      <c r="Q97" s="193">
        <v>0</v>
      </c>
      <c r="R97" s="193">
        <v>4.434</v>
      </c>
      <c r="S97" s="193">
        <v>4.434</v>
      </c>
      <c r="T97" s="193">
        <v>4.434</v>
      </c>
      <c r="U97" s="193">
        <v>334.96</v>
      </c>
      <c r="V97" s="125" t="s">
        <v>245</v>
      </c>
      <c r="W97" s="226">
        <v>257.0428</v>
      </c>
      <c r="X97" s="226">
        <v>223.9605</v>
      </c>
      <c r="Y97" s="125" t="s">
        <v>636</v>
      </c>
      <c r="Z97" s="125" t="s">
        <v>334</v>
      </c>
      <c r="AA97" s="563" t="s">
        <v>335</v>
      </c>
      <c r="AB97" s="563" t="s">
        <v>190</v>
      </c>
      <c r="AC97" s="563">
        <f>SUMIF(Sheet3!B:B,C97,Sheet3!D:D)</f>
        <v>82.5</v>
      </c>
      <c r="AD97" s="193">
        <f>(ROUND(AC97*T97,0))</f>
        <v>366</v>
      </c>
      <c r="AE97" s="75"/>
      <c r="AF97" s="554"/>
    </row>
    <row r="98" ht="48" outlineLevel="2" spans="1:32">
      <c r="A98" s="126">
        <f>MAX($A$7:A97)+1</f>
        <v>69</v>
      </c>
      <c r="B98" s="125" t="s">
        <v>43</v>
      </c>
      <c r="C98" s="218" t="s">
        <v>48</v>
      </c>
      <c r="D98" s="125" t="s">
        <v>623</v>
      </c>
      <c r="E98" s="125" t="s">
        <v>637</v>
      </c>
      <c r="F98" s="125" t="s">
        <v>638</v>
      </c>
      <c r="G98" s="125" t="s">
        <v>401</v>
      </c>
      <c r="H98" s="260" t="s">
        <v>639</v>
      </c>
      <c r="I98" s="260"/>
      <c r="J98" s="125">
        <v>1.959</v>
      </c>
      <c r="K98" s="126">
        <v>54.5466</v>
      </c>
      <c r="L98" s="126">
        <v>54.5466</v>
      </c>
      <c r="M98" s="126">
        <f t="shared" si="9"/>
        <v>43</v>
      </c>
      <c r="N98" s="425">
        <f t="shared" si="10"/>
        <v>43</v>
      </c>
      <c r="O98" s="126"/>
      <c r="P98" s="125"/>
      <c r="Q98" s="125"/>
      <c r="R98" s="125"/>
      <c r="S98" s="125"/>
      <c r="T98" s="125"/>
      <c r="U98" s="125"/>
      <c r="V98" s="125" t="s">
        <v>245</v>
      </c>
      <c r="W98" s="226">
        <v>80.8643</v>
      </c>
      <c r="X98" s="226">
        <v>54.5466</v>
      </c>
      <c r="Y98" s="125" t="s">
        <v>640</v>
      </c>
      <c r="Z98" s="260" t="s">
        <v>334</v>
      </c>
      <c r="AA98" s="554"/>
      <c r="AB98" s="554" t="s">
        <v>190</v>
      </c>
      <c r="AC98" s="554">
        <f>SUMIF(Sheet3!B:B,C98,Sheet3!D:D)</f>
        <v>82.5</v>
      </c>
      <c r="AD98" s="125"/>
      <c r="AE98" s="75"/>
      <c r="AF98" s="554"/>
    </row>
    <row r="99" ht="36" outlineLevel="2" spans="1:32">
      <c r="A99" s="126">
        <f>MAX($A$7:A98)+1</f>
        <v>70</v>
      </c>
      <c r="B99" s="125" t="s">
        <v>43</v>
      </c>
      <c r="C99" s="125" t="s">
        <v>48</v>
      </c>
      <c r="D99" s="125" t="s">
        <v>623</v>
      </c>
      <c r="E99" s="125" t="s">
        <v>641</v>
      </c>
      <c r="F99" s="579" t="s">
        <v>642</v>
      </c>
      <c r="G99" s="125" t="s">
        <v>401</v>
      </c>
      <c r="H99" s="125" t="s">
        <v>643</v>
      </c>
      <c r="I99" s="125"/>
      <c r="J99" s="125">
        <v>0.936</v>
      </c>
      <c r="K99" s="126">
        <v>76.884</v>
      </c>
      <c r="L99" s="126">
        <v>76.884</v>
      </c>
      <c r="M99" s="126">
        <f t="shared" si="9"/>
        <v>60</v>
      </c>
      <c r="N99" s="425">
        <f t="shared" si="10"/>
        <v>60</v>
      </c>
      <c r="O99" s="126"/>
      <c r="P99" s="125" t="s">
        <v>642</v>
      </c>
      <c r="Q99" s="193">
        <v>0</v>
      </c>
      <c r="R99" s="193">
        <v>0.936</v>
      </c>
      <c r="S99" s="193">
        <v>0.936</v>
      </c>
      <c r="T99" s="193">
        <v>0.936</v>
      </c>
      <c r="U99" s="193">
        <v>69.83</v>
      </c>
      <c r="V99" s="125" t="s">
        <v>245</v>
      </c>
      <c r="W99" s="226">
        <v>103.2861</v>
      </c>
      <c r="X99" s="226">
        <v>76.884</v>
      </c>
      <c r="Y99" s="125" t="s">
        <v>644</v>
      </c>
      <c r="Z99" s="125" t="s">
        <v>334</v>
      </c>
      <c r="AA99" s="563" t="s">
        <v>335</v>
      </c>
      <c r="AB99" s="563" t="s">
        <v>190</v>
      </c>
      <c r="AC99" s="563">
        <f>SUMIF(Sheet3!B:B,C99,Sheet3!D:D)</f>
        <v>82.5</v>
      </c>
      <c r="AD99" s="193">
        <f t="shared" ref="AD99:AD105" si="11">(ROUND(AC99*T99,0))</f>
        <v>77</v>
      </c>
      <c r="AE99" s="75"/>
      <c r="AF99" s="554"/>
    </row>
    <row r="100" ht="48" outlineLevel="2" spans="1:32">
      <c r="A100" s="126">
        <f>MAX($A$7:A99)+1</f>
        <v>71</v>
      </c>
      <c r="B100" s="125" t="s">
        <v>43</v>
      </c>
      <c r="C100" s="125" t="s">
        <v>48</v>
      </c>
      <c r="D100" s="125" t="s">
        <v>623</v>
      </c>
      <c r="E100" s="125" t="s">
        <v>645</v>
      </c>
      <c r="F100" s="579" t="s">
        <v>646</v>
      </c>
      <c r="G100" s="125" t="s">
        <v>401</v>
      </c>
      <c r="H100" s="125" t="s">
        <v>647</v>
      </c>
      <c r="I100" s="125"/>
      <c r="J100" s="125">
        <v>3.347</v>
      </c>
      <c r="K100" s="126">
        <v>274.8671</v>
      </c>
      <c r="L100" s="126">
        <v>274.8671</v>
      </c>
      <c r="M100" s="126">
        <f t="shared" si="9"/>
        <v>214</v>
      </c>
      <c r="N100" s="425">
        <f t="shared" si="10"/>
        <v>214</v>
      </c>
      <c r="O100" s="126"/>
      <c r="P100" s="125" t="s">
        <v>646</v>
      </c>
      <c r="Q100" s="193">
        <v>0</v>
      </c>
      <c r="R100" s="193">
        <v>3.347</v>
      </c>
      <c r="S100" s="193">
        <v>3.347</v>
      </c>
      <c r="T100" s="193">
        <v>3.347</v>
      </c>
      <c r="U100" s="193">
        <v>251.01</v>
      </c>
      <c r="V100" s="125" t="s">
        <v>245</v>
      </c>
      <c r="W100" s="226">
        <v>347.2199</v>
      </c>
      <c r="X100" s="226">
        <v>274.8671</v>
      </c>
      <c r="Y100" s="125" t="s">
        <v>648</v>
      </c>
      <c r="Z100" s="125" t="s">
        <v>334</v>
      </c>
      <c r="AA100" s="563" t="s">
        <v>335</v>
      </c>
      <c r="AB100" s="563" t="s">
        <v>190</v>
      </c>
      <c r="AC100" s="563">
        <f>SUMIF(Sheet3!B:B,C100,Sheet3!D:D)</f>
        <v>82.5</v>
      </c>
      <c r="AD100" s="193">
        <f t="shared" si="11"/>
        <v>276</v>
      </c>
      <c r="AE100" s="75"/>
      <c r="AF100" s="554"/>
    </row>
    <row r="101" ht="48" outlineLevel="2" spans="1:32">
      <c r="A101" s="126">
        <f>MAX($A$7:A100)+1</f>
        <v>72</v>
      </c>
      <c r="B101" s="125" t="s">
        <v>43</v>
      </c>
      <c r="C101" s="125" t="s">
        <v>48</v>
      </c>
      <c r="D101" s="125" t="s">
        <v>623</v>
      </c>
      <c r="E101" s="125" t="s">
        <v>649</v>
      </c>
      <c r="F101" s="579" t="s">
        <v>650</v>
      </c>
      <c r="G101" s="125" t="s">
        <v>401</v>
      </c>
      <c r="H101" s="125" t="s">
        <v>651</v>
      </c>
      <c r="I101" s="125"/>
      <c r="J101" s="125">
        <v>4.395</v>
      </c>
      <c r="K101" s="126">
        <v>278.0775</v>
      </c>
      <c r="L101" s="126">
        <v>278.0775</v>
      </c>
      <c r="M101" s="126">
        <f t="shared" si="9"/>
        <v>217</v>
      </c>
      <c r="N101" s="425">
        <f t="shared" si="10"/>
        <v>217</v>
      </c>
      <c r="O101" s="126"/>
      <c r="P101" s="125" t="s">
        <v>650</v>
      </c>
      <c r="Q101" s="193">
        <v>0</v>
      </c>
      <c r="R101" s="193">
        <v>4.395</v>
      </c>
      <c r="S101" s="193">
        <v>4.395</v>
      </c>
      <c r="T101" s="193">
        <v>4.395</v>
      </c>
      <c r="U101" s="193">
        <v>310.48</v>
      </c>
      <c r="V101" s="125" t="s">
        <v>245</v>
      </c>
      <c r="W101" s="226">
        <v>359.0834</v>
      </c>
      <c r="X101" s="226">
        <v>278.0775</v>
      </c>
      <c r="Y101" s="125" t="s">
        <v>652</v>
      </c>
      <c r="Z101" s="125" t="s">
        <v>334</v>
      </c>
      <c r="AA101" s="563" t="s">
        <v>335</v>
      </c>
      <c r="AB101" s="563" t="s">
        <v>190</v>
      </c>
      <c r="AC101" s="563">
        <f>SUMIF(Sheet3!B:B,C101,Sheet3!D:D)</f>
        <v>82.5</v>
      </c>
      <c r="AD101" s="193">
        <f t="shared" si="11"/>
        <v>363</v>
      </c>
      <c r="AE101" s="75"/>
      <c r="AF101" s="554"/>
    </row>
    <row r="102" ht="48" outlineLevel="2" spans="1:32">
      <c r="A102" s="126">
        <f>MAX($A$7:A101)+1</f>
        <v>73</v>
      </c>
      <c r="B102" s="125" t="s">
        <v>43</v>
      </c>
      <c r="C102" s="125" t="s">
        <v>48</v>
      </c>
      <c r="D102" s="125" t="s">
        <v>623</v>
      </c>
      <c r="E102" s="125" t="s">
        <v>653</v>
      </c>
      <c r="F102" s="579" t="s">
        <v>654</v>
      </c>
      <c r="G102" s="125" t="s">
        <v>401</v>
      </c>
      <c r="H102" s="125" t="s">
        <v>655</v>
      </c>
      <c r="I102" s="125"/>
      <c r="J102" s="125">
        <v>3.443</v>
      </c>
      <c r="K102" s="126">
        <v>196.256</v>
      </c>
      <c r="L102" s="126">
        <v>196.256</v>
      </c>
      <c r="M102" s="126">
        <f t="shared" si="9"/>
        <v>153</v>
      </c>
      <c r="N102" s="425">
        <f t="shared" si="10"/>
        <v>153</v>
      </c>
      <c r="O102" s="126"/>
      <c r="P102" s="125" t="s">
        <v>654</v>
      </c>
      <c r="Q102" s="193">
        <v>0</v>
      </c>
      <c r="R102" s="193">
        <v>3.443</v>
      </c>
      <c r="S102" s="193">
        <v>3.443</v>
      </c>
      <c r="T102" s="193">
        <v>3.443</v>
      </c>
      <c r="U102" s="193">
        <v>252.8</v>
      </c>
      <c r="V102" s="125" t="s">
        <v>245</v>
      </c>
      <c r="W102" s="226">
        <v>255.7</v>
      </c>
      <c r="X102" s="226">
        <v>196.256</v>
      </c>
      <c r="Y102" s="125" t="s">
        <v>656</v>
      </c>
      <c r="Z102" s="125" t="s">
        <v>334</v>
      </c>
      <c r="AA102" s="563" t="s">
        <v>335</v>
      </c>
      <c r="AB102" s="563" t="s">
        <v>190</v>
      </c>
      <c r="AC102" s="563">
        <f>SUMIF(Sheet3!B:B,C102,Sheet3!D:D)</f>
        <v>82.5</v>
      </c>
      <c r="AD102" s="193">
        <f t="shared" si="11"/>
        <v>284</v>
      </c>
      <c r="AE102" s="75"/>
      <c r="AF102" s="554"/>
    </row>
    <row r="103" ht="48" outlineLevel="2" spans="1:32">
      <c r="A103" s="126">
        <f>MAX($A$7:A102)+1</f>
        <v>74</v>
      </c>
      <c r="B103" s="125" t="s">
        <v>43</v>
      </c>
      <c r="C103" s="125" t="s">
        <v>48</v>
      </c>
      <c r="D103" s="125" t="s">
        <v>623</v>
      </c>
      <c r="E103" s="125" t="s">
        <v>657</v>
      </c>
      <c r="F103" s="579" t="s">
        <v>658</v>
      </c>
      <c r="G103" s="125" t="s">
        <v>401</v>
      </c>
      <c r="H103" s="260" t="s">
        <v>659</v>
      </c>
      <c r="I103" s="260"/>
      <c r="J103" s="125">
        <v>4.16</v>
      </c>
      <c r="K103" s="126">
        <v>220.8678</v>
      </c>
      <c r="L103" s="126">
        <v>220.8678</v>
      </c>
      <c r="M103" s="126">
        <f t="shared" si="9"/>
        <v>172</v>
      </c>
      <c r="N103" s="425">
        <f t="shared" si="10"/>
        <v>172</v>
      </c>
      <c r="O103" s="126"/>
      <c r="P103" s="125" t="s">
        <v>658</v>
      </c>
      <c r="Q103" s="193">
        <v>0</v>
      </c>
      <c r="R103" s="193">
        <v>4.16</v>
      </c>
      <c r="S103" s="193">
        <v>4.16</v>
      </c>
      <c r="T103" s="193">
        <v>4.16</v>
      </c>
      <c r="U103" s="193">
        <v>311.627</v>
      </c>
      <c r="V103" s="125" t="s">
        <v>245</v>
      </c>
      <c r="W103" s="226">
        <v>292.319</v>
      </c>
      <c r="X103" s="226">
        <v>220.8678</v>
      </c>
      <c r="Y103" s="125" t="s">
        <v>660</v>
      </c>
      <c r="Z103" s="260" t="s">
        <v>334</v>
      </c>
      <c r="AA103" s="563" t="s">
        <v>335</v>
      </c>
      <c r="AB103" s="563" t="s">
        <v>190</v>
      </c>
      <c r="AC103" s="563">
        <f>SUMIF(Sheet3!B:B,C103,Sheet3!D:D)</f>
        <v>82.5</v>
      </c>
      <c r="AD103" s="193">
        <f t="shared" si="11"/>
        <v>343</v>
      </c>
      <c r="AE103" s="75"/>
      <c r="AF103" s="554"/>
    </row>
    <row r="104" ht="48" outlineLevel="2" spans="1:32">
      <c r="A104" s="126">
        <f>MAX($A$7:A103)+1</f>
        <v>75</v>
      </c>
      <c r="B104" s="125" t="s">
        <v>43</v>
      </c>
      <c r="C104" s="125" t="s">
        <v>48</v>
      </c>
      <c r="D104" s="125" t="s">
        <v>623</v>
      </c>
      <c r="E104" s="125" t="s">
        <v>661</v>
      </c>
      <c r="F104" s="579" t="s">
        <v>662</v>
      </c>
      <c r="G104" s="125" t="s">
        <v>401</v>
      </c>
      <c r="H104" s="260" t="s">
        <v>663</v>
      </c>
      <c r="I104" s="260"/>
      <c r="J104" s="125">
        <v>1.647</v>
      </c>
      <c r="K104" s="126">
        <v>90.7246</v>
      </c>
      <c r="L104" s="126">
        <v>90.7246</v>
      </c>
      <c r="M104" s="126">
        <f t="shared" si="9"/>
        <v>71</v>
      </c>
      <c r="N104" s="425">
        <f t="shared" si="10"/>
        <v>71</v>
      </c>
      <c r="O104" s="126"/>
      <c r="P104" s="125" t="s">
        <v>662</v>
      </c>
      <c r="Q104" s="193">
        <v>0</v>
      </c>
      <c r="R104" s="193">
        <v>1.647</v>
      </c>
      <c r="S104" s="193">
        <v>1.647</v>
      </c>
      <c r="T104" s="193">
        <v>1.647</v>
      </c>
      <c r="U104" s="193">
        <v>123.51</v>
      </c>
      <c r="V104" s="125" t="s">
        <v>245</v>
      </c>
      <c r="W104" s="226">
        <v>120.5748</v>
      </c>
      <c r="X104" s="226">
        <v>90.7246</v>
      </c>
      <c r="Y104" s="125" t="s">
        <v>664</v>
      </c>
      <c r="Z104" s="260" t="s">
        <v>334</v>
      </c>
      <c r="AA104" s="563" t="s">
        <v>335</v>
      </c>
      <c r="AB104" s="563" t="s">
        <v>190</v>
      </c>
      <c r="AC104" s="563">
        <f>SUMIF(Sheet3!B:B,C104,Sheet3!D:D)</f>
        <v>82.5</v>
      </c>
      <c r="AD104" s="193">
        <f t="shared" si="11"/>
        <v>136</v>
      </c>
      <c r="AE104" s="75"/>
      <c r="AF104" s="554"/>
    </row>
    <row r="105" ht="60" outlineLevel="2" spans="1:32">
      <c r="A105" s="126">
        <f>MAX($A$7:A104)+1</f>
        <v>76</v>
      </c>
      <c r="B105" s="125" t="s">
        <v>43</v>
      </c>
      <c r="C105" s="125" t="s">
        <v>48</v>
      </c>
      <c r="D105" s="125" t="s">
        <v>623</v>
      </c>
      <c r="E105" s="125" t="s">
        <v>665</v>
      </c>
      <c r="F105" s="579" t="s">
        <v>666</v>
      </c>
      <c r="G105" s="125" t="s">
        <v>401</v>
      </c>
      <c r="H105" s="260" t="s">
        <v>667</v>
      </c>
      <c r="I105" s="260"/>
      <c r="J105" s="125">
        <v>1.426</v>
      </c>
      <c r="K105" s="126">
        <v>71.7901</v>
      </c>
      <c r="L105" s="126">
        <v>71.7901</v>
      </c>
      <c r="M105" s="126">
        <f t="shared" si="9"/>
        <v>56</v>
      </c>
      <c r="N105" s="425">
        <f t="shared" si="10"/>
        <v>56</v>
      </c>
      <c r="O105" s="126"/>
      <c r="P105" s="125" t="s">
        <v>666</v>
      </c>
      <c r="Q105" s="193">
        <v>0</v>
      </c>
      <c r="R105" s="193">
        <v>1.426</v>
      </c>
      <c r="S105" s="193">
        <v>1.426</v>
      </c>
      <c r="T105" s="193">
        <v>1.426</v>
      </c>
      <c r="U105" s="193">
        <v>106.92</v>
      </c>
      <c r="V105" s="125" t="s">
        <v>245</v>
      </c>
      <c r="W105" s="226">
        <v>82.6503</v>
      </c>
      <c r="X105" s="226">
        <v>71.7901</v>
      </c>
      <c r="Y105" s="125" t="s">
        <v>668</v>
      </c>
      <c r="Z105" s="260" t="s">
        <v>334</v>
      </c>
      <c r="AA105" s="563" t="s">
        <v>335</v>
      </c>
      <c r="AB105" s="563" t="s">
        <v>190</v>
      </c>
      <c r="AC105" s="563">
        <f>SUMIF(Sheet3!B:B,C105,Sheet3!D:D)</f>
        <v>82.5</v>
      </c>
      <c r="AD105" s="193">
        <f t="shared" si="11"/>
        <v>118</v>
      </c>
      <c r="AE105" s="75"/>
      <c r="AF105" s="554"/>
    </row>
    <row r="106" ht="48" outlineLevel="2" spans="1:32">
      <c r="A106" s="126">
        <f>MAX($A$7:A105)+1</f>
        <v>77</v>
      </c>
      <c r="B106" s="125" t="s">
        <v>43</v>
      </c>
      <c r="C106" s="218" t="s">
        <v>48</v>
      </c>
      <c r="D106" s="125" t="s">
        <v>623</v>
      </c>
      <c r="E106" s="125" t="s">
        <v>669</v>
      </c>
      <c r="F106" s="125" t="s">
        <v>670</v>
      </c>
      <c r="G106" s="125" t="s">
        <v>401</v>
      </c>
      <c r="H106" s="260" t="s">
        <v>671</v>
      </c>
      <c r="I106" s="260"/>
      <c r="J106" s="125">
        <v>1.841</v>
      </c>
      <c r="K106" s="126">
        <v>53.7491</v>
      </c>
      <c r="L106" s="126">
        <v>53.7491</v>
      </c>
      <c r="M106" s="126">
        <f t="shared" si="9"/>
        <v>42</v>
      </c>
      <c r="N106" s="425">
        <f t="shared" si="10"/>
        <v>42</v>
      </c>
      <c r="O106" s="126"/>
      <c r="P106" s="125"/>
      <c r="Q106" s="125"/>
      <c r="R106" s="125"/>
      <c r="S106" s="125"/>
      <c r="T106" s="125"/>
      <c r="U106" s="125"/>
      <c r="V106" s="125" t="s">
        <v>245</v>
      </c>
      <c r="W106" s="226">
        <v>78.8489</v>
      </c>
      <c r="X106" s="226">
        <v>53.7491</v>
      </c>
      <c r="Y106" s="125" t="s">
        <v>672</v>
      </c>
      <c r="Z106" s="260" t="s">
        <v>334</v>
      </c>
      <c r="AA106" s="554"/>
      <c r="AB106" s="554" t="s">
        <v>190</v>
      </c>
      <c r="AC106" s="554">
        <f>SUMIF(Sheet3!B:B,C106,Sheet3!D:D)</f>
        <v>82.5</v>
      </c>
      <c r="AD106" s="125"/>
      <c r="AE106" s="75"/>
      <c r="AF106" s="554"/>
    </row>
    <row r="107" ht="48" outlineLevel="2" spans="1:32">
      <c r="A107" s="126">
        <f>MAX($A$7:A106)+1</f>
        <v>78</v>
      </c>
      <c r="B107" s="125" t="s">
        <v>43</v>
      </c>
      <c r="C107" s="125" t="s">
        <v>48</v>
      </c>
      <c r="D107" s="125" t="s">
        <v>623</v>
      </c>
      <c r="E107" s="125" t="s">
        <v>673</v>
      </c>
      <c r="F107" s="579" t="s">
        <v>674</v>
      </c>
      <c r="G107" s="125" t="s">
        <v>401</v>
      </c>
      <c r="H107" s="260" t="s">
        <v>474</v>
      </c>
      <c r="I107" s="260"/>
      <c r="J107" s="125">
        <v>1.85</v>
      </c>
      <c r="K107" s="126">
        <v>64.2005</v>
      </c>
      <c r="L107" s="126">
        <v>64.2005</v>
      </c>
      <c r="M107" s="126">
        <f t="shared" si="9"/>
        <v>50</v>
      </c>
      <c r="N107" s="425">
        <f t="shared" si="10"/>
        <v>50</v>
      </c>
      <c r="O107" s="126"/>
      <c r="P107" s="125" t="s">
        <v>674</v>
      </c>
      <c r="Q107" s="193">
        <v>0</v>
      </c>
      <c r="R107" s="193">
        <v>1.85</v>
      </c>
      <c r="S107" s="193">
        <v>1.85</v>
      </c>
      <c r="T107" s="193">
        <v>1.85</v>
      </c>
      <c r="U107" s="193">
        <v>135.38</v>
      </c>
      <c r="V107" s="125" t="s">
        <v>245</v>
      </c>
      <c r="W107" s="226">
        <v>91.1225</v>
      </c>
      <c r="X107" s="226">
        <v>64.2005</v>
      </c>
      <c r="Y107" s="125" t="s">
        <v>675</v>
      </c>
      <c r="Z107" s="260" t="s">
        <v>334</v>
      </c>
      <c r="AA107" s="563" t="s">
        <v>335</v>
      </c>
      <c r="AB107" s="563" t="s">
        <v>190</v>
      </c>
      <c r="AC107" s="563">
        <f>SUMIF(Sheet3!B:B,C107,Sheet3!D:D)</f>
        <v>82.5</v>
      </c>
      <c r="AD107" s="193">
        <f>(ROUND(AC107*T107,0))</f>
        <v>153</v>
      </c>
      <c r="AE107" s="75"/>
      <c r="AF107" s="554"/>
    </row>
    <row r="108" ht="48" outlineLevel="2" spans="1:32">
      <c r="A108" s="126">
        <f>MAX($A$7:A107)+1</f>
        <v>79</v>
      </c>
      <c r="B108" s="125" t="s">
        <v>43</v>
      </c>
      <c r="C108" s="125" t="s">
        <v>48</v>
      </c>
      <c r="D108" s="125" t="s">
        <v>623</v>
      </c>
      <c r="E108" s="125" t="s">
        <v>676</v>
      </c>
      <c r="F108" s="579" t="s">
        <v>677</v>
      </c>
      <c r="G108" s="125" t="s">
        <v>401</v>
      </c>
      <c r="H108" s="260" t="s">
        <v>678</v>
      </c>
      <c r="I108" s="260"/>
      <c r="J108" s="125">
        <v>4.292</v>
      </c>
      <c r="K108" s="126">
        <v>201.3381</v>
      </c>
      <c r="L108" s="126">
        <v>201.3381</v>
      </c>
      <c r="M108" s="126">
        <f t="shared" si="9"/>
        <v>157</v>
      </c>
      <c r="N108" s="425">
        <f t="shared" si="10"/>
        <v>157</v>
      </c>
      <c r="O108" s="126"/>
      <c r="P108" s="125" t="s">
        <v>677</v>
      </c>
      <c r="Q108" s="193">
        <v>0</v>
      </c>
      <c r="R108" s="193">
        <v>4.292</v>
      </c>
      <c r="S108" s="193">
        <v>3.018</v>
      </c>
      <c r="T108" s="193">
        <v>3.018</v>
      </c>
      <c r="U108" s="193">
        <v>311.777</v>
      </c>
      <c r="V108" s="125" t="s">
        <v>245</v>
      </c>
      <c r="W108" s="226">
        <v>269.3938</v>
      </c>
      <c r="X108" s="226">
        <v>201.3381</v>
      </c>
      <c r="Y108" s="125" t="s">
        <v>679</v>
      </c>
      <c r="Z108" s="260" t="s">
        <v>334</v>
      </c>
      <c r="AA108" s="563" t="s">
        <v>335</v>
      </c>
      <c r="AB108" s="563" t="s">
        <v>190</v>
      </c>
      <c r="AC108" s="563">
        <f>SUMIF(Sheet3!B:B,C108,Sheet3!D:D)</f>
        <v>82.5</v>
      </c>
      <c r="AD108" s="193">
        <f>(ROUND(AC108*T108,0))</f>
        <v>249</v>
      </c>
      <c r="AE108" s="75"/>
      <c r="AF108" s="554"/>
    </row>
    <row r="109" ht="48" outlineLevel="2" spans="1:32">
      <c r="A109" s="126">
        <f>MAX($A$7:A108)+1</f>
        <v>80</v>
      </c>
      <c r="B109" s="125" t="s">
        <v>43</v>
      </c>
      <c r="C109" s="125" t="s">
        <v>48</v>
      </c>
      <c r="D109" s="125" t="s">
        <v>623</v>
      </c>
      <c r="E109" s="125" t="s">
        <v>680</v>
      </c>
      <c r="F109" s="579" t="s">
        <v>681</v>
      </c>
      <c r="G109" s="125" t="s">
        <v>401</v>
      </c>
      <c r="H109" s="260" t="s">
        <v>682</v>
      </c>
      <c r="I109" s="260"/>
      <c r="J109" s="125">
        <v>2.393</v>
      </c>
      <c r="K109" s="126">
        <v>119.8232</v>
      </c>
      <c r="L109" s="126">
        <v>119.8232</v>
      </c>
      <c r="M109" s="126">
        <f t="shared" si="9"/>
        <v>93</v>
      </c>
      <c r="N109" s="425">
        <f t="shared" si="10"/>
        <v>93</v>
      </c>
      <c r="O109" s="126"/>
      <c r="P109" s="125" t="s">
        <v>681</v>
      </c>
      <c r="Q109" s="193">
        <v>0</v>
      </c>
      <c r="R109" s="193">
        <v>2.393</v>
      </c>
      <c r="S109" s="193">
        <v>2.393</v>
      </c>
      <c r="T109" s="193">
        <v>2.393</v>
      </c>
      <c r="U109" s="193">
        <v>180</v>
      </c>
      <c r="V109" s="125" t="s">
        <v>245</v>
      </c>
      <c r="W109" s="226">
        <v>138.2969</v>
      </c>
      <c r="X109" s="226">
        <v>119.8232</v>
      </c>
      <c r="Y109" s="125" t="s">
        <v>683</v>
      </c>
      <c r="Z109" s="260" t="s">
        <v>334</v>
      </c>
      <c r="AA109" s="563" t="s">
        <v>335</v>
      </c>
      <c r="AB109" s="563" t="s">
        <v>190</v>
      </c>
      <c r="AC109" s="563">
        <f>SUMIF(Sheet3!B:B,C109,Sheet3!D:D)</f>
        <v>82.5</v>
      </c>
      <c r="AD109" s="193">
        <f>(ROUND(AC109*T109,0))</f>
        <v>197</v>
      </c>
      <c r="AE109" s="75"/>
      <c r="AF109" s="554"/>
    </row>
    <row r="110" ht="72" outlineLevel="2" spans="1:32">
      <c r="A110" s="250">
        <f>MAX($A$7:A109)+1</f>
        <v>81</v>
      </c>
      <c r="B110" s="125" t="s">
        <v>43</v>
      </c>
      <c r="C110" s="218" t="s">
        <v>48</v>
      </c>
      <c r="D110" s="125" t="s">
        <v>684</v>
      </c>
      <c r="E110" s="125" t="s">
        <v>685</v>
      </c>
      <c r="F110" s="125" t="s">
        <v>686</v>
      </c>
      <c r="G110" s="125" t="s">
        <v>401</v>
      </c>
      <c r="H110" s="260" t="s">
        <v>687</v>
      </c>
      <c r="I110" s="260"/>
      <c r="J110" s="125">
        <v>5.098</v>
      </c>
      <c r="K110" s="126">
        <v>260.8626</v>
      </c>
      <c r="L110" s="126">
        <v>260.8626</v>
      </c>
      <c r="M110" s="126">
        <f t="shared" si="9"/>
        <v>203</v>
      </c>
      <c r="N110" s="425">
        <f t="shared" si="10"/>
        <v>203</v>
      </c>
      <c r="O110" s="126"/>
      <c r="P110" s="125"/>
      <c r="Q110" s="125"/>
      <c r="R110" s="125"/>
      <c r="S110" s="125"/>
      <c r="T110" s="125"/>
      <c r="U110" s="125"/>
      <c r="V110" s="125" t="s">
        <v>245</v>
      </c>
      <c r="W110" s="226">
        <v>317.012</v>
      </c>
      <c r="X110" s="226">
        <v>260.8626</v>
      </c>
      <c r="Y110" s="125" t="s">
        <v>688</v>
      </c>
      <c r="Z110" s="260" t="s">
        <v>334</v>
      </c>
      <c r="AA110" s="554"/>
      <c r="AB110" s="554" t="s">
        <v>190</v>
      </c>
      <c r="AC110" s="554">
        <f>SUMIF(Sheet3!B:B,C110,Sheet3!D:D)</f>
        <v>82.5</v>
      </c>
      <c r="AD110" s="125"/>
      <c r="AE110" s="75"/>
      <c r="AF110" s="554"/>
    </row>
    <row r="111" ht="96" outlineLevel="2" spans="1:32">
      <c r="A111" s="250">
        <f>MAX($A$7:A110)+1</f>
        <v>82</v>
      </c>
      <c r="B111" s="125" t="s">
        <v>43</v>
      </c>
      <c r="C111" s="218" t="s">
        <v>48</v>
      </c>
      <c r="D111" s="125" t="s">
        <v>684</v>
      </c>
      <c r="E111" s="125" t="s">
        <v>689</v>
      </c>
      <c r="F111" s="125" t="s">
        <v>690</v>
      </c>
      <c r="G111" s="125" t="s">
        <v>401</v>
      </c>
      <c r="H111" s="260" t="s">
        <v>691</v>
      </c>
      <c r="I111" s="260"/>
      <c r="J111" s="125">
        <v>8.055</v>
      </c>
      <c r="K111" s="126">
        <v>373.4544</v>
      </c>
      <c r="L111" s="126">
        <v>373.4544</v>
      </c>
      <c r="M111" s="126">
        <f t="shared" si="9"/>
        <v>291</v>
      </c>
      <c r="N111" s="425">
        <f t="shared" si="10"/>
        <v>291</v>
      </c>
      <c r="O111" s="126"/>
      <c r="P111" s="125"/>
      <c r="Q111" s="125"/>
      <c r="R111" s="125"/>
      <c r="S111" s="125"/>
      <c r="T111" s="125"/>
      <c r="U111" s="125"/>
      <c r="V111" s="125" t="s">
        <v>245</v>
      </c>
      <c r="W111" s="226">
        <v>453.8463</v>
      </c>
      <c r="X111" s="226">
        <v>373.4544</v>
      </c>
      <c r="Y111" s="125" t="s">
        <v>692</v>
      </c>
      <c r="Z111" s="260" t="s">
        <v>334</v>
      </c>
      <c r="AA111" s="554"/>
      <c r="AB111" s="554" t="s">
        <v>190</v>
      </c>
      <c r="AC111" s="554">
        <f>SUMIF(Sheet3!B:B,C111,Sheet3!D:D)</f>
        <v>82.5</v>
      </c>
      <c r="AD111" s="125"/>
      <c r="AE111" s="75"/>
      <c r="AF111" s="554"/>
    </row>
    <row r="112" ht="84" outlineLevel="2" spans="1:32">
      <c r="A112" s="250">
        <f>MAX($A$7:A111)+1</f>
        <v>83</v>
      </c>
      <c r="B112" s="125" t="s">
        <v>43</v>
      </c>
      <c r="C112" s="218" t="s">
        <v>48</v>
      </c>
      <c r="D112" s="125" t="s">
        <v>684</v>
      </c>
      <c r="E112" s="125" t="s">
        <v>693</v>
      </c>
      <c r="F112" s="125" t="s">
        <v>694</v>
      </c>
      <c r="G112" s="125" t="s">
        <v>401</v>
      </c>
      <c r="H112" s="260" t="s">
        <v>695</v>
      </c>
      <c r="I112" s="260"/>
      <c r="J112" s="125">
        <v>8.297</v>
      </c>
      <c r="K112" s="126">
        <v>426.8494</v>
      </c>
      <c r="L112" s="126">
        <v>426.8494</v>
      </c>
      <c r="M112" s="126">
        <f t="shared" si="9"/>
        <v>333</v>
      </c>
      <c r="N112" s="425">
        <f t="shared" si="10"/>
        <v>333</v>
      </c>
      <c r="O112" s="126"/>
      <c r="P112" s="125"/>
      <c r="Q112" s="125"/>
      <c r="R112" s="125"/>
      <c r="S112" s="125"/>
      <c r="T112" s="125"/>
      <c r="U112" s="125"/>
      <c r="V112" s="125" t="s">
        <v>245</v>
      </c>
      <c r="W112" s="226">
        <v>512.9904</v>
      </c>
      <c r="X112" s="226">
        <v>426.8494</v>
      </c>
      <c r="Y112" s="125" t="s">
        <v>696</v>
      </c>
      <c r="Z112" s="260" t="s">
        <v>334</v>
      </c>
      <c r="AA112" s="554"/>
      <c r="AB112" s="554" t="s">
        <v>190</v>
      </c>
      <c r="AC112" s="554">
        <f>SUMIF(Sheet3!B:B,C112,Sheet3!D:D)</f>
        <v>82.5</v>
      </c>
      <c r="AD112" s="125"/>
      <c r="AE112" s="75"/>
      <c r="AF112" s="554"/>
    </row>
    <row r="113" ht="108" outlineLevel="2" spans="1:32">
      <c r="A113" s="250">
        <f>MAX($A$7:A112)+1</f>
        <v>84</v>
      </c>
      <c r="B113" s="125" t="s">
        <v>43</v>
      </c>
      <c r="C113" s="218" t="s">
        <v>48</v>
      </c>
      <c r="D113" s="125" t="s">
        <v>684</v>
      </c>
      <c r="E113" s="125" t="s">
        <v>697</v>
      </c>
      <c r="F113" s="125" t="s">
        <v>698</v>
      </c>
      <c r="G113" s="125" t="s">
        <v>401</v>
      </c>
      <c r="H113" s="260" t="s">
        <v>699</v>
      </c>
      <c r="I113" s="260"/>
      <c r="J113" s="125">
        <v>8.383</v>
      </c>
      <c r="K113" s="126">
        <v>424.751</v>
      </c>
      <c r="L113" s="126">
        <v>424.751</v>
      </c>
      <c r="M113" s="126">
        <f t="shared" si="9"/>
        <v>331</v>
      </c>
      <c r="N113" s="425">
        <f t="shared" si="10"/>
        <v>331</v>
      </c>
      <c r="O113" s="126"/>
      <c r="P113" s="125"/>
      <c r="Q113" s="125"/>
      <c r="R113" s="125"/>
      <c r="S113" s="125"/>
      <c r="T113" s="125"/>
      <c r="U113" s="125"/>
      <c r="V113" s="125" t="s">
        <v>245</v>
      </c>
      <c r="W113" s="226">
        <v>501.3831</v>
      </c>
      <c r="X113" s="226">
        <v>424.751</v>
      </c>
      <c r="Y113" s="125" t="s">
        <v>700</v>
      </c>
      <c r="Z113" s="260" t="s">
        <v>334</v>
      </c>
      <c r="AA113" s="554"/>
      <c r="AB113" s="554" t="s">
        <v>190</v>
      </c>
      <c r="AC113" s="554">
        <f>SUMIF(Sheet3!B:B,C113,Sheet3!D:D)</f>
        <v>82.5</v>
      </c>
      <c r="AD113" s="125"/>
      <c r="AE113" s="75"/>
      <c r="AF113" s="554"/>
    </row>
    <row r="114" customFormat="1" ht="48" spans="1:32">
      <c r="A114" s="5" t="s">
        <v>701</v>
      </c>
      <c r="B114" s="74" t="s">
        <v>43</v>
      </c>
      <c r="C114" s="74" t="s">
        <v>48</v>
      </c>
      <c r="D114" s="559" t="s">
        <v>702</v>
      </c>
      <c r="E114" s="565" t="s">
        <v>703</v>
      </c>
      <c r="F114" s="584" t="s">
        <v>704</v>
      </c>
      <c r="G114" s="559" t="s">
        <v>348</v>
      </c>
      <c r="H114" s="559" t="s">
        <v>705</v>
      </c>
      <c r="I114" s="585"/>
      <c r="J114" s="585"/>
      <c r="K114" s="559"/>
      <c r="L114" s="555"/>
      <c r="M114" s="559"/>
      <c r="N114" s="559"/>
      <c r="O114" s="585"/>
      <c r="P114" s="559" t="s">
        <v>704</v>
      </c>
      <c r="Q114" s="559" t="s">
        <v>348</v>
      </c>
      <c r="R114" s="559" t="s">
        <v>705</v>
      </c>
      <c r="S114" s="555">
        <v>2.44</v>
      </c>
      <c r="T114" s="555">
        <v>2.44</v>
      </c>
      <c r="U114" s="555">
        <v>182.9</v>
      </c>
      <c r="V114" s="559" t="s">
        <v>245</v>
      </c>
      <c r="W114" s="555">
        <v>232.902</v>
      </c>
      <c r="X114" s="555">
        <v>182.9</v>
      </c>
      <c r="Y114" s="559" t="s">
        <v>706</v>
      </c>
      <c r="Z114" s="585" t="s">
        <v>374</v>
      </c>
      <c r="AA114" s="563" t="s">
        <v>335</v>
      </c>
      <c r="AB114" s="563" t="s">
        <v>190</v>
      </c>
      <c r="AC114" s="563">
        <f>SUMIF(Sheet3!B:B,C114,Sheet3!D:D)</f>
        <v>82.5</v>
      </c>
      <c r="AD114" s="559">
        <f>(ROUND(AC114*T114,0))</f>
        <v>201</v>
      </c>
      <c r="AE114" s="566"/>
      <c r="AF114" s="554"/>
    </row>
    <row r="115" customFormat="1" ht="48" spans="1:32">
      <c r="A115" s="5" t="s">
        <v>707</v>
      </c>
      <c r="B115" s="74" t="s">
        <v>43</v>
      </c>
      <c r="C115" s="74" t="s">
        <v>48</v>
      </c>
      <c r="D115" s="559" t="s">
        <v>702</v>
      </c>
      <c r="E115" s="565" t="s">
        <v>708</v>
      </c>
      <c r="F115" s="584" t="s">
        <v>709</v>
      </c>
      <c r="G115" s="559" t="s">
        <v>348</v>
      </c>
      <c r="H115" s="559" t="s">
        <v>710</v>
      </c>
      <c r="I115" s="585"/>
      <c r="J115" s="585"/>
      <c r="K115" s="559"/>
      <c r="L115" s="555"/>
      <c r="M115" s="559"/>
      <c r="N115" s="559"/>
      <c r="O115" s="585"/>
      <c r="P115" s="559" t="s">
        <v>709</v>
      </c>
      <c r="Q115" s="559" t="s">
        <v>348</v>
      </c>
      <c r="R115" s="559" t="s">
        <v>710</v>
      </c>
      <c r="S115" s="555">
        <v>5.061</v>
      </c>
      <c r="T115" s="555">
        <v>5.061</v>
      </c>
      <c r="U115" s="555">
        <v>296.01</v>
      </c>
      <c r="V115" s="559" t="s">
        <v>245</v>
      </c>
      <c r="W115" s="555">
        <v>382.31</v>
      </c>
      <c r="X115" s="555">
        <v>296.01</v>
      </c>
      <c r="Y115" s="559" t="s">
        <v>711</v>
      </c>
      <c r="Z115" s="585" t="s">
        <v>374</v>
      </c>
      <c r="AA115" s="563" t="s">
        <v>335</v>
      </c>
      <c r="AB115" s="563" t="s">
        <v>190</v>
      </c>
      <c r="AC115" s="563">
        <f>SUMIF(Sheet3!B:B,C115,Sheet3!D:D)</f>
        <v>82.5</v>
      </c>
      <c r="AD115" s="559">
        <f>(ROUND(AC115*T115,0))</f>
        <v>418</v>
      </c>
      <c r="AE115" s="566"/>
      <c r="AF115" s="554"/>
    </row>
    <row r="116" customFormat="1" ht="48" spans="1:32">
      <c r="A116" s="5" t="s">
        <v>712</v>
      </c>
      <c r="B116" s="74" t="s">
        <v>43</v>
      </c>
      <c r="C116" s="74" t="s">
        <v>48</v>
      </c>
      <c r="D116" s="559" t="s">
        <v>702</v>
      </c>
      <c r="E116" s="565" t="s">
        <v>713</v>
      </c>
      <c r="F116" s="584" t="s">
        <v>714</v>
      </c>
      <c r="G116" s="559" t="s">
        <v>348</v>
      </c>
      <c r="H116" s="559" t="s">
        <v>715</v>
      </c>
      <c r="I116" s="585"/>
      <c r="J116" s="585"/>
      <c r="K116" s="559"/>
      <c r="L116" s="555"/>
      <c r="M116" s="559"/>
      <c r="N116" s="559"/>
      <c r="O116" s="585"/>
      <c r="P116" s="559" t="s">
        <v>714</v>
      </c>
      <c r="Q116" s="559" t="s">
        <v>348</v>
      </c>
      <c r="R116" s="559" t="s">
        <v>715</v>
      </c>
      <c r="S116" s="555">
        <v>3.443</v>
      </c>
      <c r="T116" s="555">
        <v>3.443</v>
      </c>
      <c r="U116" s="555">
        <v>289.33</v>
      </c>
      <c r="V116" s="559" t="s">
        <v>245</v>
      </c>
      <c r="W116" s="555">
        <v>332.6</v>
      </c>
      <c r="X116" s="555">
        <v>289.33</v>
      </c>
      <c r="Y116" s="559" t="s">
        <v>716</v>
      </c>
      <c r="Z116" s="585" t="s">
        <v>374</v>
      </c>
      <c r="AA116" s="563" t="s">
        <v>335</v>
      </c>
      <c r="AB116" s="563" t="s">
        <v>190</v>
      </c>
      <c r="AC116" s="563">
        <f>SUMIF(Sheet3!B:B,C116,Sheet3!D:D)</f>
        <v>82.5</v>
      </c>
      <c r="AD116" s="559">
        <f>(ROUND(AC116*T116,0))</f>
        <v>284</v>
      </c>
      <c r="AE116" s="566"/>
      <c r="AF116" s="554"/>
    </row>
    <row r="117" customFormat="1" ht="48" spans="1:32">
      <c r="A117" s="5" t="s">
        <v>717</v>
      </c>
      <c r="B117" s="74" t="s">
        <v>43</v>
      </c>
      <c r="C117" s="74" t="s">
        <v>48</v>
      </c>
      <c r="D117" s="559" t="s">
        <v>702</v>
      </c>
      <c r="E117" s="565" t="s">
        <v>718</v>
      </c>
      <c r="F117" s="584" t="s">
        <v>719</v>
      </c>
      <c r="G117" s="559" t="s">
        <v>348</v>
      </c>
      <c r="H117" s="559" t="s">
        <v>720</v>
      </c>
      <c r="I117" s="585"/>
      <c r="J117" s="585"/>
      <c r="K117" s="559"/>
      <c r="L117" s="555"/>
      <c r="M117" s="559"/>
      <c r="N117" s="559"/>
      <c r="O117" s="585"/>
      <c r="P117" s="559" t="s">
        <v>719</v>
      </c>
      <c r="Q117" s="559" t="s">
        <v>348</v>
      </c>
      <c r="R117" s="559" t="s">
        <v>720</v>
      </c>
      <c r="S117" s="555">
        <v>5.341</v>
      </c>
      <c r="T117" s="555">
        <v>5.341</v>
      </c>
      <c r="U117" s="555">
        <v>380.17</v>
      </c>
      <c r="V117" s="559" t="s">
        <v>245</v>
      </c>
      <c r="W117" s="555">
        <v>476.88</v>
      </c>
      <c r="X117" s="555">
        <v>380.17</v>
      </c>
      <c r="Y117" s="559" t="s">
        <v>721</v>
      </c>
      <c r="Z117" s="585" t="s">
        <v>374</v>
      </c>
      <c r="AA117" s="563" t="s">
        <v>335</v>
      </c>
      <c r="AB117" s="563" t="s">
        <v>190</v>
      </c>
      <c r="AC117" s="563">
        <f>SUMIF(Sheet3!B:B,C117,Sheet3!D:D)</f>
        <v>82.5</v>
      </c>
      <c r="AD117" s="559">
        <f>(ROUND(AC117*T117,0))</f>
        <v>441</v>
      </c>
      <c r="AE117" s="566"/>
      <c r="AF117" s="554"/>
    </row>
    <row r="118" ht="36" outlineLevel="2" spans="1:32">
      <c r="A118" s="250">
        <f>MAX($A$7:A113)+1</f>
        <v>85</v>
      </c>
      <c r="B118" s="125" t="s">
        <v>43</v>
      </c>
      <c r="C118" s="218" t="s">
        <v>48</v>
      </c>
      <c r="D118" s="125" t="s">
        <v>722</v>
      </c>
      <c r="E118" s="125" t="s">
        <v>723</v>
      </c>
      <c r="F118" s="125" t="s">
        <v>724</v>
      </c>
      <c r="G118" s="125" t="s">
        <v>401</v>
      </c>
      <c r="H118" s="260" t="s">
        <v>725</v>
      </c>
      <c r="I118" s="260"/>
      <c r="J118" s="125">
        <v>3.739</v>
      </c>
      <c r="K118" s="126">
        <v>1659.087</v>
      </c>
      <c r="L118" s="126">
        <v>1659.087</v>
      </c>
      <c r="M118" s="126">
        <f>N118</f>
        <v>1294</v>
      </c>
      <c r="N118" s="425">
        <f>ROUND(L118*0.7797,0)</f>
        <v>1294</v>
      </c>
      <c r="O118" s="126"/>
      <c r="P118" s="125"/>
      <c r="Q118" s="125"/>
      <c r="R118" s="125"/>
      <c r="S118" s="125"/>
      <c r="T118" s="125"/>
      <c r="U118" s="125"/>
      <c r="V118" s="125" t="s">
        <v>342</v>
      </c>
      <c r="W118" s="226">
        <v>3677.4812</v>
      </c>
      <c r="X118" s="226">
        <v>2186.4292</v>
      </c>
      <c r="Y118" s="125" t="s">
        <v>726</v>
      </c>
      <c r="Z118" s="260" t="s">
        <v>334</v>
      </c>
      <c r="AA118" s="554"/>
      <c r="AB118" s="554" t="s">
        <v>340</v>
      </c>
      <c r="AC118" s="554">
        <f>SUMIF(Sheet3!B:B,C118,Sheet3!E:E)</f>
        <v>165</v>
      </c>
      <c r="AD118" s="125"/>
      <c r="AE118" s="75"/>
      <c r="AF118" s="554"/>
    </row>
    <row r="119" outlineLevel="1" spans="1:32">
      <c r="A119" s="126"/>
      <c r="B119" s="550" t="s">
        <v>54</v>
      </c>
      <c r="C119" s="407"/>
      <c r="D119" s="125"/>
      <c r="E119" s="125"/>
      <c r="F119" s="569"/>
      <c r="G119" s="125"/>
      <c r="H119" s="125"/>
      <c r="I119" s="125"/>
      <c r="J119" s="125">
        <f>SUBTOTAL(9,J120:J231)</f>
        <v>233.886</v>
      </c>
      <c r="K119" s="551">
        <f>SUBTOTAL(9,K120:K231)</f>
        <v>24220.42</v>
      </c>
      <c r="L119" s="551">
        <f>SUBTOTAL(9,L120:L231)</f>
        <v>24220.42</v>
      </c>
      <c r="M119" s="551">
        <f>SUBTOTAL(9,M120:M231)</f>
        <v>18996</v>
      </c>
      <c r="N119" s="587">
        <f>SUBTOTAL(9,N120:N231)</f>
        <v>18997</v>
      </c>
      <c r="O119" s="551"/>
      <c r="P119" s="569"/>
      <c r="Q119" s="569"/>
      <c r="R119" s="569"/>
      <c r="S119" s="569"/>
      <c r="T119" s="569"/>
      <c r="U119" s="569"/>
      <c r="V119" s="125"/>
      <c r="W119" s="553">
        <f>SUBTOTAL(9,W120:W231)</f>
        <v>47305.136</v>
      </c>
      <c r="X119" s="553">
        <f>SUBTOTAL(9,X120:X231)</f>
        <v>35877.9016</v>
      </c>
      <c r="Y119" s="588"/>
      <c r="Z119" s="125"/>
      <c r="AA119" s="554"/>
      <c r="AB119" s="554" t="s">
        <v>190</v>
      </c>
      <c r="AC119" s="554"/>
      <c r="AD119" s="569"/>
      <c r="AE119" s="75"/>
      <c r="AF119" s="554"/>
    </row>
    <row r="120" outlineLevel="2" spans="1:32">
      <c r="A120" s="126">
        <f>MAX($A$7:A118)+1</f>
        <v>86</v>
      </c>
      <c r="B120" s="194" t="s">
        <v>55</v>
      </c>
      <c r="C120" s="407" t="s">
        <v>57</v>
      </c>
      <c r="D120" s="125" t="s">
        <v>392</v>
      </c>
      <c r="E120" s="125" t="str">
        <f>C120&amp;D120</f>
        <v>东源县前期工作</v>
      </c>
      <c r="F120" s="571" t="s">
        <v>727</v>
      </c>
      <c r="G120" s="125"/>
      <c r="H120" s="125"/>
      <c r="I120" s="125"/>
      <c r="J120" s="125"/>
      <c r="K120" s="126">
        <v>147</v>
      </c>
      <c r="L120" s="126">
        <v>147</v>
      </c>
      <c r="M120" s="126">
        <v>147</v>
      </c>
      <c r="N120" s="587">
        <v>147</v>
      </c>
      <c r="O120" s="126"/>
      <c r="P120" s="571"/>
      <c r="Q120" s="571"/>
      <c r="R120" s="571"/>
      <c r="S120" s="571"/>
      <c r="T120" s="571"/>
      <c r="U120" s="571"/>
      <c r="V120" s="125"/>
      <c r="W120" s="226"/>
      <c r="X120" s="226"/>
      <c r="Y120" s="125"/>
      <c r="Z120" s="125"/>
      <c r="AA120" s="554"/>
      <c r="AB120" s="554" t="s">
        <v>392</v>
      </c>
      <c r="AC120" s="554"/>
      <c r="AD120" s="571"/>
      <c r="AE120" s="75">
        <v>147</v>
      </c>
      <c r="AF120" s="554"/>
    </row>
    <row r="121" outlineLevel="2" spans="1:32">
      <c r="A121" s="126">
        <f>MAX($A$7:A120)+1</f>
        <v>87</v>
      </c>
      <c r="B121" s="194" t="s">
        <v>55</v>
      </c>
      <c r="C121" s="194" t="s">
        <v>57</v>
      </c>
      <c r="D121" s="194" t="s">
        <v>406</v>
      </c>
      <c r="E121" s="194" t="s">
        <v>728</v>
      </c>
      <c r="F121" s="311" t="s">
        <v>729</v>
      </c>
      <c r="G121" s="193">
        <v>21.216</v>
      </c>
      <c r="H121" s="193">
        <v>26.569</v>
      </c>
      <c r="I121" s="193"/>
      <c r="J121" s="193">
        <v>6.284</v>
      </c>
      <c r="K121" s="126">
        <v>447</v>
      </c>
      <c r="L121" s="126">
        <v>447</v>
      </c>
      <c r="M121" s="126">
        <f>N121</f>
        <v>349</v>
      </c>
      <c r="N121" s="587">
        <f>ROUND(L121*0.7797,0)</f>
        <v>349</v>
      </c>
      <c r="O121" s="126"/>
      <c r="P121" s="194" t="s">
        <v>729</v>
      </c>
      <c r="Q121" s="193">
        <v>23.2</v>
      </c>
      <c r="R121" s="193">
        <v>24.7</v>
      </c>
      <c r="S121" s="193">
        <v>1.435</v>
      </c>
      <c r="T121" s="193">
        <v>1.435</v>
      </c>
      <c r="U121" s="193">
        <v>137.19</v>
      </c>
      <c r="V121" s="194" t="s">
        <v>342</v>
      </c>
      <c r="W121" s="226">
        <v>515.77</v>
      </c>
      <c r="X121" s="226">
        <v>446.89</v>
      </c>
      <c r="Y121" s="194" t="s">
        <v>730</v>
      </c>
      <c r="Z121" s="193" t="s">
        <v>334</v>
      </c>
      <c r="AA121" s="563" t="s">
        <v>335</v>
      </c>
      <c r="AB121" s="563" t="s">
        <v>340</v>
      </c>
      <c r="AC121" s="563">
        <f>SUMIF(Sheet3!B:B,C121,Sheet3!E:E)</f>
        <v>145</v>
      </c>
      <c r="AD121" s="193">
        <f>(ROUND(AC121*T121,0))</f>
        <v>208</v>
      </c>
      <c r="AE121" s="75"/>
      <c r="AF121" s="554"/>
    </row>
    <row r="122" outlineLevel="2" spans="1:32">
      <c r="A122" s="126"/>
      <c r="B122" s="194"/>
      <c r="C122" s="407"/>
      <c r="D122" s="194"/>
      <c r="E122" s="194"/>
      <c r="F122" s="194" t="s">
        <v>729</v>
      </c>
      <c r="G122" s="193">
        <v>26.569</v>
      </c>
      <c r="H122" s="193">
        <v>27.5</v>
      </c>
      <c r="I122" s="193"/>
      <c r="J122" s="193"/>
      <c r="K122" s="126"/>
      <c r="L122" s="126"/>
      <c r="M122" s="126"/>
      <c r="N122" s="587"/>
      <c r="O122" s="126"/>
      <c r="P122" s="194"/>
      <c r="Q122" s="194"/>
      <c r="R122" s="194"/>
      <c r="S122" s="194"/>
      <c r="T122" s="194"/>
      <c r="U122" s="194"/>
      <c r="V122" s="194"/>
      <c r="W122" s="226"/>
      <c r="X122" s="226"/>
      <c r="Y122" s="194"/>
      <c r="Z122" s="193" t="s">
        <v>334</v>
      </c>
      <c r="AA122" s="554"/>
      <c r="AB122" s="554" t="s">
        <v>340</v>
      </c>
      <c r="AC122" s="554">
        <f>SUMIF(Sheet3!B:B,C122,Sheet3!E:E)</f>
        <v>0</v>
      </c>
      <c r="AD122" s="194"/>
      <c r="AE122" s="75"/>
      <c r="AF122" s="554"/>
    </row>
    <row r="123" outlineLevel="2" spans="1:32">
      <c r="A123" s="126">
        <f>MAX($A$7:A122)+1</f>
        <v>88</v>
      </c>
      <c r="B123" s="194" t="s">
        <v>55</v>
      </c>
      <c r="C123" s="194" t="s">
        <v>57</v>
      </c>
      <c r="D123" s="194" t="s">
        <v>406</v>
      </c>
      <c r="E123" s="194" t="s">
        <v>731</v>
      </c>
      <c r="F123" s="311" t="s">
        <v>732</v>
      </c>
      <c r="G123" s="193">
        <v>0</v>
      </c>
      <c r="H123" s="193">
        <v>3</v>
      </c>
      <c r="I123" s="193"/>
      <c r="J123" s="193">
        <v>4.518</v>
      </c>
      <c r="K123" s="126">
        <v>655</v>
      </c>
      <c r="L123" s="126">
        <v>655</v>
      </c>
      <c r="M123" s="126">
        <f>N123</f>
        <v>511</v>
      </c>
      <c r="N123" s="587">
        <f>ROUND(L123*0.7797,0)</f>
        <v>511</v>
      </c>
      <c r="O123" s="126"/>
      <c r="P123" s="194" t="s">
        <v>732</v>
      </c>
      <c r="Q123" s="193">
        <v>0</v>
      </c>
      <c r="R123" s="193">
        <v>4.51</v>
      </c>
      <c r="S123" s="193">
        <v>4.51</v>
      </c>
      <c r="T123" s="193">
        <v>4.51</v>
      </c>
      <c r="U123" s="193">
        <v>1018.02</v>
      </c>
      <c r="V123" s="194" t="s">
        <v>342</v>
      </c>
      <c r="W123" s="226">
        <v>2091.06</v>
      </c>
      <c r="X123" s="226">
        <v>1594.43</v>
      </c>
      <c r="Y123" s="194" t="s">
        <v>733</v>
      </c>
      <c r="Z123" s="193" t="s">
        <v>334</v>
      </c>
      <c r="AA123" s="563" t="s">
        <v>335</v>
      </c>
      <c r="AB123" s="563" t="s">
        <v>340</v>
      </c>
      <c r="AC123" s="563">
        <f>SUMIF(Sheet3!B:B,C123,Sheet3!E:E)</f>
        <v>145</v>
      </c>
      <c r="AD123" s="193">
        <f>(ROUND(AC123*T123,0))</f>
        <v>654</v>
      </c>
      <c r="AE123" s="75"/>
      <c r="AF123" s="554"/>
    </row>
    <row r="124" outlineLevel="2" spans="1:32">
      <c r="A124" s="126"/>
      <c r="B124" s="194"/>
      <c r="C124" s="194"/>
      <c r="D124" s="194"/>
      <c r="E124" s="194"/>
      <c r="F124" s="311" t="s">
        <v>732</v>
      </c>
      <c r="G124" s="193">
        <v>3</v>
      </c>
      <c r="H124" s="193">
        <v>4.132</v>
      </c>
      <c r="I124" s="193"/>
      <c r="J124" s="193"/>
      <c r="K124" s="126"/>
      <c r="L124" s="126"/>
      <c r="M124" s="126"/>
      <c r="N124" s="587"/>
      <c r="O124" s="126"/>
      <c r="P124" s="194" t="s">
        <v>732</v>
      </c>
      <c r="Q124" s="193"/>
      <c r="R124" s="193"/>
      <c r="S124" s="193"/>
      <c r="T124" s="193"/>
      <c r="U124" s="193"/>
      <c r="V124" s="194"/>
      <c r="W124" s="226"/>
      <c r="X124" s="226"/>
      <c r="Y124" s="194"/>
      <c r="Z124" s="193" t="s">
        <v>334</v>
      </c>
      <c r="AA124" s="563" t="s">
        <v>335</v>
      </c>
      <c r="AB124" s="563" t="s">
        <v>340</v>
      </c>
      <c r="AC124" s="563">
        <f>SUMIF(Sheet3!B:B,C124,Sheet3!E:E)</f>
        <v>0</v>
      </c>
      <c r="AD124" s="193"/>
      <c r="AE124" s="75"/>
      <c r="AF124" s="554"/>
    </row>
    <row r="125" outlineLevel="2" spans="1:32">
      <c r="A125" s="126"/>
      <c r="B125" s="194"/>
      <c r="C125" s="194"/>
      <c r="D125" s="194"/>
      <c r="E125" s="194"/>
      <c r="F125" s="311" t="s">
        <v>732</v>
      </c>
      <c r="G125" s="193">
        <v>4.132</v>
      </c>
      <c r="H125" s="193">
        <v>4.518</v>
      </c>
      <c r="I125" s="193"/>
      <c r="J125" s="193"/>
      <c r="K125" s="126"/>
      <c r="L125" s="126"/>
      <c r="M125" s="126"/>
      <c r="N125" s="587"/>
      <c r="O125" s="126"/>
      <c r="P125" s="194" t="s">
        <v>732</v>
      </c>
      <c r="Q125" s="193"/>
      <c r="R125" s="193"/>
      <c r="S125" s="193"/>
      <c r="T125" s="193"/>
      <c r="U125" s="193"/>
      <c r="V125" s="194"/>
      <c r="W125" s="226"/>
      <c r="X125" s="226"/>
      <c r="Y125" s="194"/>
      <c r="Z125" s="193" t="s">
        <v>334</v>
      </c>
      <c r="AA125" s="563" t="s">
        <v>335</v>
      </c>
      <c r="AB125" s="563" t="s">
        <v>340</v>
      </c>
      <c r="AC125" s="563">
        <f>SUMIF(Sheet3!B:B,C125,Sheet3!E:E)</f>
        <v>0</v>
      </c>
      <c r="AD125" s="193"/>
      <c r="AE125" s="75"/>
      <c r="AF125" s="554"/>
    </row>
    <row r="126" ht="36" outlineLevel="2" spans="1:32">
      <c r="A126" s="126">
        <f>MAX($A$7:A125)+1</f>
        <v>89</v>
      </c>
      <c r="B126" s="194" t="s">
        <v>55</v>
      </c>
      <c r="C126" s="194" t="s">
        <v>57</v>
      </c>
      <c r="D126" s="194" t="s">
        <v>406</v>
      </c>
      <c r="E126" s="194" t="s">
        <v>734</v>
      </c>
      <c r="F126" s="311" t="s">
        <v>735</v>
      </c>
      <c r="G126" s="193">
        <v>28.8</v>
      </c>
      <c r="H126" s="193">
        <v>31.315</v>
      </c>
      <c r="I126" s="193"/>
      <c r="J126" s="193">
        <v>2.515</v>
      </c>
      <c r="K126" s="126">
        <v>365</v>
      </c>
      <c r="L126" s="126">
        <v>365</v>
      </c>
      <c r="M126" s="126">
        <f>N126</f>
        <v>285</v>
      </c>
      <c r="N126" s="587">
        <f>ROUND(L126*0.7797,0)</f>
        <v>285</v>
      </c>
      <c r="O126" s="126"/>
      <c r="P126" s="194" t="s">
        <v>735</v>
      </c>
      <c r="Q126" s="193">
        <v>28.8</v>
      </c>
      <c r="R126" s="193">
        <v>31.315</v>
      </c>
      <c r="S126" s="193">
        <v>2.515</v>
      </c>
      <c r="T126" s="193">
        <v>2.515</v>
      </c>
      <c r="U126" s="193">
        <v>1530.51</v>
      </c>
      <c r="V126" s="194" t="s">
        <v>342</v>
      </c>
      <c r="W126" s="226">
        <v>1874.45</v>
      </c>
      <c r="X126" s="226">
        <v>1530.51</v>
      </c>
      <c r="Y126" s="194" t="s">
        <v>736</v>
      </c>
      <c r="Z126" s="193" t="s">
        <v>334</v>
      </c>
      <c r="AA126" s="563" t="s">
        <v>335</v>
      </c>
      <c r="AB126" s="563" t="s">
        <v>340</v>
      </c>
      <c r="AC126" s="563">
        <f>SUMIF(Sheet3!B:B,C126,Sheet3!E:E)</f>
        <v>145</v>
      </c>
      <c r="AD126" s="193">
        <f>(ROUND(AC126*T126,0))</f>
        <v>365</v>
      </c>
      <c r="AE126" s="75"/>
      <c r="AF126" s="554"/>
    </row>
    <row r="127" outlineLevel="2" spans="1:32">
      <c r="A127" s="126">
        <f>MAX($A$7:A126)+1</f>
        <v>90</v>
      </c>
      <c r="B127" s="194" t="s">
        <v>55</v>
      </c>
      <c r="C127" s="194" t="s">
        <v>57</v>
      </c>
      <c r="D127" s="194" t="s">
        <v>406</v>
      </c>
      <c r="E127" s="194" t="s">
        <v>737</v>
      </c>
      <c r="F127" s="311" t="s">
        <v>738</v>
      </c>
      <c r="G127" s="193">
        <v>0</v>
      </c>
      <c r="H127" s="193">
        <v>1.345</v>
      </c>
      <c r="I127" s="193"/>
      <c r="J127" s="193">
        <v>5.308</v>
      </c>
      <c r="K127" s="126">
        <v>770</v>
      </c>
      <c r="L127" s="126">
        <v>770</v>
      </c>
      <c r="M127" s="126">
        <f>N127</f>
        <v>600</v>
      </c>
      <c r="N127" s="587">
        <f>ROUND(L127*0.7797,0)</f>
        <v>600</v>
      </c>
      <c r="O127" s="126"/>
      <c r="P127" s="199" t="s">
        <v>738</v>
      </c>
      <c r="Q127" s="193">
        <v>0</v>
      </c>
      <c r="R127" s="193">
        <v>1.345</v>
      </c>
      <c r="S127" s="193">
        <v>1.345</v>
      </c>
      <c r="T127" s="202">
        <v>5.308</v>
      </c>
      <c r="U127" s="202">
        <v>1110.18</v>
      </c>
      <c r="V127" s="194" t="s">
        <v>342</v>
      </c>
      <c r="W127" s="226">
        <v>1669.63</v>
      </c>
      <c r="X127" s="226">
        <v>1110.18</v>
      </c>
      <c r="Y127" s="194" t="s">
        <v>739</v>
      </c>
      <c r="Z127" s="202" t="s">
        <v>334</v>
      </c>
      <c r="AA127" s="556" t="s">
        <v>335</v>
      </c>
      <c r="AB127" s="556" t="s">
        <v>340</v>
      </c>
      <c r="AC127" s="556">
        <f>SUMIF(Sheet3!B:B,C127,Sheet3!E:E)</f>
        <v>145</v>
      </c>
      <c r="AD127" s="202">
        <f>(ROUND(AC127*T127,0))</f>
        <v>770</v>
      </c>
      <c r="AE127" s="75"/>
      <c r="AF127" s="558"/>
    </row>
    <row r="128" outlineLevel="2" spans="1:32">
      <c r="A128" s="126"/>
      <c r="B128" s="194"/>
      <c r="C128" s="194"/>
      <c r="D128" s="194"/>
      <c r="E128" s="194"/>
      <c r="F128" s="311" t="s">
        <v>738</v>
      </c>
      <c r="G128" s="193">
        <v>3.8</v>
      </c>
      <c r="H128" s="193">
        <v>6.952</v>
      </c>
      <c r="I128" s="193"/>
      <c r="J128" s="193"/>
      <c r="K128" s="126"/>
      <c r="L128" s="126"/>
      <c r="M128" s="126"/>
      <c r="N128" s="587"/>
      <c r="O128" s="126"/>
      <c r="P128" s="253"/>
      <c r="Q128" s="193">
        <v>3.8</v>
      </c>
      <c r="R128" s="193">
        <v>7.763</v>
      </c>
      <c r="S128" s="193">
        <v>3.963</v>
      </c>
      <c r="T128" s="252"/>
      <c r="U128" s="252"/>
      <c r="V128" s="194"/>
      <c r="W128" s="226"/>
      <c r="X128" s="226"/>
      <c r="Y128" s="194"/>
      <c r="Z128" s="252"/>
      <c r="AA128" s="575"/>
      <c r="AB128" s="575"/>
      <c r="AC128" s="575"/>
      <c r="AD128" s="252"/>
      <c r="AE128" s="75"/>
      <c r="AF128" s="577"/>
    </row>
    <row r="129" outlineLevel="2" spans="1:32">
      <c r="A129" s="126">
        <f>MAX($A$7:A128)+1</f>
        <v>91</v>
      </c>
      <c r="B129" s="194" t="s">
        <v>55</v>
      </c>
      <c r="C129" s="407" t="s">
        <v>57</v>
      </c>
      <c r="D129" s="194" t="s">
        <v>406</v>
      </c>
      <c r="E129" s="194" t="s">
        <v>740</v>
      </c>
      <c r="F129" s="194" t="s">
        <v>729</v>
      </c>
      <c r="G129" s="193">
        <v>10.832</v>
      </c>
      <c r="H129" s="193">
        <v>17.714</v>
      </c>
      <c r="I129" s="193"/>
      <c r="J129" s="193">
        <v>7.163</v>
      </c>
      <c r="K129" s="126">
        <v>1039</v>
      </c>
      <c r="L129" s="126">
        <v>1039</v>
      </c>
      <c r="M129" s="126">
        <f>N129</f>
        <v>810</v>
      </c>
      <c r="N129" s="587">
        <f>ROUND(L129*0.7797,0)</f>
        <v>810</v>
      </c>
      <c r="O129" s="126"/>
      <c r="P129" s="194"/>
      <c r="Q129" s="194"/>
      <c r="R129" s="194"/>
      <c r="S129" s="194"/>
      <c r="T129" s="194"/>
      <c r="U129" s="194"/>
      <c r="V129" s="194" t="s">
        <v>342</v>
      </c>
      <c r="W129" s="226">
        <v>1283.27</v>
      </c>
      <c r="X129" s="226">
        <v>1119.72</v>
      </c>
      <c r="Y129" s="194" t="s">
        <v>741</v>
      </c>
      <c r="Z129" s="193" t="s">
        <v>334</v>
      </c>
      <c r="AA129" s="554"/>
      <c r="AB129" s="554" t="s">
        <v>340</v>
      </c>
      <c r="AC129" s="554">
        <f>SUMIF(Sheet3!B:B,C129,Sheet3!E:E)</f>
        <v>145</v>
      </c>
      <c r="AD129" s="194"/>
      <c r="AE129" s="75"/>
      <c r="AF129" s="554"/>
    </row>
    <row r="130" outlineLevel="2" spans="1:32">
      <c r="A130" s="126"/>
      <c r="B130" s="194"/>
      <c r="C130" s="407"/>
      <c r="D130" s="194"/>
      <c r="E130" s="194"/>
      <c r="F130" s="194" t="s">
        <v>729</v>
      </c>
      <c r="G130" s="193">
        <v>17.714</v>
      </c>
      <c r="H130" s="193">
        <v>17.995</v>
      </c>
      <c r="I130" s="193"/>
      <c r="J130" s="193"/>
      <c r="K130" s="126"/>
      <c r="L130" s="126"/>
      <c r="M130" s="126"/>
      <c r="N130" s="587"/>
      <c r="O130" s="126"/>
      <c r="P130" s="194"/>
      <c r="Q130" s="194"/>
      <c r="R130" s="194"/>
      <c r="S130" s="194"/>
      <c r="T130" s="194"/>
      <c r="U130" s="194"/>
      <c r="V130" s="194"/>
      <c r="W130" s="226"/>
      <c r="X130" s="226"/>
      <c r="Y130" s="194"/>
      <c r="Z130" s="193" t="s">
        <v>334</v>
      </c>
      <c r="AA130" s="554"/>
      <c r="AB130" s="554" t="s">
        <v>340</v>
      </c>
      <c r="AC130" s="554">
        <f>SUMIF(Sheet3!B:B,C130,Sheet3!E:E)</f>
        <v>0</v>
      </c>
      <c r="AD130" s="194"/>
      <c r="AE130" s="75"/>
      <c r="AF130" s="554"/>
    </row>
    <row r="131" outlineLevel="2" spans="1:32">
      <c r="A131" s="126">
        <f>MAX($A$7:A130)+1</f>
        <v>92</v>
      </c>
      <c r="B131" s="194" t="s">
        <v>55</v>
      </c>
      <c r="C131" s="194" t="s">
        <v>57</v>
      </c>
      <c r="D131" s="194" t="s">
        <v>742</v>
      </c>
      <c r="E131" s="194" t="s">
        <v>743</v>
      </c>
      <c r="F131" s="311" t="s">
        <v>744</v>
      </c>
      <c r="G131" s="193">
        <v>0</v>
      </c>
      <c r="H131" s="193">
        <v>0.13</v>
      </c>
      <c r="I131" s="193"/>
      <c r="J131" s="193">
        <v>1.652</v>
      </c>
      <c r="K131" s="126">
        <v>107</v>
      </c>
      <c r="L131" s="126">
        <v>107</v>
      </c>
      <c r="M131" s="126">
        <f>N131</f>
        <v>83</v>
      </c>
      <c r="N131" s="587">
        <f>ROUND(L131*0.7797,0)</f>
        <v>83</v>
      </c>
      <c r="O131" s="126"/>
      <c r="P131" s="194" t="s">
        <v>744</v>
      </c>
      <c r="Q131" s="193">
        <v>0</v>
      </c>
      <c r="R131" s="193">
        <v>0.13</v>
      </c>
      <c r="S131" s="193">
        <v>0.13</v>
      </c>
      <c r="T131" s="202">
        <v>1.652</v>
      </c>
      <c r="U131" s="202">
        <v>172.21</v>
      </c>
      <c r="V131" s="194" t="s">
        <v>245</v>
      </c>
      <c r="W131" s="226">
        <v>234.52</v>
      </c>
      <c r="X131" s="226">
        <v>172.21</v>
      </c>
      <c r="Y131" s="194" t="s">
        <v>745</v>
      </c>
      <c r="Z131" s="202" t="s">
        <v>334</v>
      </c>
      <c r="AA131" s="556" t="s">
        <v>335</v>
      </c>
      <c r="AB131" s="556" t="s">
        <v>190</v>
      </c>
      <c r="AC131" s="556">
        <f>SUMIF(Sheet3!B:B,C131,Sheet3!D:D)</f>
        <v>65</v>
      </c>
      <c r="AD131" s="202">
        <f>(ROUND(AC131*T131,0))</f>
        <v>107</v>
      </c>
      <c r="AE131" s="75"/>
      <c r="AF131" s="558"/>
    </row>
    <row r="132" outlineLevel="2" spans="1:32">
      <c r="A132" s="126"/>
      <c r="B132" s="194"/>
      <c r="C132" s="194"/>
      <c r="D132" s="194"/>
      <c r="E132" s="194"/>
      <c r="F132" s="311" t="s">
        <v>744</v>
      </c>
      <c r="G132" s="193">
        <v>0.717</v>
      </c>
      <c r="H132" s="193">
        <v>2.239</v>
      </c>
      <c r="I132" s="193"/>
      <c r="J132" s="193"/>
      <c r="K132" s="126"/>
      <c r="L132" s="126"/>
      <c r="M132" s="126"/>
      <c r="N132" s="587"/>
      <c r="O132" s="126"/>
      <c r="P132" s="194" t="s">
        <v>744</v>
      </c>
      <c r="Q132" s="193">
        <v>0.717</v>
      </c>
      <c r="R132" s="193">
        <v>2.239</v>
      </c>
      <c r="S132" s="193">
        <v>1.522</v>
      </c>
      <c r="T132" s="203"/>
      <c r="U132" s="203"/>
      <c r="V132" s="194"/>
      <c r="W132" s="226"/>
      <c r="X132" s="226"/>
      <c r="Y132" s="194"/>
      <c r="Z132" s="203"/>
      <c r="AA132" s="560"/>
      <c r="AB132" s="560"/>
      <c r="AC132" s="560"/>
      <c r="AD132" s="203"/>
      <c r="AE132" s="75"/>
      <c r="AF132" s="562"/>
    </row>
    <row r="133" outlineLevel="2" spans="1:32">
      <c r="A133" s="126">
        <f>MAX($A$7:A132)+1</f>
        <v>93</v>
      </c>
      <c r="B133" s="194" t="s">
        <v>55</v>
      </c>
      <c r="C133" s="194" t="s">
        <v>57</v>
      </c>
      <c r="D133" s="194" t="s">
        <v>742</v>
      </c>
      <c r="E133" s="194" t="s">
        <v>746</v>
      </c>
      <c r="F133" s="311" t="s">
        <v>747</v>
      </c>
      <c r="G133" s="193">
        <v>1.8</v>
      </c>
      <c r="H133" s="193">
        <v>2.806</v>
      </c>
      <c r="I133" s="193"/>
      <c r="J133" s="193">
        <v>1.86</v>
      </c>
      <c r="K133" s="126">
        <v>121</v>
      </c>
      <c r="L133" s="126">
        <v>121</v>
      </c>
      <c r="M133" s="126">
        <f>N133</f>
        <v>94</v>
      </c>
      <c r="N133" s="587">
        <f>ROUND(L133*0.7797,0)</f>
        <v>94</v>
      </c>
      <c r="O133" s="126"/>
      <c r="P133" s="194" t="s">
        <v>747</v>
      </c>
      <c r="Q133" s="193">
        <v>1.8</v>
      </c>
      <c r="R133" s="193">
        <v>3.66</v>
      </c>
      <c r="S133" s="193">
        <v>1.86</v>
      </c>
      <c r="T133" s="193">
        <v>1.86</v>
      </c>
      <c r="U133" s="193">
        <v>200.77</v>
      </c>
      <c r="V133" s="194" t="s">
        <v>245</v>
      </c>
      <c r="W133" s="226">
        <v>231.58</v>
      </c>
      <c r="X133" s="226">
        <v>200.77</v>
      </c>
      <c r="Y133" s="194" t="s">
        <v>748</v>
      </c>
      <c r="Z133" s="202" t="s">
        <v>334</v>
      </c>
      <c r="AA133" s="556" t="s">
        <v>335</v>
      </c>
      <c r="AB133" s="556" t="s">
        <v>190</v>
      </c>
      <c r="AC133" s="556">
        <f>SUMIF(Sheet3!B:B,C133,Sheet3!D:D)</f>
        <v>65</v>
      </c>
      <c r="AD133" s="193">
        <f>(ROUND(AC133*T133,0))</f>
        <v>121</v>
      </c>
      <c r="AE133" s="75"/>
      <c r="AF133" s="558"/>
    </row>
    <row r="134" outlineLevel="2" spans="1:32">
      <c r="A134" s="126"/>
      <c r="B134" s="194"/>
      <c r="C134" s="194"/>
      <c r="D134" s="194"/>
      <c r="E134" s="194"/>
      <c r="F134" s="311" t="s">
        <v>747</v>
      </c>
      <c r="G134" s="193">
        <v>2.806</v>
      </c>
      <c r="H134" s="193">
        <v>3.66</v>
      </c>
      <c r="I134" s="193"/>
      <c r="J134" s="193"/>
      <c r="K134" s="126"/>
      <c r="L134" s="126"/>
      <c r="M134" s="126"/>
      <c r="N134" s="587"/>
      <c r="O134" s="126"/>
      <c r="P134" s="194" t="s">
        <v>747</v>
      </c>
      <c r="Q134" s="193"/>
      <c r="R134" s="193"/>
      <c r="S134" s="193"/>
      <c r="T134" s="193"/>
      <c r="U134" s="193"/>
      <c r="V134" s="194"/>
      <c r="W134" s="226"/>
      <c r="X134" s="226"/>
      <c r="Y134" s="194"/>
      <c r="Z134" s="203"/>
      <c r="AA134" s="560"/>
      <c r="AB134" s="560"/>
      <c r="AC134" s="560"/>
      <c r="AD134" s="193"/>
      <c r="AE134" s="75"/>
      <c r="AF134" s="562"/>
    </row>
    <row r="135" outlineLevel="2" spans="1:32">
      <c r="A135" s="126">
        <f>MAX($A$7:A134)+1</f>
        <v>94</v>
      </c>
      <c r="B135" s="194" t="s">
        <v>55</v>
      </c>
      <c r="C135" s="194" t="s">
        <v>57</v>
      </c>
      <c r="D135" s="194" t="s">
        <v>406</v>
      </c>
      <c r="E135" s="194" t="s">
        <v>749</v>
      </c>
      <c r="F135" s="311" t="s">
        <v>750</v>
      </c>
      <c r="G135" s="193">
        <v>0</v>
      </c>
      <c r="H135" s="193">
        <v>5.406</v>
      </c>
      <c r="I135" s="193"/>
      <c r="J135" s="193">
        <v>8.675</v>
      </c>
      <c r="K135" s="126">
        <v>1258</v>
      </c>
      <c r="L135" s="126">
        <v>1258</v>
      </c>
      <c r="M135" s="126">
        <f>N135</f>
        <v>981</v>
      </c>
      <c r="N135" s="587">
        <f>ROUND(L135*0.7797,0)</f>
        <v>981</v>
      </c>
      <c r="O135" s="126"/>
      <c r="P135" s="194" t="s">
        <v>750</v>
      </c>
      <c r="Q135" s="193">
        <v>0</v>
      </c>
      <c r="R135" s="193">
        <v>5.406</v>
      </c>
      <c r="S135" s="193">
        <v>5.406</v>
      </c>
      <c r="T135" s="202">
        <v>8.675</v>
      </c>
      <c r="U135" s="202">
        <v>2019.57</v>
      </c>
      <c r="V135" s="194" t="s">
        <v>342</v>
      </c>
      <c r="W135" s="226">
        <v>3383.64</v>
      </c>
      <c r="X135" s="226">
        <v>2019.57</v>
      </c>
      <c r="Y135" s="194" t="s">
        <v>751</v>
      </c>
      <c r="Z135" s="202" t="s">
        <v>334</v>
      </c>
      <c r="AA135" s="556" t="s">
        <v>335</v>
      </c>
      <c r="AB135" s="556" t="s">
        <v>340</v>
      </c>
      <c r="AC135" s="556">
        <f>SUMIF(Sheet3!B:B,C135,Sheet3!E:E)</f>
        <v>145</v>
      </c>
      <c r="AD135" s="202">
        <f>(ROUND(AC135*T135,0))</f>
        <v>1258</v>
      </c>
      <c r="AE135" s="75"/>
      <c r="AF135" s="558"/>
    </row>
    <row r="136" outlineLevel="2" spans="1:32">
      <c r="A136" s="126"/>
      <c r="B136" s="194"/>
      <c r="C136" s="194"/>
      <c r="D136" s="194"/>
      <c r="E136" s="194"/>
      <c r="F136" s="311" t="s">
        <v>750</v>
      </c>
      <c r="G136" s="193">
        <v>24.358</v>
      </c>
      <c r="H136" s="193">
        <v>27.627</v>
      </c>
      <c r="I136" s="193"/>
      <c r="J136" s="193"/>
      <c r="K136" s="126"/>
      <c r="L136" s="126"/>
      <c r="M136" s="126"/>
      <c r="N136" s="587"/>
      <c r="O136" s="126"/>
      <c r="P136" s="194" t="s">
        <v>750</v>
      </c>
      <c r="Q136" s="193">
        <v>24.358</v>
      </c>
      <c r="R136" s="193">
        <v>27.627</v>
      </c>
      <c r="S136" s="193">
        <v>3.269</v>
      </c>
      <c r="T136" s="203"/>
      <c r="U136" s="203"/>
      <c r="V136" s="194"/>
      <c r="W136" s="226"/>
      <c r="X136" s="226"/>
      <c r="Y136" s="194"/>
      <c r="Z136" s="203"/>
      <c r="AA136" s="560"/>
      <c r="AB136" s="560"/>
      <c r="AC136" s="560"/>
      <c r="AD136" s="203"/>
      <c r="AE136" s="75"/>
      <c r="AF136" s="562"/>
    </row>
    <row r="137" s="1" customFormat="1" ht="24" outlineLevel="2" spans="1:32">
      <c r="A137" s="126">
        <f>MAX($A$7:A136)+1</f>
        <v>95</v>
      </c>
      <c r="B137" s="194" t="s">
        <v>55</v>
      </c>
      <c r="C137" s="194" t="s">
        <v>57</v>
      </c>
      <c r="D137" s="194" t="s">
        <v>406</v>
      </c>
      <c r="E137" s="194" t="s">
        <v>752</v>
      </c>
      <c r="F137" s="311" t="s">
        <v>753</v>
      </c>
      <c r="G137" s="193">
        <v>16.139</v>
      </c>
      <c r="H137" s="193">
        <v>22.239</v>
      </c>
      <c r="I137" s="193"/>
      <c r="J137" s="193">
        <v>6.1</v>
      </c>
      <c r="K137" s="126">
        <v>1185</v>
      </c>
      <c r="L137" s="126">
        <v>1185</v>
      </c>
      <c r="M137" s="126">
        <f>N137</f>
        <v>924</v>
      </c>
      <c r="N137" s="126">
        <f>ROUND(L137*0.7797,0)</f>
        <v>924</v>
      </c>
      <c r="O137" s="126"/>
      <c r="P137" s="194" t="s">
        <v>753</v>
      </c>
      <c r="Q137" s="193">
        <v>16.139</v>
      </c>
      <c r="R137" s="193">
        <v>22.239</v>
      </c>
      <c r="S137" s="193">
        <v>5.395</v>
      </c>
      <c r="T137" s="193">
        <v>5.395</v>
      </c>
      <c r="U137" s="193">
        <v>819.87</v>
      </c>
      <c r="V137" s="194" t="s">
        <v>342</v>
      </c>
      <c r="W137" s="226">
        <v>1755.57</v>
      </c>
      <c r="X137" s="226">
        <v>1310.43</v>
      </c>
      <c r="Y137" s="194" t="s">
        <v>754</v>
      </c>
      <c r="Z137" s="193" t="s">
        <v>334</v>
      </c>
      <c r="AA137" s="563" t="s">
        <v>335</v>
      </c>
      <c r="AB137" s="563" t="s">
        <v>340</v>
      </c>
      <c r="AC137" s="563">
        <f>SUMIF(Sheet3!B:B,C137,Sheet3!E:E)</f>
        <v>145</v>
      </c>
      <c r="AD137" s="193">
        <f>(ROUND(AC137*T137,0))</f>
        <v>782</v>
      </c>
      <c r="AE137" s="75"/>
      <c r="AF137" s="554"/>
    </row>
    <row r="138" outlineLevel="2" spans="1:32">
      <c r="A138" s="126">
        <f>MAX($A$7:A137)+1</f>
        <v>96</v>
      </c>
      <c r="B138" s="194" t="s">
        <v>55</v>
      </c>
      <c r="C138" s="407" t="s">
        <v>57</v>
      </c>
      <c r="D138" s="194" t="s">
        <v>242</v>
      </c>
      <c r="E138" s="194" t="s">
        <v>755</v>
      </c>
      <c r="F138" s="194" t="s">
        <v>756</v>
      </c>
      <c r="G138" s="193">
        <v>0.125</v>
      </c>
      <c r="H138" s="193">
        <v>0.345</v>
      </c>
      <c r="I138" s="193"/>
      <c r="J138" s="193">
        <v>1.25</v>
      </c>
      <c r="K138" s="126">
        <v>97</v>
      </c>
      <c r="L138" s="126">
        <v>97</v>
      </c>
      <c r="M138" s="126">
        <f>N138</f>
        <v>76</v>
      </c>
      <c r="N138" s="587">
        <f>ROUND(L138*0.7797,0)</f>
        <v>76</v>
      </c>
      <c r="O138" s="126"/>
      <c r="P138" s="194"/>
      <c r="Q138" s="194"/>
      <c r="R138" s="194"/>
      <c r="S138" s="194"/>
      <c r="T138" s="202">
        <v>0.84</v>
      </c>
      <c r="U138" s="202">
        <v>93.395</v>
      </c>
      <c r="V138" s="194" t="s">
        <v>245</v>
      </c>
      <c r="W138" s="226">
        <v>136.094</v>
      </c>
      <c r="X138" s="226">
        <v>118.005</v>
      </c>
      <c r="Y138" s="194" t="s">
        <v>757</v>
      </c>
      <c r="Z138" s="193" t="s">
        <v>334</v>
      </c>
      <c r="AA138" s="554"/>
      <c r="AB138" s="554" t="s">
        <v>190</v>
      </c>
      <c r="AC138" s="554">
        <f>SUMIF(Sheet3!B:B,C138,Sheet3!D:D)</f>
        <v>65</v>
      </c>
      <c r="AD138" s="202">
        <f>(ROUND(AC138*T138,0))</f>
        <v>55</v>
      </c>
      <c r="AE138" s="75"/>
      <c r="AF138" s="554"/>
    </row>
    <row r="139" outlineLevel="2" spans="1:32">
      <c r="A139" s="216"/>
      <c r="B139" s="194"/>
      <c r="C139" s="194"/>
      <c r="D139" s="194"/>
      <c r="E139" s="194"/>
      <c r="F139" s="311" t="s">
        <v>758</v>
      </c>
      <c r="G139" s="193">
        <v>0</v>
      </c>
      <c r="H139" s="193">
        <v>0.38</v>
      </c>
      <c r="I139" s="193"/>
      <c r="J139" s="193"/>
      <c r="K139" s="126"/>
      <c r="L139" s="126"/>
      <c r="M139" s="126"/>
      <c r="N139" s="587"/>
      <c r="O139" s="126"/>
      <c r="P139" s="194" t="s">
        <v>758</v>
      </c>
      <c r="Q139" s="193">
        <v>0</v>
      </c>
      <c r="R139" s="193">
        <v>0.36</v>
      </c>
      <c r="S139" s="193">
        <v>0.21</v>
      </c>
      <c r="T139" s="252"/>
      <c r="U139" s="252"/>
      <c r="V139" s="194"/>
      <c r="W139" s="226"/>
      <c r="X139" s="226"/>
      <c r="Y139" s="194"/>
      <c r="Z139" s="193" t="s">
        <v>334</v>
      </c>
      <c r="AA139" s="563" t="s">
        <v>335</v>
      </c>
      <c r="AB139" s="563" t="s">
        <v>190</v>
      </c>
      <c r="AC139" s="563">
        <v>65</v>
      </c>
      <c r="AD139" s="252"/>
      <c r="AE139" s="75"/>
      <c r="AF139" s="554"/>
    </row>
    <row r="140" outlineLevel="2" spans="1:32">
      <c r="A140" s="216"/>
      <c r="B140" s="194"/>
      <c r="C140" s="194"/>
      <c r="D140" s="194"/>
      <c r="E140" s="194"/>
      <c r="F140" s="311" t="s">
        <v>759</v>
      </c>
      <c r="G140" s="193">
        <v>0</v>
      </c>
      <c r="H140" s="193">
        <v>0.65</v>
      </c>
      <c r="I140" s="193"/>
      <c r="J140" s="193"/>
      <c r="K140" s="126"/>
      <c r="L140" s="126"/>
      <c r="M140" s="126"/>
      <c r="N140" s="587"/>
      <c r="O140" s="126"/>
      <c r="P140" s="194" t="s">
        <v>759</v>
      </c>
      <c r="Q140" s="193">
        <v>0</v>
      </c>
      <c r="R140" s="193">
        <v>0.63</v>
      </c>
      <c r="S140" s="193">
        <v>0.63</v>
      </c>
      <c r="T140" s="252"/>
      <c r="U140" s="252"/>
      <c r="V140" s="194"/>
      <c r="W140" s="226"/>
      <c r="X140" s="226"/>
      <c r="Y140" s="194"/>
      <c r="Z140" s="193" t="s">
        <v>334</v>
      </c>
      <c r="AA140" s="563" t="s">
        <v>335</v>
      </c>
      <c r="AB140" s="563" t="s">
        <v>190</v>
      </c>
      <c r="AC140" s="563">
        <v>65</v>
      </c>
      <c r="AD140" s="203"/>
      <c r="AE140" s="75"/>
      <c r="AF140" s="554"/>
    </row>
    <row r="141" outlineLevel="2" spans="1:32">
      <c r="A141" s="216">
        <f>MAX($A$7:A140)+1</f>
        <v>97</v>
      </c>
      <c r="B141" s="126" t="s">
        <v>55</v>
      </c>
      <c r="C141" s="126" t="s">
        <v>57</v>
      </c>
      <c r="D141" s="126" t="s">
        <v>406</v>
      </c>
      <c r="E141" s="126" t="s">
        <v>760</v>
      </c>
      <c r="F141" s="311" t="s">
        <v>761</v>
      </c>
      <c r="G141" s="193">
        <v>27.953</v>
      </c>
      <c r="H141" s="193">
        <v>30.953</v>
      </c>
      <c r="I141" s="193"/>
      <c r="J141" s="193">
        <v>5.6</v>
      </c>
      <c r="K141" s="126">
        <v>812</v>
      </c>
      <c r="L141" s="126">
        <v>812</v>
      </c>
      <c r="M141" s="126">
        <f>N141</f>
        <v>633</v>
      </c>
      <c r="N141" s="587">
        <f>ROUND(L141*0.7797,0)</f>
        <v>633</v>
      </c>
      <c r="O141" s="126"/>
      <c r="P141" s="194" t="s">
        <v>761</v>
      </c>
      <c r="Q141" s="193">
        <v>27.953</v>
      </c>
      <c r="R141" s="193">
        <v>30.953</v>
      </c>
      <c r="S141" s="193">
        <v>3</v>
      </c>
      <c r="T141" s="202">
        <v>5.6</v>
      </c>
      <c r="U141" s="202">
        <v>5522.66</v>
      </c>
      <c r="V141" s="194" t="s">
        <v>342</v>
      </c>
      <c r="W141" s="226">
        <v>9292.29</v>
      </c>
      <c r="X141" s="226">
        <v>5522.66</v>
      </c>
      <c r="Y141" s="194" t="s">
        <v>762</v>
      </c>
      <c r="Z141" s="202" t="s">
        <v>334</v>
      </c>
      <c r="AA141" s="556" t="s">
        <v>335</v>
      </c>
      <c r="AB141" s="556" t="s">
        <v>340</v>
      </c>
      <c r="AC141" s="556">
        <f>SUMIF(Sheet3!B:B,C141,Sheet3!E:E)</f>
        <v>145</v>
      </c>
      <c r="AD141" s="202">
        <f>(ROUND(AC141*T141,0))</f>
        <v>812</v>
      </c>
      <c r="AE141" s="75"/>
      <c r="AF141" s="558"/>
    </row>
    <row r="142" outlineLevel="2" spans="1:32">
      <c r="A142" s="216"/>
      <c r="B142" s="126"/>
      <c r="C142" s="126"/>
      <c r="D142" s="126"/>
      <c r="E142" s="126"/>
      <c r="F142" s="589" t="s">
        <v>761</v>
      </c>
      <c r="G142" s="195">
        <v>38.697</v>
      </c>
      <c r="H142" s="195">
        <v>41.297</v>
      </c>
      <c r="I142" s="195"/>
      <c r="J142" s="193"/>
      <c r="K142" s="126"/>
      <c r="L142" s="126"/>
      <c r="M142" s="126"/>
      <c r="N142" s="587"/>
      <c r="O142" s="126"/>
      <c r="P142" s="126" t="s">
        <v>761</v>
      </c>
      <c r="Q142" s="193">
        <v>38.697</v>
      </c>
      <c r="R142" s="193">
        <v>41.297</v>
      </c>
      <c r="S142" s="193">
        <v>2.6</v>
      </c>
      <c r="T142" s="203"/>
      <c r="U142" s="203"/>
      <c r="V142" s="194"/>
      <c r="W142" s="226"/>
      <c r="X142" s="226"/>
      <c r="Y142" s="194"/>
      <c r="Z142" s="203"/>
      <c r="AA142" s="560"/>
      <c r="AB142" s="560"/>
      <c r="AC142" s="560"/>
      <c r="AD142" s="203"/>
      <c r="AE142" s="75"/>
      <c r="AF142" s="562"/>
    </row>
    <row r="143" customFormat="1" ht="36" spans="1:32">
      <c r="A143" s="5" t="s">
        <v>763</v>
      </c>
      <c r="B143" s="74" t="s">
        <v>55</v>
      </c>
      <c r="C143" s="74" t="s">
        <v>57</v>
      </c>
      <c r="D143" s="559" t="s">
        <v>406</v>
      </c>
      <c r="E143" s="565" t="s">
        <v>764</v>
      </c>
      <c r="F143" s="584" t="s">
        <v>765</v>
      </c>
      <c r="G143" s="559" t="s">
        <v>766</v>
      </c>
      <c r="H143" s="559" t="s">
        <v>767</v>
      </c>
      <c r="I143" s="585"/>
      <c r="J143" s="585"/>
      <c r="K143" s="559"/>
      <c r="L143" s="555"/>
      <c r="M143" s="559"/>
      <c r="N143" s="559"/>
      <c r="O143" s="585"/>
      <c r="P143" s="559" t="s">
        <v>765</v>
      </c>
      <c r="Q143" s="559" t="s">
        <v>766</v>
      </c>
      <c r="R143" s="559" t="s">
        <v>767</v>
      </c>
      <c r="S143" s="555">
        <v>6.325</v>
      </c>
      <c r="T143" s="555">
        <v>6.325</v>
      </c>
      <c r="U143" s="555">
        <v>1094.75</v>
      </c>
      <c r="V143" s="559" t="s">
        <v>342</v>
      </c>
      <c r="W143" s="555">
        <v>1257.1</v>
      </c>
      <c r="X143" s="555">
        <v>1094.75</v>
      </c>
      <c r="Y143" s="559" t="s">
        <v>768</v>
      </c>
      <c r="Z143" s="585" t="s">
        <v>374</v>
      </c>
      <c r="AA143" s="563" t="s">
        <v>335</v>
      </c>
      <c r="AB143" s="563" t="s">
        <v>340</v>
      </c>
      <c r="AC143" s="563">
        <f>SUMIF(Sheet3!B:B,C143,Sheet3!E:E)</f>
        <v>145</v>
      </c>
      <c r="AD143" s="559">
        <f t="shared" ref="AD143:AD149" si="12">(ROUND(AC143*T143,0))</f>
        <v>917</v>
      </c>
      <c r="AE143" s="566"/>
      <c r="AF143" s="554"/>
    </row>
    <row r="144" customFormat="1" ht="36" spans="1:32">
      <c r="A144" s="5" t="s">
        <v>769</v>
      </c>
      <c r="B144" s="74" t="s">
        <v>55</v>
      </c>
      <c r="C144" s="74" t="s">
        <v>57</v>
      </c>
      <c r="D144" s="559" t="s">
        <v>186</v>
      </c>
      <c r="E144" s="565" t="s">
        <v>770</v>
      </c>
      <c r="F144" s="584" t="s">
        <v>771</v>
      </c>
      <c r="G144" s="559" t="s">
        <v>348</v>
      </c>
      <c r="H144" s="559" t="s">
        <v>772</v>
      </c>
      <c r="I144" s="585"/>
      <c r="J144" s="585"/>
      <c r="K144" s="559"/>
      <c r="L144" s="555"/>
      <c r="M144" s="559"/>
      <c r="N144" s="559"/>
      <c r="O144" s="585"/>
      <c r="P144" s="559" t="s">
        <v>771</v>
      </c>
      <c r="Q144" s="559" t="s">
        <v>348</v>
      </c>
      <c r="R144" s="559" t="s">
        <v>772</v>
      </c>
      <c r="S144" s="555">
        <v>0.79</v>
      </c>
      <c r="T144" s="555">
        <v>0.79</v>
      </c>
      <c r="U144" s="555">
        <v>75.85</v>
      </c>
      <c r="V144" s="559" t="s">
        <v>245</v>
      </c>
      <c r="W144" s="555">
        <v>93.24</v>
      </c>
      <c r="X144" s="555">
        <v>75.85</v>
      </c>
      <c r="Y144" s="559" t="s">
        <v>773</v>
      </c>
      <c r="Z144" s="585" t="s">
        <v>374</v>
      </c>
      <c r="AA144" s="563" t="s">
        <v>335</v>
      </c>
      <c r="AB144" s="563" t="s">
        <v>190</v>
      </c>
      <c r="AC144" s="563">
        <f>SUMIF(Sheet3!B:B,C144,Sheet3!D:D)</f>
        <v>65</v>
      </c>
      <c r="AD144" s="559">
        <f t="shared" si="12"/>
        <v>51</v>
      </c>
      <c r="AE144" s="566"/>
      <c r="AF144" s="554"/>
    </row>
    <row r="145" customFormat="1" ht="36" spans="1:32">
      <c r="A145" s="5" t="s">
        <v>774</v>
      </c>
      <c r="B145" s="74" t="s">
        <v>55</v>
      </c>
      <c r="C145" s="74" t="s">
        <v>57</v>
      </c>
      <c r="D145" s="559" t="s">
        <v>775</v>
      </c>
      <c r="E145" s="565" t="s">
        <v>776</v>
      </c>
      <c r="F145" s="584" t="s">
        <v>753</v>
      </c>
      <c r="G145" s="559" t="s">
        <v>348</v>
      </c>
      <c r="H145" s="559" t="s">
        <v>777</v>
      </c>
      <c r="I145" s="585"/>
      <c r="J145" s="585"/>
      <c r="K145" s="559"/>
      <c r="L145" s="555"/>
      <c r="M145" s="559"/>
      <c r="N145" s="559"/>
      <c r="O145" s="585"/>
      <c r="P145" s="559" t="s">
        <v>753</v>
      </c>
      <c r="Q145" s="559" t="s">
        <v>348</v>
      </c>
      <c r="R145" s="559" t="s">
        <v>777</v>
      </c>
      <c r="S145" s="555">
        <v>6.791</v>
      </c>
      <c r="T145" s="555">
        <v>6.791</v>
      </c>
      <c r="U145" s="555">
        <v>1063.75</v>
      </c>
      <c r="V145" s="559" t="s">
        <v>342</v>
      </c>
      <c r="W145" s="555">
        <v>1217.75</v>
      </c>
      <c r="X145" s="555">
        <v>1063.75</v>
      </c>
      <c r="Y145" s="559" t="s">
        <v>778</v>
      </c>
      <c r="Z145" s="585" t="s">
        <v>374</v>
      </c>
      <c r="AA145" s="563" t="s">
        <v>335</v>
      </c>
      <c r="AB145" s="563" t="s">
        <v>340</v>
      </c>
      <c r="AC145" s="563">
        <f>SUMIF(Sheet3!B:B,C145,Sheet3!E:E)</f>
        <v>145</v>
      </c>
      <c r="AD145" s="559">
        <f t="shared" si="12"/>
        <v>985</v>
      </c>
      <c r="AE145" s="566"/>
      <c r="AF145" s="554"/>
    </row>
    <row r="146" ht="36" outlineLevel="2" spans="1:32">
      <c r="A146" s="216">
        <f>MAX($A$7:A142)+1</f>
        <v>98</v>
      </c>
      <c r="B146" s="194" t="s">
        <v>55</v>
      </c>
      <c r="C146" s="194" t="s">
        <v>59</v>
      </c>
      <c r="D146" s="194" t="s">
        <v>186</v>
      </c>
      <c r="E146" s="194" t="s">
        <v>779</v>
      </c>
      <c r="F146" s="311" t="s">
        <v>780</v>
      </c>
      <c r="G146" s="195">
        <v>0</v>
      </c>
      <c r="H146" s="195">
        <v>1.343</v>
      </c>
      <c r="I146" s="195"/>
      <c r="J146" s="193">
        <v>1.343</v>
      </c>
      <c r="K146" s="126">
        <v>165</v>
      </c>
      <c r="L146" s="126">
        <v>165</v>
      </c>
      <c r="M146" s="126">
        <f>N146</f>
        <v>129</v>
      </c>
      <c r="N146" s="590">
        <f>ROUND(L146*0.7797,0)</f>
        <v>129</v>
      </c>
      <c r="O146" s="126"/>
      <c r="P146" s="194" t="s">
        <v>780</v>
      </c>
      <c r="Q146" s="193">
        <v>0</v>
      </c>
      <c r="R146" s="193">
        <v>1.343</v>
      </c>
      <c r="S146" s="193">
        <v>1.343</v>
      </c>
      <c r="T146" s="193">
        <v>1.343</v>
      </c>
      <c r="U146" s="193">
        <v>182.978</v>
      </c>
      <c r="V146" s="194" t="s">
        <v>245</v>
      </c>
      <c r="W146" s="226">
        <v>209.014</v>
      </c>
      <c r="X146" s="226">
        <v>182.978</v>
      </c>
      <c r="Y146" s="194" t="s">
        <v>781</v>
      </c>
      <c r="Z146" s="195" t="s">
        <v>334</v>
      </c>
      <c r="AA146" s="563" t="s">
        <v>335</v>
      </c>
      <c r="AB146" s="563" t="s">
        <v>190</v>
      </c>
      <c r="AC146" s="563">
        <f>SUMIF(Sheet3!B:B,C146,Sheet3!D:D)</f>
        <v>82.5</v>
      </c>
      <c r="AD146" s="193">
        <f t="shared" si="12"/>
        <v>111</v>
      </c>
      <c r="AE146" s="75"/>
      <c r="AF146" s="554"/>
    </row>
    <row r="147" ht="36" outlineLevel="2" spans="1:32">
      <c r="A147" s="216">
        <f>MAX($A$7:A146)+1</f>
        <v>99</v>
      </c>
      <c r="B147" s="194" t="s">
        <v>55</v>
      </c>
      <c r="C147" s="194" t="s">
        <v>59</v>
      </c>
      <c r="D147" s="194" t="s">
        <v>182</v>
      </c>
      <c r="E147" s="194" t="s">
        <v>782</v>
      </c>
      <c r="F147" s="311" t="s">
        <v>783</v>
      </c>
      <c r="G147" s="195">
        <v>4.08</v>
      </c>
      <c r="H147" s="195">
        <v>9.925</v>
      </c>
      <c r="I147" s="195"/>
      <c r="J147" s="193">
        <v>5.845</v>
      </c>
      <c r="K147" s="126">
        <v>755</v>
      </c>
      <c r="L147" s="126">
        <v>755</v>
      </c>
      <c r="M147" s="126">
        <f>N147</f>
        <v>589</v>
      </c>
      <c r="N147" s="590">
        <f>ROUND(L147*0.7797,0)</f>
        <v>589</v>
      </c>
      <c r="O147" s="126"/>
      <c r="P147" s="194" t="s">
        <v>783</v>
      </c>
      <c r="Q147" s="193">
        <v>4.08</v>
      </c>
      <c r="R147" s="193">
        <v>9.925</v>
      </c>
      <c r="S147" s="193">
        <v>5.845</v>
      </c>
      <c r="T147" s="193">
        <v>5.845</v>
      </c>
      <c r="U147" s="193">
        <v>773.583</v>
      </c>
      <c r="V147" s="194" t="s">
        <v>342</v>
      </c>
      <c r="W147" s="226">
        <v>892.299</v>
      </c>
      <c r="X147" s="226">
        <v>773.583</v>
      </c>
      <c r="Y147" s="194" t="s">
        <v>784</v>
      </c>
      <c r="Z147" s="195" t="s">
        <v>334</v>
      </c>
      <c r="AA147" s="563" t="s">
        <v>335</v>
      </c>
      <c r="AB147" s="563" t="s">
        <v>340</v>
      </c>
      <c r="AC147" s="563">
        <f>SUMIF(Sheet3!B:B,C147,Sheet3!E:E)</f>
        <v>165</v>
      </c>
      <c r="AD147" s="193">
        <f t="shared" si="12"/>
        <v>964</v>
      </c>
      <c r="AE147" s="75"/>
      <c r="AF147" s="554"/>
    </row>
    <row r="148" ht="36" outlineLevel="2" spans="1:32">
      <c r="A148" s="216">
        <f>MAX($A$7:A147)+1</f>
        <v>100</v>
      </c>
      <c r="B148" s="194" t="s">
        <v>55</v>
      </c>
      <c r="C148" s="194" t="s">
        <v>59</v>
      </c>
      <c r="D148" s="194" t="s">
        <v>186</v>
      </c>
      <c r="E148" s="194" t="s">
        <v>785</v>
      </c>
      <c r="F148" s="311" t="s">
        <v>786</v>
      </c>
      <c r="G148" s="195">
        <v>0</v>
      </c>
      <c r="H148" s="195">
        <v>4</v>
      </c>
      <c r="I148" s="195"/>
      <c r="J148" s="195">
        <v>4</v>
      </c>
      <c r="K148" s="126">
        <v>250</v>
      </c>
      <c r="L148" s="126">
        <v>250</v>
      </c>
      <c r="M148" s="126">
        <f>N148</f>
        <v>195</v>
      </c>
      <c r="N148" s="590">
        <f>ROUND(L148*0.7797,0)</f>
        <v>195</v>
      </c>
      <c r="O148" s="126"/>
      <c r="P148" s="194" t="s">
        <v>786</v>
      </c>
      <c r="Q148" s="193">
        <v>0</v>
      </c>
      <c r="R148" s="193">
        <v>4</v>
      </c>
      <c r="S148" s="193">
        <v>4</v>
      </c>
      <c r="T148" s="193">
        <v>4</v>
      </c>
      <c r="U148" s="193">
        <v>321.203</v>
      </c>
      <c r="V148" s="194" t="s">
        <v>245</v>
      </c>
      <c r="W148" s="226">
        <v>302.59</v>
      </c>
      <c r="X148" s="226">
        <v>262.641</v>
      </c>
      <c r="Y148" s="194" t="s">
        <v>787</v>
      </c>
      <c r="Z148" s="195" t="s">
        <v>334</v>
      </c>
      <c r="AA148" s="563" t="s">
        <v>335</v>
      </c>
      <c r="AB148" s="563" t="s">
        <v>190</v>
      </c>
      <c r="AC148" s="563">
        <f>SUMIF(Sheet3!B:B,C148,Sheet3!D:D)</f>
        <v>82.5</v>
      </c>
      <c r="AD148" s="193">
        <f t="shared" si="12"/>
        <v>330</v>
      </c>
      <c r="AE148" s="75"/>
      <c r="AF148" s="554"/>
    </row>
    <row r="149" outlineLevel="2" spans="1:32">
      <c r="A149" s="216">
        <f>MAX($A$7:A148)+1</f>
        <v>101</v>
      </c>
      <c r="B149" s="194" t="s">
        <v>55</v>
      </c>
      <c r="C149" s="194" t="s">
        <v>59</v>
      </c>
      <c r="D149" s="194" t="s">
        <v>186</v>
      </c>
      <c r="E149" s="194" t="s">
        <v>788</v>
      </c>
      <c r="F149" s="311" t="s">
        <v>789</v>
      </c>
      <c r="G149" s="195">
        <v>0</v>
      </c>
      <c r="H149" s="195">
        <v>0.993</v>
      </c>
      <c r="I149" s="195"/>
      <c r="J149" s="193">
        <v>1.796</v>
      </c>
      <c r="K149" s="126">
        <v>226</v>
      </c>
      <c r="L149" s="126">
        <v>226</v>
      </c>
      <c r="M149" s="126">
        <f>N149</f>
        <v>176</v>
      </c>
      <c r="N149" s="590">
        <f>ROUND(L149*0.7797,0)</f>
        <v>176</v>
      </c>
      <c r="O149" s="126"/>
      <c r="P149" s="194" t="s">
        <v>789</v>
      </c>
      <c r="Q149" s="193">
        <v>0</v>
      </c>
      <c r="R149" s="193">
        <v>0.993</v>
      </c>
      <c r="S149" s="193">
        <v>0.963</v>
      </c>
      <c r="T149" s="202">
        <v>1.766</v>
      </c>
      <c r="U149" s="202">
        <v>231.043</v>
      </c>
      <c r="V149" s="194" t="s">
        <v>245</v>
      </c>
      <c r="W149" s="226">
        <v>285.64</v>
      </c>
      <c r="X149" s="226">
        <v>246.042</v>
      </c>
      <c r="Y149" s="194" t="s">
        <v>790</v>
      </c>
      <c r="Z149" s="196" t="s">
        <v>334</v>
      </c>
      <c r="AA149" s="556" t="s">
        <v>335</v>
      </c>
      <c r="AB149" s="556" t="s">
        <v>190</v>
      </c>
      <c r="AC149" s="556">
        <f>SUMIF(Sheet3!B:B,C149,Sheet3!D:D)</f>
        <v>82.5</v>
      </c>
      <c r="AD149" s="202">
        <f t="shared" si="12"/>
        <v>146</v>
      </c>
      <c r="AE149" s="75"/>
      <c r="AF149" s="558"/>
    </row>
    <row r="150" outlineLevel="2" spans="1:32">
      <c r="A150" s="216"/>
      <c r="B150" s="194"/>
      <c r="C150" s="194"/>
      <c r="D150" s="194"/>
      <c r="E150" s="194"/>
      <c r="F150" s="311" t="s">
        <v>791</v>
      </c>
      <c r="G150" s="195">
        <v>1.3</v>
      </c>
      <c r="H150" s="195">
        <v>2.103</v>
      </c>
      <c r="I150" s="195"/>
      <c r="J150" s="193"/>
      <c r="K150" s="126"/>
      <c r="L150" s="126"/>
      <c r="M150" s="126"/>
      <c r="N150" s="590"/>
      <c r="O150" s="126"/>
      <c r="P150" s="194" t="s">
        <v>791</v>
      </c>
      <c r="Q150" s="193">
        <v>1.3</v>
      </c>
      <c r="R150" s="193">
        <v>2.103</v>
      </c>
      <c r="S150" s="193">
        <v>0.803</v>
      </c>
      <c r="T150" s="203"/>
      <c r="U150" s="203"/>
      <c r="V150" s="194"/>
      <c r="W150" s="226"/>
      <c r="X150" s="226"/>
      <c r="Y150" s="194"/>
      <c r="Z150" s="198"/>
      <c r="AA150" s="560"/>
      <c r="AB150" s="560"/>
      <c r="AC150" s="560"/>
      <c r="AD150" s="203"/>
      <c r="AE150" s="75"/>
      <c r="AF150" s="562"/>
    </row>
    <row r="151" ht="36" outlineLevel="2" spans="1:32">
      <c r="A151" s="216">
        <f>MAX($A$7:A150)+1</f>
        <v>102</v>
      </c>
      <c r="B151" s="194" t="s">
        <v>55</v>
      </c>
      <c r="C151" s="194" t="s">
        <v>59</v>
      </c>
      <c r="D151" s="194" t="s">
        <v>186</v>
      </c>
      <c r="E151" s="194" t="s">
        <v>792</v>
      </c>
      <c r="F151" s="311" t="s">
        <v>793</v>
      </c>
      <c r="G151" s="195">
        <v>0</v>
      </c>
      <c r="H151" s="195">
        <v>1.336</v>
      </c>
      <c r="I151" s="195"/>
      <c r="J151" s="193">
        <v>1.336</v>
      </c>
      <c r="K151" s="126">
        <v>120</v>
      </c>
      <c r="L151" s="126">
        <v>120</v>
      </c>
      <c r="M151" s="126">
        <f t="shared" ref="M151:M164" si="13">N151</f>
        <v>94</v>
      </c>
      <c r="N151" s="590">
        <f t="shared" ref="N151:N164" si="14">ROUND(L151*0.7797,0)</f>
        <v>94</v>
      </c>
      <c r="O151" s="126"/>
      <c r="P151" s="194" t="s">
        <v>793</v>
      </c>
      <c r="Q151" s="193">
        <v>0</v>
      </c>
      <c r="R151" s="193">
        <v>1.336</v>
      </c>
      <c r="S151" s="193">
        <v>1.336</v>
      </c>
      <c r="T151" s="193">
        <v>1.336</v>
      </c>
      <c r="U151" s="193">
        <v>119.798</v>
      </c>
      <c r="V151" s="194" t="s">
        <v>245</v>
      </c>
      <c r="W151" s="226">
        <v>137.318</v>
      </c>
      <c r="X151" s="226">
        <v>119.798</v>
      </c>
      <c r="Y151" s="194" t="s">
        <v>794</v>
      </c>
      <c r="Z151" s="195" t="s">
        <v>334</v>
      </c>
      <c r="AA151" s="563" t="s">
        <v>335</v>
      </c>
      <c r="AB151" s="563" t="s">
        <v>190</v>
      </c>
      <c r="AC151" s="563">
        <f>SUMIF(Sheet3!B:B,C151,Sheet3!D:D)</f>
        <v>82.5</v>
      </c>
      <c r="AD151" s="193">
        <f>(ROUND(AC151*T151,0))</f>
        <v>110</v>
      </c>
      <c r="AE151" s="75"/>
      <c r="AF151" s="554"/>
    </row>
    <row r="152" ht="36" outlineLevel="2" spans="1:32">
      <c r="A152" s="216">
        <f>MAX($A$7:A151)+1</f>
        <v>103</v>
      </c>
      <c r="B152" s="194" t="s">
        <v>55</v>
      </c>
      <c r="C152" s="194" t="s">
        <v>59</v>
      </c>
      <c r="D152" s="194" t="s">
        <v>186</v>
      </c>
      <c r="E152" s="194" t="s">
        <v>795</v>
      </c>
      <c r="F152" s="311" t="s">
        <v>796</v>
      </c>
      <c r="G152" s="195">
        <v>0.242</v>
      </c>
      <c r="H152" s="195">
        <v>1.513</v>
      </c>
      <c r="I152" s="195"/>
      <c r="J152" s="193">
        <v>1.271</v>
      </c>
      <c r="K152" s="126">
        <v>101</v>
      </c>
      <c r="L152" s="126">
        <v>101</v>
      </c>
      <c r="M152" s="126">
        <f t="shared" si="13"/>
        <v>79</v>
      </c>
      <c r="N152" s="590">
        <f t="shared" si="14"/>
        <v>79</v>
      </c>
      <c r="O152" s="126"/>
      <c r="P152" s="194" t="s">
        <v>796</v>
      </c>
      <c r="Q152" s="193">
        <v>0.242</v>
      </c>
      <c r="R152" s="193">
        <v>1.513</v>
      </c>
      <c r="S152" s="193">
        <v>1.271</v>
      </c>
      <c r="T152" s="193">
        <v>1.271</v>
      </c>
      <c r="U152" s="193">
        <v>101.942</v>
      </c>
      <c r="V152" s="194" t="s">
        <v>245</v>
      </c>
      <c r="W152" s="226">
        <v>116.706</v>
      </c>
      <c r="X152" s="226">
        <v>101.942</v>
      </c>
      <c r="Y152" s="194" t="s">
        <v>797</v>
      </c>
      <c r="Z152" s="195" t="s">
        <v>334</v>
      </c>
      <c r="AA152" s="563" t="s">
        <v>335</v>
      </c>
      <c r="AB152" s="563" t="s">
        <v>190</v>
      </c>
      <c r="AC152" s="563">
        <f>SUMIF(Sheet3!B:B,C152,Sheet3!D:D)</f>
        <v>82.5</v>
      </c>
      <c r="AD152" s="193">
        <f>(ROUND(AC152*T152,0))</f>
        <v>105</v>
      </c>
      <c r="AE152" s="75"/>
      <c r="AF152" s="554"/>
    </row>
    <row r="153" ht="36" outlineLevel="2" spans="1:32">
      <c r="A153" s="216">
        <f>MAX($A$7:A152)+1</f>
        <v>104</v>
      </c>
      <c r="B153" s="194" t="s">
        <v>55</v>
      </c>
      <c r="C153" s="194" t="s">
        <v>59</v>
      </c>
      <c r="D153" s="194" t="s">
        <v>186</v>
      </c>
      <c r="E153" s="194" t="s">
        <v>798</v>
      </c>
      <c r="F153" s="311" t="s">
        <v>799</v>
      </c>
      <c r="G153" s="195">
        <v>0.993</v>
      </c>
      <c r="H153" s="195">
        <v>1.842</v>
      </c>
      <c r="I153" s="195"/>
      <c r="J153" s="193">
        <v>0.849</v>
      </c>
      <c r="K153" s="126">
        <v>40</v>
      </c>
      <c r="L153" s="126">
        <v>40</v>
      </c>
      <c r="M153" s="126">
        <f t="shared" si="13"/>
        <v>31</v>
      </c>
      <c r="N153" s="590">
        <f t="shared" si="14"/>
        <v>31</v>
      </c>
      <c r="O153" s="126"/>
      <c r="P153" s="194" t="s">
        <v>799</v>
      </c>
      <c r="Q153" s="193">
        <v>0.993</v>
      </c>
      <c r="R153" s="193">
        <v>1.842</v>
      </c>
      <c r="S153" s="193">
        <v>0.849</v>
      </c>
      <c r="T153" s="193">
        <v>0.849</v>
      </c>
      <c r="U153" s="193">
        <v>40.72</v>
      </c>
      <c r="V153" s="194" t="s">
        <v>245</v>
      </c>
      <c r="W153" s="226">
        <v>47.82</v>
      </c>
      <c r="X153" s="226">
        <v>40.72</v>
      </c>
      <c r="Y153" s="194" t="s">
        <v>800</v>
      </c>
      <c r="Z153" s="195" t="s">
        <v>334</v>
      </c>
      <c r="AA153" s="563" t="s">
        <v>335</v>
      </c>
      <c r="AB153" s="563" t="s">
        <v>190</v>
      </c>
      <c r="AC153" s="563">
        <f>SUMIF(Sheet3!B:B,C153,Sheet3!D:D)</f>
        <v>82.5</v>
      </c>
      <c r="AD153" s="193">
        <f>(ROUND(AC153*T153,0))</f>
        <v>70</v>
      </c>
      <c r="AE153" s="75"/>
      <c r="AF153" s="554"/>
    </row>
    <row r="154" ht="36" outlineLevel="2" spans="1:32">
      <c r="A154" s="216">
        <f>MAX($A$7:A153)+1</f>
        <v>105</v>
      </c>
      <c r="B154" s="194" t="s">
        <v>55</v>
      </c>
      <c r="C154" s="194" t="s">
        <v>59</v>
      </c>
      <c r="D154" s="194" t="s">
        <v>186</v>
      </c>
      <c r="E154" s="194" t="s">
        <v>801</v>
      </c>
      <c r="F154" s="311" t="s">
        <v>802</v>
      </c>
      <c r="G154" s="195">
        <v>0</v>
      </c>
      <c r="H154" s="195">
        <v>1.472</v>
      </c>
      <c r="I154" s="195"/>
      <c r="J154" s="193">
        <v>1.472</v>
      </c>
      <c r="K154" s="126">
        <v>139</v>
      </c>
      <c r="L154" s="126">
        <v>139</v>
      </c>
      <c r="M154" s="126">
        <f t="shared" si="13"/>
        <v>108</v>
      </c>
      <c r="N154" s="590">
        <f t="shared" si="14"/>
        <v>108</v>
      </c>
      <c r="O154" s="126"/>
      <c r="P154" s="194" t="s">
        <v>802</v>
      </c>
      <c r="Q154" s="193">
        <v>0</v>
      </c>
      <c r="R154" s="193">
        <v>1.472</v>
      </c>
      <c r="S154" s="193">
        <v>1.472</v>
      </c>
      <c r="T154" s="193">
        <v>1.472</v>
      </c>
      <c r="U154" s="193">
        <v>139.208</v>
      </c>
      <c r="V154" s="194" t="s">
        <v>245</v>
      </c>
      <c r="W154" s="226">
        <v>159.231</v>
      </c>
      <c r="X154" s="226">
        <v>139.208</v>
      </c>
      <c r="Y154" s="194" t="s">
        <v>803</v>
      </c>
      <c r="Z154" s="195" t="s">
        <v>334</v>
      </c>
      <c r="AA154" s="563" t="s">
        <v>335</v>
      </c>
      <c r="AB154" s="563" t="s">
        <v>190</v>
      </c>
      <c r="AC154" s="563">
        <f>SUMIF(Sheet3!B:B,C154,Sheet3!D:D)</f>
        <v>82.5</v>
      </c>
      <c r="AD154" s="193">
        <f>(ROUND(AC154*T154,0))</f>
        <v>121</v>
      </c>
      <c r="AE154" s="75"/>
      <c r="AF154" s="554"/>
    </row>
    <row r="155" ht="36" outlineLevel="2" spans="1:32">
      <c r="A155" s="126">
        <f>MAX($A$7:A154)+1</f>
        <v>106</v>
      </c>
      <c r="B155" s="194" t="s">
        <v>55</v>
      </c>
      <c r="C155" s="407" t="s">
        <v>59</v>
      </c>
      <c r="D155" s="194" t="s">
        <v>702</v>
      </c>
      <c r="E155" s="194" t="s">
        <v>804</v>
      </c>
      <c r="F155" s="194" t="s">
        <v>805</v>
      </c>
      <c r="G155" s="195">
        <v>0</v>
      </c>
      <c r="H155" s="195">
        <v>2.961</v>
      </c>
      <c r="I155" s="195"/>
      <c r="J155" s="193">
        <v>2.961</v>
      </c>
      <c r="K155" s="126">
        <v>140</v>
      </c>
      <c r="L155" s="126">
        <v>140</v>
      </c>
      <c r="M155" s="126">
        <f t="shared" si="13"/>
        <v>109</v>
      </c>
      <c r="N155" s="590">
        <f t="shared" si="14"/>
        <v>109</v>
      </c>
      <c r="O155" s="126"/>
      <c r="P155" s="194"/>
      <c r="Q155" s="194"/>
      <c r="R155" s="194"/>
      <c r="S155" s="194"/>
      <c r="T155" s="194"/>
      <c r="U155" s="194"/>
      <c r="V155" s="194" t="s">
        <v>245</v>
      </c>
      <c r="W155" s="226">
        <v>162.284</v>
      </c>
      <c r="X155" s="226">
        <v>140.744</v>
      </c>
      <c r="Y155" s="194" t="s">
        <v>806</v>
      </c>
      <c r="Z155" s="195" t="s">
        <v>334</v>
      </c>
      <c r="AA155" s="554"/>
      <c r="AB155" s="554" t="s">
        <v>190</v>
      </c>
      <c r="AC155" s="554">
        <f>SUMIF(Sheet3!B:B,C155,Sheet3!D:D)</f>
        <v>82.5</v>
      </c>
      <c r="AD155" s="194"/>
      <c r="AE155" s="75"/>
      <c r="AF155" s="554"/>
    </row>
    <row r="156" ht="36" outlineLevel="2" spans="1:32">
      <c r="A156" s="126">
        <f>MAX($A$7:A155)+1</f>
        <v>107</v>
      </c>
      <c r="B156" s="194" t="s">
        <v>55</v>
      </c>
      <c r="C156" s="194" t="s">
        <v>59</v>
      </c>
      <c r="D156" s="194" t="s">
        <v>182</v>
      </c>
      <c r="E156" s="194" t="s">
        <v>807</v>
      </c>
      <c r="F156" s="311" t="s">
        <v>808</v>
      </c>
      <c r="G156" s="195">
        <v>7.682</v>
      </c>
      <c r="H156" s="195">
        <v>14.434</v>
      </c>
      <c r="I156" s="195"/>
      <c r="J156" s="193">
        <v>7.752</v>
      </c>
      <c r="K156" s="126">
        <v>620</v>
      </c>
      <c r="L156" s="126">
        <v>620</v>
      </c>
      <c r="M156" s="126">
        <f t="shared" si="13"/>
        <v>483</v>
      </c>
      <c r="N156" s="590">
        <f t="shared" si="14"/>
        <v>483</v>
      </c>
      <c r="O156" s="126"/>
      <c r="P156" s="194" t="s">
        <v>808</v>
      </c>
      <c r="Q156" s="193">
        <v>7.682</v>
      </c>
      <c r="R156" s="193">
        <v>14.434</v>
      </c>
      <c r="S156" s="193">
        <v>6.752</v>
      </c>
      <c r="T156" s="193">
        <v>6.752</v>
      </c>
      <c r="U156" s="193">
        <v>620.149</v>
      </c>
      <c r="V156" s="194" t="s">
        <v>342</v>
      </c>
      <c r="W156" s="226">
        <v>726.077</v>
      </c>
      <c r="X156" s="226">
        <v>620.149</v>
      </c>
      <c r="Y156" s="194" t="s">
        <v>809</v>
      </c>
      <c r="Z156" s="195" t="s">
        <v>334</v>
      </c>
      <c r="AA156" s="563" t="s">
        <v>335</v>
      </c>
      <c r="AB156" s="563" t="s">
        <v>340</v>
      </c>
      <c r="AC156" s="563">
        <f>SUMIF(Sheet3!B:B,C156,Sheet3!E:E)</f>
        <v>165</v>
      </c>
      <c r="AD156" s="193">
        <f>(ROUND(AC156*T156,0))</f>
        <v>1114</v>
      </c>
      <c r="AE156" s="75"/>
      <c r="AF156" s="554"/>
    </row>
    <row r="157" ht="36" outlineLevel="2" spans="1:32">
      <c r="A157" s="126">
        <f>MAX($A$7:A156)+1</f>
        <v>108</v>
      </c>
      <c r="B157" s="194" t="s">
        <v>55</v>
      </c>
      <c r="C157" s="194" t="s">
        <v>59</v>
      </c>
      <c r="D157" s="194" t="s">
        <v>186</v>
      </c>
      <c r="E157" s="194" t="s">
        <v>810</v>
      </c>
      <c r="F157" s="311" t="s">
        <v>811</v>
      </c>
      <c r="G157" s="195">
        <v>0</v>
      </c>
      <c r="H157" s="195">
        <v>3.593</v>
      </c>
      <c r="I157" s="195"/>
      <c r="J157" s="193">
        <v>3.593</v>
      </c>
      <c r="K157" s="126">
        <v>296</v>
      </c>
      <c r="L157" s="126">
        <v>296</v>
      </c>
      <c r="M157" s="126">
        <f t="shared" si="13"/>
        <v>231</v>
      </c>
      <c r="N157" s="590">
        <f t="shared" si="14"/>
        <v>231</v>
      </c>
      <c r="O157" s="126"/>
      <c r="P157" s="194" t="s">
        <v>811</v>
      </c>
      <c r="Q157" s="193">
        <v>0</v>
      </c>
      <c r="R157" s="193">
        <v>3.593</v>
      </c>
      <c r="S157" s="193">
        <v>3.593</v>
      </c>
      <c r="T157" s="193">
        <v>3.593</v>
      </c>
      <c r="U157" s="193">
        <v>296.975</v>
      </c>
      <c r="V157" s="194" t="s">
        <v>245</v>
      </c>
      <c r="W157" s="226">
        <v>341.016</v>
      </c>
      <c r="X157" s="226">
        <v>296.975</v>
      </c>
      <c r="Y157" s="194" t="s">
        <v>812</v>
      </c>
      <c r="Z157" s="195" t="s">
        <v>334</v>
      </c>
      <c r="AA157" s="563" t="s">
        <v>335</v>
      </c>
      <c r="AB157" s="563" t="s">
        <v>190</v>
      </c>
      <c r="AC157" s="563">
        <f>SUMIF(Sheet3!B:B,C157,Sheet3!D:D)</f>
        <v>82.5</v>
      </c>
      <c r="AD157" s="193">
        <f>(ROUND(AC157*T157,0))</f>
        <v>296</v>
      </c>
      <c r="AE157" s="75"/>
      <c r="AF157" s="554"/>
    </row>
    <row r="158" ht="36" outlineLevel="2" spans="1:32">
      <c r="A158" s="126">
        <f>MAX($A$7:A157)+1</f>
        <v>109</v>
      </c>
      <c r="B158" s="194" t="s">
        <v>55</v>
      </c>
      <c r="C158" s="194" t="s">
        <v>59</v>
      </c>
      <c r="D158" s="194" t="s">
        <v>186</v>
      </c>
      <c r="E158" s="194" t="s">
        <v>813</v>
      </c>
      <c r="F158" s="311" t="s">
        <v>814</v>
      </c>
      <c r="G158" s="195">
        <v>0</v>
      </c>
      <c r="H158" s="195">
        <v>0.751</v>
      </c>
      <c r="I158" s="195"/>
      <c r="J158" s="193">
        <v>0.751</v>
      </c>
      <c r="K158" s="126">
        <v>58</v>
      </c>
      <c r="L158" s="126">
        <v>58</v>
      </c>
      <c r="M158" s="126">
        <f t="shared" si="13"/>
        <v>45</v>
      </c>
      <c r="N158" s="590">
        <f t="shared" si="14"/>
        <v>45</v>
      </c>
      <c r="O158" s="126"/>
      <c r="P158" s="194" t="s">
        <v>814</v>
      </c>
      <c r="Q158" s="193">
        <v>0</v>
      </c>
      <c r="R158" s="193">
        <v>0.751</v>
      </c>
      <c r="S158" s="193">
        <v>0.751</v>
      </c>
      <c r="T158" s="193">
        <v>0.751</v>
      </c>
      <c r="U158" s="193">
        <v>58.115</v>
      </c>
      <c r="V158" s="194" t="s">
        <v>245</v>
      </c>
      <c r="W158" s="226">
        <v>66.727</v>
      </c>
      <c r="X158" s="226">
        <v>58.115</v>
      </c>
      <c r="Y158" s="194" t="s">
        <v>815</v>
      </c>
      <c r="Z158" s="195" t="s">
        <v>334</v>
      </c>
      <c r="AA158" s="563" t="s">
        <v>335</v>
      </c>
      <c r="AB158" s="563" t="s">
        <v>190</v>
      </c>
      <c r="AC158" s="563">
        <f>SUMIF(Sheet3!B:B,C158,Sheet3!D:D)</f>
        <v>82.5</v>
      </c>
      <c r="AD158" s="193">
        <f>(ROUND(AC158*T158,0))</f>
        <v>62</v>
      </c>
      <c r="AE158" s="75"/>
      <c r="AF158" s="554"/>
    </row>
    <row r="159" ht="36" outlineLevel="2" spans="1:32">
      <c r="A159" s="126">
        <f>MAX($A$7:A158)+1</f>
        <v>110</v>
      </c>
      <c r="B159" s="194" t="s">
        <v>55</v>
      </c>
      <c r="C159" s="194" t="s">
        <v>59</v>
      </c>
      <c r="D159" s="194" t="s">
        <v>186</v>
      </c>
      <c r="E159" s="194" t="s">
        <v>816</v>
      </c>
      <c r="F159" s="311" t="s">
        <v>817</v>
      </c>
      <c r="G159" s="195">
        <v>0</v>
      </c>
      <c r="H159" s="195">
        <v>2.03</v>
      </c>
      <c r="I159" s="195"/>
      <c r="J159" s="193">
        <v>2.03</v>
      </c>
      <c r="K159" s="126">
        <v>230</v>
      </c>
      <c r="L159" s="126">
        <v>230</v>
      </c>
      <c r="M159" s="126">
        <f t="shared" si="13"/>
        <v>179</v>
      </c>
      <c r="N159" s="590">
        <f t="shared" si="14"/>
        <v>179</v>
      </c>
      <c r="O159" s="126"/>
      <c r="P159" s="194" t="s">
        <v>817</v>
      </c>
      <c r="Q159" s="193">
        <v>0</v>
      </c>
      <c r="R159" s="193">
        <v>2.03</v>
      </c>
      <c r="S159" s="193">
        <v>2.03</v>
      </c>
      <c r="T159" s="193">
        <v>2.03</v>
      </c>
      <c r="U159" s="193">
        <v>231.474</v>
      </c>
      <c r="V159" s="194" t="s">
        <v>245</v>
      </c>
      <c r="W159" s="226">
        <v>269.048</v>
      </c>
      <c r="X159" s="226">
        <v>231.474</v>
      </c>
      <c r="Y159" s="194" t="s">
        <v>818</v>
      </c>
      <c r="Z159" s="195" t="s">
        <v>334</v>
      </c>
      <c r="AA159" s="563" t="s">
        <v>335</v>
      </c>
      <c r="AB159" s="563" t="s">
        <v>190</v>
      </c>
      <c r="AC159" s="563">
        <f>SUMIF(Sheet3!B:B,C159,Sheet3!D:D)</f>
        <v>82.5</v>
      </c>
      <c r="AD159" s="193">
        <f>(ROUND(AC159*T159,0))</f>
        <v>167</v>
      </c>
      <c r="AE159" s="75"/>
      <c r="AF159" s="554"/>
    </row>
    <row r="160" ht="36" outlineLevel="2" spans="1:32">
      <c r="A160" s="126">
        <f>MAX($A$7:A159)+1</f>
        <v>111</v>
      </c>
      <c r="B160" s="194" t="s">
        <v>55</v>
      </c>
      <c r="C160" s="407" t="s">
        <v>59</v>
      </c>
      <c r="D160" s="194" t="s">
        <v>186</v>
      </c>
      <c r="E160" s="194" t="s">
        <v>819</v>
      </c>
      <c r="F160" s="194" t="s">
        <v>820</v>
      </c>
      <c r="G160" s="195">
        <v>0</v>
      </c>
      <c r="H160" s="195">
        <v>1.062</v>
      </c>
      <c r="I160" s="195"/>
      <c r="J160" s="193">
        <v>1.062</v>
      </c>
      <c r="K160" s="126">
        <v>83</v>
      </c>
      <c r="L160" s="126">
        <v>83</v>
      </c>
      <c r="M160" s="126">
        <f t="shared" si="13"/>
        <v>65</v>
      </c>
      <c r="N160" s="590">
        <f t="shared" si="14"/>
        <v>65</v>
      </c>
      <c r="O160" s="126"/>
      <c r="P160" s="194"/>
      <c r="Q160" s="194"/>
      <c r="R160" s="194"/>
      <c r="S160" s="194"/>
      <c r="T160" s="194"/>
      <c r="U160" s="194"/>
      <c r="V160" s="194" t="s">
        <v>245</v>
      </c>
      <c r="W160" s="226">
        <v>96.75</v>
      </c>
      <c r="X160" s="226">
        <v>83.15</v>
      </c>
      <c r="Y160" s="194" t="s">
        <v>821</v>
      </c>
      <c r="Z160" s="195" t="s">
        <v>334</v>
      </c>
      <c r="AA160" s="554"/>
      <c r="AB160" s="554" t="s">
        <v>190</v>
      </c>
      <c r="AC160" s="554">
        <f>SUMIF(Sheet3!B:B,C160,Sheet3!D:D)</f>
        <v>82.5</v>
      </c>
      <c r="AD160" s="194"/>
      <c r="AE160" s="75"/>
      <c r="AF160" s="554"/>
    </row>
    <row r="161" ht="36" outlineLevel="2" spans="1:32">
      <c r="A161" s="126">
        <f>MAX($A$7:A160)+1</f>
        <v>112</v>
      </c>
      <c r="B161" s="194" t="s">
        <v>55</v>
      </c>
      <c r="C161" s="194" t="s">
        <v>59</v>
      </c>
      <c r="D161" s="194" t="s">
        <v>186</v>
      </c>
      <c r="E161" s="194" t="s">
        <v>822</v>
      </c>
      <c r="F161" s="311" t="s">
        <v>823</v>
      </c>
      <c r="G161" s="195">
        <v>0</v>
      </c>
      <c r="H161" s="195">
        <v>0.943</v>
      </c>
      <c r="I161" s="195"/>
      <c r="J161" s="193">
        <v>0.943</v>
      </c>
      <c r="K161" s="126">
        <v>126</v>
      </c>
      <c r="L161" s="126">
        <v>126</v>
      </c>
      <c r="M161" s="126">
        <f t="shared" si="13"/>
        <v>98</v>
      </c>
      <c r="N161" s="590">
        <f t="shared" si="14"/>
        <v>98</v>
      </c>
      <c r="O161" s="126"/>
      <c r="P161" s="194" t="s">
        <v>823</v>
      </c>
      <c r="Q161" s="193">
        <v>0</v>
      </c>
      <c r="R161" s="193">
        <v>0.943</v>
      </c>
      <c r="S161" s="193">
        <v>0.943</v>
      </c>
      <c r="T161" s="193">
        <v>0.943</v>
      </c>
      <c r="U161" s="193">
        <v>126.131</v>
      </c>
      <c r="V161" s="194" t="s">
        <v>245</v>
      </c>
      <c r="W161" s="226">
        <v>144.758</v>
      </c>
      <c r="X161" s="226">
        <v>126.131</v>
      </c>
      <c r="Y161" s="194" t="s">
        <v>824</v>
      </c>
      <c r="Z161" s="195" t="s">
        <v>334</v>
      </c>
      <c r="AA161" s="563" t="s">
        <v>335</v>
      </c>
      <c r="AB161" s="563" t="s">
        <v>190</v>
      </c>
      <c r="AC161" s="563">
        <f>SUMIF(Sheet3!B:B,C161,Sheet3!D:D)</f>
        <v>82.5</v>
      </c>
      <c r="AD161" s="193">
        <f>(ROUND(AC161*T161,0))</f>
        <v>78</v>
      </c>
      <c r="AE161" s="75"/>
      <c r="AF161" s="554"/>
    </row>
    <row r="162" ht="36" outlineLevel="2" spans="1:32">
      <c r="A162" s="126">
        <f>MAX($A$7:A161)+1</f>
        <v>113</v>
      </c>
      <c r="B162" s="194" t="s">
        <v>55</v>
      </c>
      <c r="C162" s="194" t="s">
        <v>59</v>
      </c>
      <c r="D162" s="194" t="s">
        <v>186</v>
      </c>
      <c r="E162" s="194" t="s">
        <v>825</v>
      </c>
      <c r="F162" s="311" t="s">
        <v>826</v>
      </c>
      <c r="G162" s="195">
        <v>3.471</v>
      </c>
      <c r="H162" s="195">
        <v>4.7</v>
      </c>
      <c r="I162" s="195"/>
      <c r="J162" s="193">
        <v>1.229</v>
      </c>
      <c r="K162" s="126">
        <v>93</v>
      </c>
      <c r="L162" s="126">
        <v>93</v>
      </c>
      <c r="M162" s="126">
        <f t="shared" si="13"/>
        <v>73</v>
      </c>
      <c r="N162" s="590">
        <f t="shared" si="14"/>
        <v>73</v>
      </c>
      <c r="O162" s="126"/>
      <c r="P162" s="194" t="s">
        <v>826</v>
      </c>
      <c r="Q162" s="193">
        <v>3.471</v>
      </c>
      <c r="R162" s="193">
        <v>4.7</v>
      </c>
      <c r="S162" s="193">
        <v>1.229</v>
      </c>
      <c r="T162" s="193">
        <v>1.229</v>
      </c>
      <c r="U162" s="193">
        <v>93.059</v>
      </c>
      <c r="V162" s="194" t="s">
        <v>245</v>
      </c>
      <c r="W162" s="226">
        <v>106.888</v>
      </c>
      <c r="X162" s="226">
        <v>93.059</v>
      </c>
      <c r="Y162" s="194" t="s">
        <v>827</v>
      </c>
      <c r="Z162" s="195" t="s">
        <v>334</v>
      </c>
      <c r="AA162" s="563" t="s">
        <v>335</v>
      </c>
      <c r="AB162" s="563" t="s">
        <v>190</v>
      </c>
      <c r="AC162" s="563">
        <f>SUMIF(Sheet3!B:B,C162,Sheet3!D:D)</f>
        <v>82.5</v>
      </c>
      <c r="AD162" s="193">
        <f>(ROUND(AC162*T162,0))</f>
        <v>101</v>
      </c>
      <c r="AE162" s="75"/>
      <c r="AF162" s="554"/>
    </row>
    <row r="163" ht="36" outlineLevel="2" spans="1:32">
      <c r="A163" s="126">
        <f>MAX($A$7:A162)+1</f>
        <v>114</v>
      </c>
      <c r="B163" s="194" t="s">
        <v>55</v>
      </c>
      <c r="C163" s="407" t="s">
        <v>59</v>
      </c>
      <c r="D163" s="194" t="s">
        <v>186</v>
      </c>
      <c r="E163" s="194" t="s">
        <v>828</v>
      </c>
      <c r="F163" s="194" t="s">
        <v>829</v>
      </c>
      <c r="G163" s="195">
        <v>0</v>
      </c>
      <c r="H163" s="195">
        <v>1.412</v>
      </c>
      <c r="I163" s="195"/>
      <c r="J163" s="193">
        <v>1.412</v>
      </c>
      <c r="K163" s="126">
        <v>77</v>
      </c>
      <c r="L163" s="126">
        <v>77</v>
      </c>
      <c r="M163" s="126">
        <f t="shared" si="13"/>
        <v>60</v>
      </c>
      <c r="N163" s="590">
        <f t="shared" si="14"/>
        <v>60</v>
      </c>
      <c r="O163" s="126"/>
      <c r="P163" s="194"/>
      <c r="Q163" s="194"/>
      <c r="R163" s="194"/>
      <c r="S163" s="194"/>
      <c r="T163" s="194"/>
      <c r="U163" s="194"/>
      <c r="V163" s="194" t="s">
        <v>245</v>
      </c>
      <c r="W163" s="226">
        <v>89.492</v>
      </c>
      <c r="X163" s="226">
        <v>77.719</v>
      </c>
      <c r="Y163" s="194" t="s">
        <v>830</v>
      </c>
      <c r="Z163" s="195" t="s">
        <v>334</v>
      </c>
      <c r="AA163" s="554"/>
      <c r="AB163" s="554" t="s">
        <v>190</v>
      </c>
      <c r="AC163" s="554">
        <f>SUMIF(Sheet3!B:B,C163,Sheet3!D:D)</f>
        <v>82.5</v>
      </c>
      <c r="AD163" s="194"/>
      <c r="AE163" s="75"/>
      <c r="AF163" s="554"/>
    </row>
    <row r="164" ht="36" outlineLevel="2" spans="1:32">
      <c r="A164" s="126">
        <f>MAX($A$7:A163)+1</f>
        <v>115</v>
      </c>
      <c r="B164" s="194" t="s">
        <v>55</v>
      </c>
      <c r="C164" s="194" t="s">
        <v>59</v>
      </c>
      <c r="D164" s="194" t="s">
        <v>186</v>
      </c>
      <c r="E164" s="194" t="s">
        <v>831</v>
      </c>
      <c r="F164" s="311" t="s">
        <v>832</v>
      </c>
      <c r="G164" s="195">
        <v>0.673</v>
      </c>
      <c r="H164" s="195">
        <v>1.802</v>
      </c>
      <c r="I164" s="195"/>
      <c r="J164" s="193">
        <v>1.129</v>
      </c>
      <c r="K164" s="126">
        <v>95</v>
      </c>
      <c r="L164" s="126">
        <v>95</v>
      </c>
      <c r="M164" s="126">
        <f t="shared" si="13"/>
        <v>74</v>
      </c>
      <c r="N164" s="590">
        <f t="shared" si="14"/>
        <v>74</v>
      </c>
      <c r="O164" s="126"/>
      <c r="P164" s="194" t="s">
        <v>832</v>
      </c>
      <c r="Q164" s="193">
        <v>0.673</v>
      </c>
      <c r="R164" s="193">
        <v>1.802</v>
      </c>
      <c r="S164" s="193">
        <v>1.129</v>
      </c>
      <c r="T164" s="193">
        <v>1.129</v>
      </c>
      <c r="U164" s="193">
        <v>95.55</v>
      </c>
      <c r="V164" s="194" t="s">
        <v>245</v>
      </c>
      <c r="W164" s="226">
        <v>111.18</v>
      </c>
      <c r="X164" s="226">
        <v>95.55</v>
      </c>
      <c r="Y164" s="194" t="s">
        <v>833</v>
      </c>
      <c r="Z164" s="195" t="s">
        <v>334</v>
      </c>
      <c r="AA164" s="563" t="s">
        <v>335</v>
      </c>
      <c r="AB164" s="563" t="s">
        <v>190</v>
      </c>
      <c r="AC164" s="563">
        <f>SUMIF(Sheet3!B:B,C164,Sheet3!D:D)</f>
        <v>82.5</v>
      </c>
      <c r="AD164" s="193">
        <f>(ROUND(AC164*T164,0))</f>
        <v>93</v>
      </c>
      <c r="AE164" s="75"/>
      <c r="AF164" s="554"/>
    </row>
    <row r="165" outlineLevel="2" spans="1:32">
      <c r="A165" s="126">
        <f>MAX($A$7:A164)+1</f>
        <v>116</v>
      </c>
      <c r="B165" s="194" t="s">
        <v>55</v>
      </c>
      <c r="C165" s="407" t="s">
        <v>59</v>
      </c>
      <c r="D165" s="115" t="s">
        <v>392</v>
      </c>
      <c r="E165" s="125" t="str">
        <f>C165&amp;D165</f>
        <v>龙川县前期工作</v>
      </c>
      <c r="F165" s="571" t="s">
        <v>834</v>
      </c>
      <c r="G165" s="115"/>
      <c r="H165" s="115"/>
      <c r="I165" s="115"/>
      <c r="J165" s="115"/>
      <c r="K165" s="126">
        <v>76</v>
      </c>
      <c r="L165" s="126">
        <v>76</v>
      </c>
      <c r="M165" s="126">
        <v>76</v>
      </c>
      <c r="N165" s="590">
        <v>76</v>
      </c>
      <c r="O165" s="126"/>
      <c r="P165" s="571"/>
      <c r="Q165" s="571"/>
      <c r="R165" s="571"/>
      <c r="S165" s="571"/>
      <c r="T165" s="571"/>
      <c r="U165" s="571"/>
      <c r="V165" s="115"/>
      <c r="W165" s="385"/>
      <c r="X165" s="385"/>
      <c r="Y165" s="115"/>
      <c r="Z165" s="115"/>
      <c r="AA165" s="554"/>
      <c r="AB165" s="554" t="s">
        <v>392</v>
      </c>
      <c r="AC165" s="554"/>
      <c r="AD165" s="571"/>
      <c r="AE165" s="75">
        <v>76</v>
      </c>
      <c r="AF165" s="554"/>
    </row>
    <row r="166" ht="48" outlineLevel="2" spans="1:32">
      <c r="A166" s="273">
        <f>MAX($A$7:A165)+1</f>
        <v>117</v>
      </c>
      <c r="B166" s="125" t="s">
        <v>55</v>
      </c>
      <c r="C166" s="125" t="s">
        <v>58</v>
      </c>
      <c r="D166" s="272" t="s">
        <v>186</v>
      </c>
      <c r="E166" s="272" t="s">
        <v>835</v>
      </c>
      <c r="F166" s="591" t="s">
        <v>836</v>
      </c>
      <c r="G166" s="272">
        <v>0</v>
      </c>
      <c r="H166" s="272">
        <v>3.009</v>
      </c>
      <c r="I166" s="272"/>
      <c r="J166" s="275">
        <v>3.009</v>
      </c>
      <c r="K166" s="273">
        <v>262</v>
      </c>
      <c r="L166" s="273">
        <v>262</v>
      </c>
      <c r="M166" s="273">
        <f t="shared" ref="M166:M172" si="15">N166</f>
        <v>204</v>
      </c>
      <c r="N166" s="592">
        <f t="shared" ref="N166:N172" si="16">ROUND(L166*0.7797,0)</f>
        <v>204</v>
      </c>
      <c r="O166" s="273"/>
      <c r="P166" s="272" t="s">
        <v>836</v>
      </c>
      <c r="Q166" s="593">
        <v>0</v>
      </c>
      <c r="R166" s="593">
        <v>2.26</v>
      </c>
      <c r="S166" s="593">
        <v>2.26</v>
      </c>
      <c r="T166" s="593">
        <v>2.26</v>
      </c>
      <c r="U166" s="593">
        <v>307.04</v>
      </c>
      <c r="V166" s="125" t="s">
        <v>342</v>
      </c>
      <c r="W166" s="594">
        <v>355</v>
      </c>
      <c r="X166" s="594">
        <v>307</v>
      </c>
      <c r="Y166" s="125" t="s">
        <v>837</v>
      </c>
      <c r="Z166" s="272" t="s">
        <v>334</v>
      </c>
      <c r="AA166" s="563" t="s">
        <v>335</v>
      </c>
      <c r="AB166" s="563" t="s">
        <v>190</v>
      </c>
      <c r="AC166" s="563">
        <f>SUMIF(Sheet3!B:B,C166,Sheet3!D:D)</f>
        <v>82.5</v>
      </c>
      <c r="AD166" s="593">
        <f>(ROUND(AC166*T166,0))</f>
        <v>186</v>
      </c>
      <c r="AE166" s="75"/>
      <c r="AF166" s="554"/>
    </row>
    <row r="167" ht="24" outlineLevel="2" spans="1:32">
      <c r="A167" s="273">
        <f>MAX($A$7:A166)+1</f>
        <v>118</v>
      </c>
      <c r="B167" s="125" t="s">
        <v>55</v>
      </c>
      <c r="C167" s="125" t="s">
        <v>58</v>
      </c>
      <c r="D167" s="272" t="s">
        <v>186</v>
      </c>
      <c r="E167" s="272" t="s">
        <v>838</v>
      </c>
      <c r="F167" s="591" t="s">
        <v>839</v>
      </c>
      <c r="G167" s="272">
        <v>0</v>
      </c>
      <c r="H167" s="272">
        <v>4.833</v>
      </c>
      <c r="I167" s="272"/>
      <c r="J167" s="272">
        <v>4.833</v>
      </c>
      <c r="K167" s="273">
        <v>414</v>
      </c>
      <c r="L167" s="273">
        <v>414</v>
      </c>
      <c r="M167" s="273">
        <f t="shared" si="15"/>
        <v>323</v>
      </c>
      <c r="N167" s="592">
        <f t="shared" si="16"/>
        <v>323</v>
      </c>
      <c r="O167" s="273"/>
      <c r="P167" s="272" t="s">
        <v>839</v>
      </c>
      <c r="Q167" s="593">
        <v>0</v>
      </c>
      <c r="R167" s="593">
        <v>4.833</v>
      </c>
      <c r="S167" s="593">
        <v>4.833</v>
      </c>
      <c r="T167" s="593">
        <v>4.833</v>
      </c>
      <c r="U167" s="593">
        <v>414.02</v>
      </c>
      <c r="V167" s="125" t="s">
        <v>245</v>
      </c>
      <c r="W167" s="594">
        <v>476</v>
      </c>
      <c r="X167" s="594">
        <v>414</v>
      </c>
      <c r="Y167" s="125" t="s">
        <v>840</v>
      </c>
      <c r="Z167" s="272" t="s">
        <v>334</v>
      </c>
      <c r="AA167" s="563" t="s">
        <v>335</v>
      </c>
      <c r="AB167" s="563" t="s">
        <v>190</v>
      </c>
      <c r="AC167" s="563">
        <f>SUMIF(Sheet3!B:B,C167,Sheet3!D:D)</f>
        <v>82.5</v>
      </c>
      <c r="AD167" s="593">
        <f>(ROUND(AC167*T167,0))</f>
        <v>399</v>
      </c>
      <c r="AE167" s="75"/>
      <c r="AF167" s="554"/>
    </row>
    <row r="168" ht="36" outlineLevel="2" spans="1:32">
      <c r="A168" s="273">
        <f>MAX($A$7:A167)+1</f>
        <v>119</v>
      </c>
      <c r="B168" s="125" t="s">
        <v>55</v>
      </c>
      <c r="C168" s="125" t="s">
        <v>58</v>
      </c>
      <c r="D168" s="272" t="s">
        <v>186</v>
      </c>
      <c r="E168" s="272" t="s">
        <v>841</v>
      </c>
      <c r="F168" s="591" t="s">
        <v>842</v>
      </c>
      <c r="G168" s="272">
        <v>0</v>
      </c>
      <c r="H168" s="272">
        <v>4.726</v>
      </c>
      <c r="I168" s="272"/>
      <c r="J168" s="272">
        <v>4.726</v>
      </c>
      <c r="K168" s="273">
        <v>468</v>
      </c>
      <c r="L168" s="273">
        <v>468</v>
      </c>
      <c r="M168" s="273">
        <f t="shared" si="15"/>
        <v>365</v>
      </c>
      <c r="N168" s="592">
        <f t="shared" si="16"/>
        <v>365</v>
      </c>
      <c r="O168" s="273"/>
      <c r="P168" s="272" t="s">
        <v>842</v>
      </c>
      <c r="Q168" s="593">
        <v>0</v>
      </c>
      <c r="R168" s="593">
        <v>4.726</v>
      </c>
      <c r="S168" s="593">
        <v>4.726</v>
      </c>
      <c r="T168" s="593">
        <v>4.726</v>
      </c>
      <c r="U168" s="593">
        <v>468.11</v>
      </c>
      <c r="V168" s="125" t="s">
        <v>245</v>
      </c>
      <c r="W168" s="594">
        <v>537</v>
      </c>
      <c r="X168" s="594">
        <v>468</v>
      </c>
      <c r="Y168" s="125" t="s">
        <v>843</v>
      </c>
      <c r="Z168" s="272" t="s">
        <v>334</v>
      </c>
      <c r="AA168" s="563" t="s">
        <v>335</v>
      </c>
      <c r="AB168" s="563" t="s">
        <v>190</v>
      </c>
      <c r="AC168" s="563">
        <f>SUMIF(Sheet3!B:B,C168,Sheet3!D:D)</f>
        <v>82.5</v>
      </c>
      <c r="AD168" s="593">
        <f>(ROUND(AC168*T168,0))</f>
        <v>390</v>
      </c>
      <c r="AE168" s="75"/>
      <c r="AF168" s="554"/>
    </row>
    <row r="169" ht="24" outlineLevel="2" spans="1:32">
      <c r="A169" s="273">
        <f>MAX($A$7:A168)+1</f>
        <v>120</v>
      </c>
      <c r="B169" s="125" t="s">
        <v>55</v>
      </c>
      <c r="C169" s="125" t="s">
        <v>58</v>
      </c>
      <c r="D169" s="272" t="s">
        <v>186</v>
      </c>
      <c r="E169" s="272" t="s">
        <v>844</v>
      </c>
      <c r="F169" s="579" t="s">
        <v>845</v>
      </c>
      <c r="G169" s="272">
        <v>0</v>
      </c>
      <c r="H169" s="272">
        <v>0.389</v>
      </c>
      <c r="I169" s="272"/>
      <c r="J169" s="272">
        <v>0.389</v>
      </c>
      <c r="K169" s="273">
        <v>32</v>
      </c>
      <c r="L169" s="273">
        <v>32</v>
      </c>
      <c r="M169" s="273">
        <f t="shared" si="15"/>
        <v>25</v>
      </c>
      <c r="N169" s="592">
        <f t="shared" si="16"/>
        <v>25</v>
      </c>
      <c r="O169" s="273"/>
      <c r="P169" s="125"/>
      <c r="Q169" s="193"/>
      <c r="R169" s="193"/>
      <c r="S169" s="193"/>
      <c r="T169" s="193"/>
      <c r="U169" s="193"/>
      <c r="V169" s="125" t="s">
        <v>245</v>
      </c>
      <c r="W169" s="594">
        <v>38</v>
      </c>
      <c r="X169" s="594">
        <v>32</v>
      </c>
      <c r="Y169" s="125" t="s">
        <v>846</v>
      </c>
      <c r="Z169" s="272" t="s">
        <v>334</v>
      </c>
      <c r="AA169" s="554" t="s">
        <v>335</v>
      </c>
      <c r="AB169" s="554" t="s">
        <v>190</v>
      </c>
      <c r="AC169" s="554">
        <f>SUMIF(Sheet3!B:B,C169,Sheet3!D:D)</f>
        <v>82.5</v>
      </c>
      <c r="AD169" s="193"/>
      <c r="AE169" s="75"/>
      <c r="AF169" s="554" t="s">
        <v>533</v>
      </c>
    </row>
    <row r="170" ht="36" outlineLevel="2" spans="1:32">
      <c r="A170" s="126">
        <f>MAX($A$7:A169)+1</f>
        <v>121</v>
      </c>
      <c r="B170" s="125" t="s">
        <v>55</v>
      </c>
      <c r="C170" s="125" t="s">
        <v>58</v>
      </c>
      <c r="D170" s="276" t="s">
        <v>847</v>
      </c>
      <c r="E170" s="276" t="s">
        <v>848</v>
      </c>
      <c r="F170" s="595" t="s">
        <v>849</v>
      </c>
      <c r="G170" s="276">
        <v>9.311</v>
      </c>
      <c r="H170" s="276">
        <v>27.625</v>
      </c>
      <c r="I170" s="276"/>
      <c r="J170" s="195">
        <v>18.314</v>
      </c>
      <c r="K170" s="126">
        <v>1745</v>
      </c>
      <c r="L170" s="126">
        <v>1745</v>
      </c>
      <c r="M170" s="126">
        <f t="shared" si="15"/>
        <v>1361</v>
      </c>
      <c r="N170" s="564">
        <f t="shared" si="16"/>
        <v>1361</v>
      </c>
      <c r="O170" s="126"/>
      <c r="P170" s="276" t="s">
        <v>849</v>
      </c>
      <c r="Q170" s="596">
        <v>9.311</v>
      </c>
      <c r="R170" s="596">
        <v>27.625</v>
      </c>
      <c r="S170" s="596">
        <v>18.314</v>
      </c>
      <c r="T170" s="596">
        <v>18.314</v>
      </c>
      <c r="U170" s="596">
        <v>1745.17</v>
      </c>
      <c r="V170" s="125" t="s">
        <v>342</v>
      </c>
      <c r="W170" s="226">
        <v>1974</v>
      </c>
      <c r="X170" s="226">
        <v>1745</v>
      </c>
      <c r="Y170" s="125" t="s">
        <v>850</v>
      </c>
      <c r="Z170" s="276" t="s">
        <v>334</v>
      </c>
      <c r="AA170" s="563" t="s">
        <v>335</v>
      </c>
      <c r="AB170" s="563" t="s">
        <v>340</v>
      </c>
      <c r="AC170" s="563">
        <f>SUMIF(Sheet3!B:B,C170,Sheet3!E:E)</f>
        <v>165</v>
      </c>
      <c r="AD170" s="596">
        <f>(ROUND(AC170*T170,0))</f>
        <v>3022</v>
      </c>
      <c r="AE170" s="75"/>
      <c r="AF170" s="554"/>
    </row>
    <row r="171" ht="24" outlineLevel="2" spans="1:32">
      <c r="A171" s="126">
        <f>MAX($A$7:A170)+1</f>
        <v>122</v>
      </c>
      <c r="B171" s="125" t="s">
        <v>55</v>
      </c>
      <c r="C171" s="125" t="s">
        <v>58</v>
      </c>
      <c r="D171" s="276" t="s">
        <v>847</v>
      </c>
      <c r="E171" s="276" t="s">
        <v>851</v>
      </c>
      <c r="F171" s="579" t="s">
        <v>852</v>
      </c>
      <c r="G171" s="276">
        <v>2.134</v>
      </c>
      <c r="H171" s="276">
        <v>4.94</v>
      </c>
      <c r="I171" s="276"/>
      <c r="J171" s="195">
        <v>2.806</v>
      </c>
      <c r="K171" s="126">
        <v>543</v>
      </c>
      <c r="L171" s="126">
        <v>543</v>
      </c>
      <c r="M171" s="126">
        <f t="shared" si="15"/>
        <v>423</v>
      </c>
      <c r="N171" s="564">
        <f t="shared" si="16"/>
        <v>423</v>
      </c>
      <c r="O171" s="126"/>
      <c r="P171" s="125" t="s">
        <v>852</v>
      </c>
      <c r="Q171" s="193">
        <v>2.134</v>
      </c>
      <c r="R171" s="193">
        <v>4.94</v>
      </c>
      <c r="S171" s="193">
        <v>2.806</v>
      </c>
      <c r="T171" s="193">
        <v>2.806</v>
      </c>
      <c r="U171" s="193">
        <v>579.06</v>
      </c>
      <c r="V171" s="125" t="s">
        <v>342</v>
      </c>
      <c r="W171" s="226">
        <v>659</v>
      </c>
      <c r="X171" s="226">
        <v>579</v>
      </c>
      <c r="Y171" s="125" t="s">
        <v>853</v>
      </c>
      <c r="Z171" s="276" t="s">
        <v>334</v>
      </c>
      <c r="AA171" s="563" t="s">
        <v>335</v>
      </c>
      <c r="AB171" s="563" t="s">
        <v>340</v>
      </c>
      <c r="AC171" s="563">
        <f>SUMIF(Sheet3!B:B,C171,Sheet3!E:E)</f>
        <v>165</v>
      </c>
      <c r="AD171" s="193">
        <f>(ROUND(AC171*T171,0))</f>
        <v>463</v>
      </c>
      <c r="AE171" s="75"/>
      <c r="AF171" s="554"/>
    </row>
    <row r="172" outlineLevel="2" spans="1:32">
      <c r="A172" s="250">
        <f>MAX($A$7:A171)+1</f>
        <v>123</v>
      </c>
      <c r="B172" s="125" t="s">
        <v>55</v>
      </c>
      <c r="C172" s="294" t="s">
        <v>58</v>
      </c>
      <c r="D172" s="276" t="s">
        <v>684</v>
      </c>
      <c r="E172" s="272" t="s">
        <v>854</v>
      </c>
      <c r="F172" s="125" t="s">
        <v>855</v>
      </c>
      <c r="G172" s="276">
        <v>0</v>
      </c>
      <c r="H172" s="276">
        <v>0.863</v>
      </c>
      <c r="I172" s="276"/>
      <c r="J172" s="195">
        <v>4.59</v>
      </c>
      <c r="K172" s="126">
        <v>427</v>
      </c>
      <c r="L172" s="126">
        <v>427</v>
      </c>
      <c r="M172" s="126">
        <f t="shared" si="15"/>
        <v>333</v>
      </c>
      <c r="N172" s="564">
        <f t="shared" si="16"/>
        <v>333</v>
      </c>
      <c r="O172" s="126"/>
      <c r="P172" s="125"/>
      <c r="Q172" s="125"/>
      <c r="R172" s="125"/>
      <c r="S172" s="125"/>
      <c r="T172" s="125"/>
      <c r="U172" s="125"/>
      <c r="V172" s="125" t="s">
        <v>245</v>
      </c>
      <c r="W172" s="226">
        <v>489</v>
      </c>
      <c r="X172" s="226">
        <v>427</v>
      </c>
      <c r="Y172" s="125" t="s">
        <v>856</v>
      </c>
      <c r="Z172" s="276" t="s">
        <v>334</v>
      </c>
      <c r="AA172" s="554"/>
      <c r="AB172" s="554" t="s">
        <v>190</v>
      </c>
      <c r="AC172" s="554">
        <f>SUMIF(Sheet3!B:B,C172,Sheet3!D:D)</f>
        <v>82.5</v>
      </c>
      <c r="AD172" s="125"/>
      <c r="AE172" s="75"/>
      <c r="AF172" s="554"/>
    </row>
    <row r="173" outlineLevel="2" spans="1:32">
      <c r="A173" s="255"/>
      <c r="B173" s="125"/>
      <c r="C173" s="295"/>
      <c r="D173" s="276"/>
      <c r="E173" s="272"/>
      <c r="F173" s="125" t="s">
        <v>857</v>
      </c>
      <c r="G173" s="276">
        <v>0</v>
      </c>
      <c r="H173" s="276">
        <v>2.158</v>
      </c>
      <c r="I173" s="276"/>
      <c r="J173" s="195"/>
      <c r="K173" s="126"/>
      <c r="L173" s="126"/>
      <c r="M173" s="126"/>
      <c r="N173" s="564"/>
      <c r="O173" s="126"/>
      <c r="P173" s="125"/>
      <c r="Q173" s="125"/>
      <c r="R173" s="125"/>
      <c r="S173" s="125"/>
      <c r="T173" s="125"/>
      <c r="U173" s="125"/>
      <c r="V173" s="125" t="s">
        <v>342</v>
      </c>
      <c r="W173" s="226"/>
      <c r="X173" s="226"/>
      <c r="Y173" s="125"/>
      <c r="Z173" s="276" t="s">
        <v>334</v>
      </c>
      <c r="AA173" s="554"/>
      <c r="AB173" s="554" t="s">
        <v>190</v>
      </c>
      <c r="AC173" s="554"/>
      <c r="AD173" s="125"/>
      <c r="AE173" s="75"/>
      <c r="AF173" s="554"/>
    </row>
    <row r="174" outlineLevel="2" spans="1:32">
      <c r="A174" s="258"/>
      <c r="B174" s="125"/>
      <c r="C174" s="424"/>
      <c r="D174" s="276"/>
      <c r="E174" s="272"/>
      <c r="F174" s="125" t="s">
        <v>858</v>
      </c>
      <c r="G174" s="276">
        <v>2.158</v>
      </c>
      <c r="H174" s="276">
        <v>3.727</v>
      </c>
      <c r="I174" s="276"/>
      <c r="J174" s="195"/>
      <c r="K174" s="126"/>
      <c r="L174" s="126"/>
      <c r="M174" s="126"/>
      <c r="N174" s="564"/>
      <c r="O174" s="126"/>
      <c r="P174" s="125"/>
      <c r="Q174" s="125"/>
      <c r="R174" s="125"/>
      <c r="S174" s="125"/>
      <c r="T174" s="125"/>
      <c r="U174" s="125"/>
      <c r="V174" s="125" t="s">
        <v>342</v>
      </c>
      <c r="W174" s="226"/>
      <c r="X174" s="226"/>
      <c r="Y174" s="125"/>
      <c r="Z174" s="276" t="s">
        <v>334</v>
      </c>
      <c r="AA174" s="554"/>
      <c r="AB174" s="554" t="s">
        <v>190</v>
      </c>
      <c r="AC174" s="554"/>
      <c r="AD174" s="125"/>
      <c r="AE174" s="75"/>
      <c r="AF174" s="554"/>
    </row>
    <row r="175" ht="36" outlineLevel="2" spans="1:32">
      <c r="A175" s="126">
        <f>MAX($A$7:A174)+1</f>
        <v>124</v>
      </c>
      <c r="B175" s="125" t="s">
        <v>55</v>
      </c>
      <c r="C175" s="218" t="s">
        <v>58</v>
      </c>
      <c r="D175" s="272" t="s">
        <v>186</v>
      </c>
      <c r="E175" s="276" t="s">
        <v>859</v>
      </c>
      <c r="F175" s="276" t="s">
        <v>860</v>
      </c>
      <c r="G175" s="276">
        <v>7.1</v>
      </c>
      <c r="H175" s="276">
        <v>7.57</v>
      </c>
      <c r="I175" s="276"/>
      <c r="J175" s="195">
        <v>0.470000000000001</v>
      </c>
      <c r="K175" s="126">
        <v>60</v>
      </c>
      <c r="L175" s="126">
        <v>60</v>
      </c>
      <c r="M175" s="126">
        <f>N175</f>
        <v>47</v>
      </c>
      <c r="N175" s="564">
        <f>ROUND(L175*0.7797,0)</f>
        <v>47</v>
      </c>
      <c r="O175" s="126"/>
      <c r="P175" s="276"/>
      <c r="Q175" s="276"/>
      <c r="R175" s="276"/>
      <c r="S175" s="276"/>
      <c r="T175" s="276"/>
      <c r="U175" s="276"/>
      <c r="V175" s="125" t="s">
        <v>245</v>
      </c>
      <c r="W175" s="226">
        <v>68</v>
      </c>
      <c r="X175" s="226">
        <v>60</v>
      </c>
      <c r="Y175" s="125" t="s">
        <v>861</v>
      </c>
      <c r="Z175" s="276" t="s">
        <v>334</v>
      </c>
      <c r="AA175" s="554"/>
      <c r="AB175" s="554" t="s">
        <v>190</v>
      </c>
      <c r="AC175" s="554">
        <f>SUMIF(Sheet3!B:B,C175,Sheet3!D:D)</f>
        <v>82.5</v>
      </c>
      <c r="AD175" s="276"/>
      <c r="AE175" s="75"/>
      <c r="AF175" s="554"/>
    </row>
    <row r="176" ht="48" outlineLevel="2" spans="1:32">
      <c r="A176" s="126">
        <f>MAX($A$7:A175)+1</f>
        <v>125</v>
      </c>
      <c r="B176" s="125" t="s">
        <v>55</v>
      </c>
      <c r="C176" s="125" t="s">
        <v>58</v>
      </c>
      <c r="D176" s="272" t="s">
        <v>186</v>
      </c>
      <c r="E176" s="276" t="s">
        <v>862</v>
      </c>
      <c r="F176" s="595" t="s">
        <v>863</v>
      </c>
      <c r="G176" s="276">
        <v>1.613</v>
      </c>
      <c r="H176" s="276">
        <v>2.373</v>
      </c>
      <c r="I176" s="276"/>
      <c r="J176" s="195">
        <v>0.756</v>
      </c>
      <c r="K176" s="126">
        <v>72</v>
      </c>
      <c r="L176" s="273">
        <v>72</v>
      </c>
      <c r="M176" s="273">
        <f>N176</f>
        <v>56</v>
      </c>
      <c r="N176" s="592">
        <f>ROUND(L176*0.7797,0)</f>
        <v>56</v>
      </c>
      <c r="O176" s="126"/>
      <c r="P176" s="276" t="s">
        <v>863</v>
      </c>
      <c r="Q176" s="596">
        <v>1.613</v>
      </c>
      <c r="R176" s="596">
        <v>2.369</v>
      </c>
      <c r="S176" s="596">
        <v>0.756</v>
      </c>
      <c r="T176" s="596">
        <v>0.756</v>
      </c>
      <c r="U176" s="596">
        <v>72</v>
      </c>
      <c r="V176" s="125" t="s">
        <v>245</v>
      </c>
      <c r="W176" s="226">
        <v>81</v>
      </c>
      <c r="X176" s="226">
        <v>72</v>
      </c>
      <c r="Y176" s="125" t="s">
        <v>864</v>
      </c>
      <c r="Z176" s="276" t="s">
        <v>334</v>
      </c>
      <c r="AA176" s="563" t="s">
        <v>335</v>
      </c>
      <c r="AB176" s="563" t="s">
        <v>190</v>
      </c>
      <c r="AC176" s="563">
        <f>SUMIF(Sheet3!B:B,C176,Sheet3!D:D)</f>
        <v>82.5</v>
      </c>
      <c r="AD176" s="596">
        <f>(ROUND(AC176*T176,0))</f>
        <v>62</v>
      </c>
      <c r="AE176" s="75"/>
      <c r="AF176" s="554"/>
    </row>
    <row r="177" outlineLevel="2" spans="1:32">
      <c r="A177" s="241">
        <f>MAX($A$7:A176)+1</f>
        <v>126</v>
      </c>
      <c r="B177" s="125" t="s">
        <v>55</v>
      </c>
      <c r="C177" s="218" t="s">
        <v>58</v>
      </c>
      <c r="D177" s="125" t="s">
        <v>392</v>
      </c>
      <c r="E177" s="125" t="str">
        <f>C177&amp;D177</f>
        <v>和平县前期工作</v>
      </c>
      <c r="F177" s="115" t="s">
        <v>865</v>
      </c>
      <c r="G177" s="115"/>
      <c r="H177" s="115"/>
      <c r="I177" s="115"/>
      <c r="J177" s="115"/>
      <c r="K177" s="241">
        <v>81</v>
      </c>
      <c r="L177" s="273">
        <v>81</v>
      </c>
      <c r="M177" s="273">
        <v>81</v>
      </c>
      <c r="N177" s="592">
        <v>81</v>
      </c>
      <c r="O177" s="241"/>
      <c r="P177" s="115"/>
      <c r="Q177" s="115"/>
      <c r="R177" s="115"/>
      <c r="S177" s="115"/>
      <c r="T177" s="115"/>
      <c r="U177" s="115"/>
      <c r="V177" s="115"/>
      <c r="W177" s="385"/>
      <c r="X177" s="385"/>
      <c r="Y177" s="115"/>
      <c r="Z177" s="115"/>
      <c r="AA177" s="554"/>
      <c r="AB177" s="554" t="s">
        <v>392</v>
      </c>
      <c r="AC177" s="554"/>
      <c r="AD177" s="115"/>
      <c r="AE177" s="75">
        <v>81</v>
      </c>
      <c r="AF177" s="554"/>
    </row>
    <row r="178" ht="24" outlineLevel="2" spans="1:32">
      <c r="A178" s="126">
        <f>MAX($A$7:A177)+1</f>
        <v>127</v>
      </c>
      <c r="B178" s="125" t="s">
        <v>55</v>
      </c>
      <c r="C178" s="125" t="s">
        <v>61</v>
      </c>
      <c r="D178" s="125" t="s">
        <v>866</v>
      </c>
      <c r="E178" s="125" t="s">
        <v>867</v>
      </c>
      <c r="F178" s="579" t="s">
        <v>868</v>
      </c>
      <c r="G178" s="125">
        <v>0.34</v>
      </c>
      <c r="H178" s="125">
        <v>0.787</v>
      </c>
      <c r="I178" s="125"/>
      <c r="J178" s="125">
        <v>0.447</v>
      </c>
      <c r="K178" s="126">
        <v>39.5</v>
      </c>
      <c r="L178" s="126">
        <v>39.5</v>
      </c>
      <c r="M178" s="126">
        <f>N178</f>
        <v>31</v>
      </c>
      <c r="N178" s="564">
        <f>ROUND(L178*0.7797,0)</f>
        <v>31</v>
      </c>
      <c r="O178" s="126"/>
      <c r="P178" s="125" t="s">
        <v>868</v>
      </c>
      <c r="Q178" s="193">
        <v>0.34</v>
      </c>
      <c r="R178" s="193">
        <v>0.787</v>
      </c>
      <c r="S178" s="193">
        <v>0.447</v>
      </c>
      <c r="T178" s="193">
        <v>0.447</v>
      </c>
      <c r="U178" s="193">
        <v>43.9</v>
      </c>
      <c r="V178" s="125" t="s">
        <v>245</v>
      </c>
      <c r="W178" s="226">
        <v>49.6</v>
      </c>
      <c r="X178" s="385">
        <v>43.9</v>
      </c>
      <c r="Y178" s="125" t="s">
        <v>869</v>
      </c>
      <c r="Z178" s="125" t="s">
        <v>334</v>
      </c>
      <c r="AA178" s="563" t="s">
        <v>335</v>
      </c>
      <c r="AB178" s="563" t="s">
        <v>190</v>
      </c>
      <c r="AC178" s="563">
        <f>SUMIF(Sheet3!B:B,C178,Sheet3!D:D)</f>
        <v>82.5</v>
      </c>
      <c r="AD178" s="193">
        <f>(ROUND(AC178*T178,0))</f>
        <v>37</v>
      </c>
      <c r="AE178" s="75"/>
      <c r="AF178" s="554"/>
    </row>
    <row r="179" outlineLevel="2" spans="1:32">
      <c r="A179" s="597">
        <f>MAX($A$7:A178)+1</f>
        <v>128</v>
      </c>
      <c r="B179" s="214" t="s">
        <v>55</v>
      </c>
      <c r="C179" s="294" t="s">
        <v>61</v>
      </c>
      <c r="D179" s="125" t="s">
        <v>182</v>
      </c>
      <c r="E179" s="125" t="s">
        <v>870</v>
      </c>
      <c r="F179" s="125" t="s">
        <v>871</v>
      </c>
      <c r="G179" s="125">
        <v>103.824</v>
      </c>
      <c r="H179" s="125">
        <v>104.94</v>
      </c>
      <c r="I179" s="125"/>
      <c r="J179" s="125">
        <v>6.808</v>
      </c>
      <c r="K179" s="241">
        <v>810</v>
      </c>
      <c r="L179" s="241">
        <v>810</v>
      </c>
      <c r="M179" s="241">
        <f>N179-1</f>
        <v>631</v>
      </c>
      <c r="N179" s="598">
        <f>ROUND(L179*0.7797,0)</f>
        <v>632</v>
      </c>
      <c r="O179" s="241"/>
      <c r="P179" s="125"/>
      <c r="Q179" s="125"/>
      <c r="R179" s="125"/>
      <c r="S179" s="125"/>
      <c r="T179" s="125"/>
      <c r="U179" s="125"/>
      <c r="V179" s="125" t="s">
        <v>342</v>
      </c>
      <c r="W179" s="226">
        <v>1287.5</v>
      </c>
      <c r="X179" s="226">
        <v>815.2</v>
      </c>
      <c r="Y179" s="125" t="s">
        <v>872</v>
      </c>
      <c r="Z179" s="125" t="s">
        <v>334</v>
      </c>
      <c r="AA179" s="554"/>
      <c r="AB179" s="554" t="s">
        <v>340</v>
      </c>
      <c r="AC179" s="554">
        <f>SUMIF(Sheet3!B:B,C179,Sheet3!E:E)</f>
        <v>165</v>
      </c>
      <c r="AD179" s="125"/>
      <c r="AE179" s="75"/>
      <c r="AF179" s="554"/>
    </row>
    <row r="180" outlineLevel="2" spans="1:32">
      <c r="A180" s="599"/>
      <c r="B180" s="287"/>
      <c r="C180" s="295"/>
      <c r="D180" s="125" t="s">
        <v>182</v>
      </c>
      <c r="E180" s="125"/>
      <c r="F180" s="125" t="s">
        <v>873</v>
      </c>
      <c r="G180" s="125">
        <v>0</v>
      </c>
      <c r="H180" s="125">
        <v>0.456</v>
      </c>
      <c r="I180" s="125"/>
      <c r="J180" s="125"/>
      <c r="K180" s="241"/>
      <c r="L180" s="241"/>
      <c r="M180" s="241"/>
      <c r="N180" s="598"/>
      <c r="O180" s="241"/>
      <c r="P180" s="125"/>
      <c r="Q180" s="125"/>
      <c r="R180" s="125"/>
      <c r="S180" s="125"/>
      <c r="T180" s="125"/>
      <c r="U180" s="125"/>
      <c r="V180" s="125"/>
      <c r="W180" s="226"/>
      <c r="X180" s="226"/>
      <c r="Y180" s="125"/>
      <c r="Z180" s="125" t="s">
        <v>334</v>
      </c>
      <c r="AA180" s="554"/>
      <c r="AB180" s="554" t="s">
        <v>190</v>
      </c>
      <c r="AC180" s="554"/>
      <c r="AD180" s="125"/>
      <c r="AE180" s="75"/>
      <c r="AF180" s="554"/>
    </row>
    <row r="181" outlineLevel="2" spans="1:32">
      <c r="A181" s="599"/>
      <c r="B181" s="287"/>
      <c r="C181" s="295"/>
      <c r="D181" s="125" t="s">
        <v>182</v>
      </c>
      <c r="E181" s="125"/>
      <c r="F181" s="125" t="s">
        <v>874</v>
      </c>
      <c r="G181" s="125">
        <v>0</v>
      </c>
      <c r="H181" s="125">
        <v>1.719</v>
      </c>
      <c r="I181" s="125"/>
      <c r="J181" s="125"/>
      <c r="K181" s="241"/>
      <c r="L181" s="241"/>
      <c r="M181" s="241"/>
      <c r="N181" s="598"/>
      <c r="O181" s="241"/>
      <c r="P181" s="125"/>
      <c r="Q181" s="125"/>
      <c r="R181" s="125"/>
      <c r="S181" s="125"/>
      <c r="T181" s="125"/>
      <c r="U181" s="125"/>
      <c r="V181" s="125"/>
      <c r="W181" s="226"/>
      <c r="X181" s="226"/>
      <c r="Y181" s="125"/>
      <c r="Z181" s="125" t="s">
        <v>334</v>
      </c>
      <c r="AA181" s="554"/>
      <c r="AB181" s="554" t="s">
        <v>190</v>
      </c>
      <c r="AC181" s="554"/>
      <c r="AD181" s="125"/>
      <c r="AE181" s="75"/>
      <c r="AF181" s="554"/>
    </row>
    <row r="182" outlineLevel="2" spans="1:32">
      <c r="A182" s="599"/>
      <c r="B182" s="287"/>
      <c r="C182" s="295"/>
      <c r="D182" s="125" t="s">
        <v>182</v>
      </c>
      <c r="E182" s="125"/>
      <c r="F182" s="125" t="s">
        <v>875</v>
      </c>
      <c r="G182" s="125">
        <v>0</v>
      </c>
      <c r="H182" s="125">
        <v>1.264</v>
      </c>
      <c r="I182" s="125"/>
      <c r="J182" s="125"/>
      <c r="K182" s="241"/>
      <c r="L182" s="241"/>
      <c r="M182" s="241"/>
      <c r="N182" s="598"/>
      <c r="O182" s="241"/>
      <c r="P182" s="125"/>
      <c r="Q182" s="125"/>
      <c r="R182" s="125"/>
      <c r="S182" s="125"/>
      <c r="T182" s="125"/>
      <c r="U182" s="125"/>
      <c r="V182" s="125"/>
      <c r="W182" s="226"/>
      <c r="X182" s="226"/>
      <c r="Y182" s="125"/>
      <c r="Z182" s="125" t="s">
        <v>334</v>
      </c>
      <c r="AA182" s="554"/>
      <c r="AB182" s="554" t="s">
        <v>190</v>
      </c>
      <c r="AC182" s="554"/>
      <c r="AD182" s="125"/>
      <c r="AE182" s="75"/>
      <c r="AF182" s="554"/>
    </row>
    <row r="183" outlineLevel="2" spans="1:32">
      <c r="A183" s="599"/>
      <c r="B183" s="287"/>
      <c r="C183" s="295"/>
      <c r="D183" s="125" t="s">
        <v>182</v>
      </c>
      <c r="E183" s="125"/>
      <c r="F183" s="125" t="s">
        <v>876</v>
      </c>
      <c r="G183" s="125">
        <v>0</v>
      </c>
      <c r="H183" s="125">
        <v>0.667</v>
      </c>
      <c r="I183" s="125"/>
      <c r="J183" s="125"/>
      <c r="K183" s="241"/>
      <c r="L183" s="241"/>
      <c r="M183" s="241"/>
      <c r="N183" s="598"/>
      <c r="O183" s="241"/>
      <c r="P183" s="125"/>
      <c r="Q183" s="125"/>
      <c r="R183" s="125"/>
      <c r="S183" s="125"/>
      <c r="T183" s="125"/>
      <c r="U183" s="125"/>
      <c r="V183" s="125"/>
      <c r="W183" s="226"/>
      <c r="X183" s="226"/>
      <c r="Y183" s="125"/>
      <c r="Z183" s="125" t="s">
        <v>334</v>
      </c>
      <c r="AA183" s="554"/>
      <c r="AB183" s="554" t="s">
        <v>190</v>
      </c>
      <c r="AC183" s="554"/>
      <c r="AD183" s="125"/>
      <c r="AE183" s="75"/>
      <c r="AF183" s="554"/>
    </row>
    <row r="184" outlineLevel="2" spans="1:32">
      <c r="A184" s="599"/>
      <c r="B184" s="287"/>
      <c r="C184" s="295"/>
      <c r="D184" s="125" t="s">
        <v>182</v>
      </c>
      <c r="E184" s="125"/>
      <c r="F184" s="125" t="s">
        <v>877</v>
      </c>
      <c r="G184" s="125">
        <v>0</v>
      </c>
      <c r="H184" s="125">
        <v>1.461</v>
      </c>
      <c r="I184" s="125"/>
      <c r="J184" s="125"/>
      <c r="K184" s="241"/>
      <c r="L184" s="241"/>
      <c r="M184" s="241"/>
      <c r="N184" s="598"/>
      <c r="O184" s="241"/>
      <c r="P184" s="125"/>
      <c r="Q184" s="125"/>
      <c r="R184" s="125"/>
      <c r="S184" s="125"/>
      <c r="T184" s="125"/>
      <c r="U184" s="125"/>
      <c r="V184" s="125"/>
      <c r="W184" s="226"/>
      <c r="X184" s="226"/>
      <c r="Y184" s="125"/>
      <c r="Z184" s="125" t="s">
        <v>334</v>
      </c>
      <c r="AA184" s="554"/>
      <c r="AB184" s="554" t="s">
        <v>190</v>
      </c>
      <c r="AC184" s="554"/>
      <c r="AD184" s="125"/>
      <c r="AE184" s="75"/>
      <c r="AF184" s="554"/>
    </row>
    <row r="185" outlineLevel="2" spans="1:32">
      <c r="A185" s="599"/>
      <c r="B185" s="287"/>
      <c r="C185" s="295"/>
      <c r="D185" s="125" t="s">
        <v>182</v>
      </c>
      <c r="E185" s="125"/>
      <c r="F185" s="125" t="s">
        <v>878</v>
      </c>
      <c r="G185" s="125">
        <v>3.157</v>
      </c>
      <c r="H185" s="125">
        <v>3.282</v>
      </c>
      <c r="I185" s="125"/>
      <c r="J185" s="125"/>
      <c r="K185" s="241"/>
      <c r="L185" s="241"/>
      <c r="M185" s="241"/>
      <c r="N185" s="598"/>
      <c r="O185" s="241"/>
      <c r="P185" s="125"/>
      <c r="Q185" s="125"/>
      <c r="R185" s="125"/>
      <c r="S185" s="125"/>
      <c r="T185" s="125"/>
      <c r="U185" s="125"/>
      <c r="V185" s="125"/>
      <c r="W185" s="226"/>
      <c r="X185" s="226"/>
      <c r="Y185" s="125"/>
      <c r="Z185" s="125" t="s">
        <v>334</v>
      </c>
      <c r="AA185" s="554"/>
      <c r="AB185" s="554" t="s">
        <v>190</v>
      </c>
      <c r="AC185" s="554"/>
      <c r="AD185" s="125"/>
      <c r="AE185" s="75"/>
      <c r="AF185" s="554"/>
    </row>
    <row r="186" outlineLevel="2" spans="1:32">
      <c r="A186" s="597">
        <f>MAX($A$7:A185)+1</f>
        <v>129</v>
      </c>
      <c r="B186" s="125" t="s">
        <v>55</v>
      </c>
      <c r="C186" s="125" t="s">
        <v>61</v>
      </c>
      <c r="D186" s="125" t="s">
        <v>866</v>
      </c>
      <c r="E186" s="125" t="s">
        <v>879</v>
      </c>
      <c r="F186" s="579" t="s">
        <v>880</v>
      </c>
      <c r="G186" s="125">
        <v>0</v>
      </c>
      <c r="H186" s="125">
        <v>0.48</v>
      </c>
      <c r="I186" s="125"/>
      <c r="J186" s="125">
        <v>2.973</v>
      </c>
      <c r="K186" s="241">
        <v>403</v>
      </c>
      <c r="L186" s="241">
        <v>403</v>
      </c>
      <c r="M186" s="241">
        <f>N186-1</f>
        <v>313</v>
      </c>
      <c r="N186" s="598">
        <f>ROUND(L186*0.7797,0)</f>
        <v>314</v>
      </c>
      <c r="O186" s="241"/>
      <c r="P186" s="125" t="s">
        <v>880</v>
      </c>
      <c r="Q186" s="336">
        <v>0</v>
      </c>
      <c r="R186" s="336">
        <v>0.48</v>
      </c>
      <c r="S186" s="193">
        <v>0.48</v>
      </c>
      <c r="T186" s="202">
        <v>2.979</v>
      </c>
      <c r="U186" s="202">
        <v>328.44</v>
      </c>
      <c r="V186" s="125" t="s">
        <v>245</v>
      </c>
      <c r="W186" s="226">
        <v>484.9133</v>
      </c>
      <c r="X186" s="226">
        <v>426.5974</v>
      </c>
      <c r="Y186" s="125" t="s">
        <v>881</v>
      </c>
      <c r="Z186" s="214" t="s">
        <v>334</v>
      </c>
      <c r="AA186" s="556" t="s">
        <v>335</v>
      </c>
      <c r="AB186" s="556" t="s">
        <v>190</v>
      </c>
      <c r="AC186" s="556">
        <f>SUMIF(Sheet3!B:B,C186,Sheet3!D:D)</f>
        <v>82.5</v>
      </c>
      <c r="AD186" s="202">
        <f>(ROUND(AC186*T186,0))</f>
        <v>246</v>
      </c>
      <c r="AE186" s="75"/>
      <c r="AF186" s="558"/>
    </row>
    <row r="187" outlineLevel="2" spans="1:32">
      <c r="A187" s="599"/>
      <c r="B187" s="125"/>
      <c r="C187" s="125"/>
      <c r="D187" s="125"/>
      <c r="E187" s="125"/>
      <c r="F187" s="579" t="s">
        <v>882</v>
      </c>
      <c r="G187" s="125">
        <v>0</v>
      </c>
      <c r="H187" s="125">
        <v>0.48</v>
      </c>
      <c r="I187" s="125"/>
      <c r="J187" s="125"/>
      <c r="K187" s="241"/>
      <c r="L187" s="241"/>
      <c r="M187" s="241"/>
      <c r="N187" s="598"/>
      <c r="O187" s="241"/>
      <c r="P187" s="125" t="s">
        <v>882</v>
      </c>
      <c r="Q187" s="336">
        <v>0</v>
      </c>
      <c r="R187" s="336">
        <v>0.48</v>
      </c>
      <c r="S187" s="193">
        <v>0.48</v>
      </c>
      <c r="T187" s="252"/>
      <c r="U187" s="252"/>
      <c r="V187" s="125"/>
      <c r="W187" s="226"/>
      <c r="X187" s="226"/>
      <c r="Y187" s="125"/>
      <c r="Z187" s="287"/>
      <c r="AA187" s="575"/>
      <c r="AB187" s="575"/>
      <c r="AC187" s="575"/>
      <c r="AD187" s="252"/>
      <c r="AE187" s="75"/>
      <c r="AF187" s="577"/>
    </row>
    <row r="188" outlineLevel="2" spans="1:32">
      <c r="A188" s="599"/>
      <c r="B188" s="125"/>
      <c r="C188" s="125"/>
      <c r="D188" s="125"/>
      <c r="E188" s="125"/>
      <c r="F188" s="579" t="s">
        <v>883</v>
      </c>
      <c r="G188" s="125">
        <v>0</v>
      </c>
      <c r="H188" s="125">
        <v>0.25</v>
      </c>
      <c r="I188" s="125"/>
      <c r="J188" s="125"/>
      <c r="K188" s="241"/>
      <c r="L188" s="241"/>
      <c r="M188" s="241"/>
      <c r="N188" s="598"/>
      <c r="O188" s="241"/>
      <c r="P188" s="125" t="s">
        <v>883</v>
      </c>
      <c r="Q188" s="193">
        <v>0</v>
      </c>
      <c r="R188" s="193">
        <v>0.289</v>
      </c>
      <c r="S188" s="193">
        <v>0.289</v>
      </c>
      <c r="T188" s="252"/>
      <c r="U188" s="252"/>
      <c r="V188" s="125"/>
      <c r="W188" s="226"/>
      <c r="X188" s="226"/>
      <c r="Y188" s="125"/>
      <c r="Z188" s="287"/>
      <c r="AA188" s="575"/>
      <c r="AB188" s="575"/>
      <c r="AC188" s="575"/>
      <c r="AD188" s="252"/>
      <c r="AE188" s="75"/>
      <c r="AF188" s="577"/>
    </row>
    <row r="189" outlineLevel="2" spans="1:32">
      <c r="A189" s="599"/>
      <c r="B189" s="125"/>
      <c r="C189" s="125"/>
      <c r="D189" s="125"/>
      <c r="E189" s="125"/>
      <c r="F189" s="579" t="s">
        <v>884</v>
      </c>
      <c r="G189" s="125">
        <v>0</v>
      </c>
      <c r="H189" s="125">
        <v>1.724</v>
      </c>
      <c r="I189" s="125"/>
      <c r="J189" s="125"/>
      <c r="K189" s="241"/>
      <c r="L189" s="241"/>
      <c r="M189" s="241"/>
      <c r="N189" s="598"/>
      <c r="O189" s="241"/>
      <c r="P189" s="125" t="s">
        <v>884</v>
      </c>
      <c r="Q189" s="193">
        <v>0</v>
      </c>
      <c r="R189" s="193">
        <v>1.73</v>
      </c>
      <c r="S189" s="193">
        <v>1.73</v>
      </c>
      <c r="T189" s="252"/>
      <c r="U189" s="252"/>
      <c r="V189" s="125"/>
      <c r="W189" s="226"/>
      <c r="X189" s="226"/>
      <c r="Y189" s="125"/>
      <c r="Z189" s="287"/>
      <c r="AA189" s="575"/>
      <c r="AB189" s="575"/>
      <c r="AC189" s="575"/>
      <c r="AD189" s="252"/>
      <c r="AE189" s="75"/>
      <c r="AF189" s="577"/>
    </row>
    <row r="190" outlineLevel="2" spans="1:32">
      <c r="A190" s="600"/>
      <c r="B190" s="125"/>
      <c r="C190" s="125"/>
      <c r="D190" s="125"/>
      <c r="E190" s="125"/>
      <c r="F190" s="579" t="s">
        <v>885</v>
      </c>
      <c r="G190" s="125">
        <v>0.25</v>
      </c>
      <c r="H190" s="125">
        <v>0.289</v>
      </c>
      <c r="I190" s="125"/>
      <c r="J190" s="125"/>
      <c r="K190" s="241"/>
      <c r="L190" s="241"/>
      <c r="M190" s="241"/>
      <c r="N190" s="598"/>
      <c r="O190" s="241"/>
      <c r="P190" s="125" t="s">
        <v>883</v>
      </c>
      <c r="Q190" s="193"/>
      <c r="R190" s="193"/>
      <c r="S190" s="193"/>
      <c r="T190" s="203"/>
      <c r="U190" s="203"/>
      <c r="V190" s="125"/>
      <c r="W190" s="226"/>
      <c r="X190" s="226"/>
      <c r="Y190" s="125"/>
      <c r="Z190" s="237"/>
      <c r="AA190" s="560"/>
      <c r="AB190" s="560"/>
      <c r="AC190" s="560"/>
      <c r="AD190" s="203"/>
      <c r="AE190" s="75"/>
      <c r="AF190" s="562"/>
    </row>
    <row r="191" ht="24" outlineLevel="2" spans="1:32">
      <c r="A191" s="241">
        <f>MAX($A$7:A190)+1</f>
        <v>130</v>
      </c>
      <c r="B191" s="125" t="s">
        <v>55</v>
      </c>
      <c r="C191" s="125" t="s">
        <v>61</v>
      </c>
      <c r="D191" s="125" t="s">
        <v>866</v>
      </c>
      <c r="E191" s="125" t="s">
        <v>886</v>
      </c>
      <c r="F191" s="579" t="s">
        <v>887</v>
      </c>
      <c r="G191" s="125">
        <v>1.3</v>
      </c>
      <c r="H191" s="125">
        <v>3.8</v>
      </c>
      <c r="I191" s="125"/>
      <c r="J191" s="125">
        <v>2.5</v>
      </c>
      <c r="K191" s="241">
        <v>213.5</v>
      </c>
      <c r="L191" s="241">
        <v>213.5</v>
      </c>
      <c r="M191" s="241">
        <f>N191</f>
        <v>166</v>
      </c>
      <c r="N191" s="598">
        <f>ROUND(L191*0.7797,0)</f>
        <v>166</v>
      </c>
      <c r="O191" s="241"/>
      <c r="P191" s="125" t="s">
        <v>887</v>
      </c>
      <c r="Q191" s="193">
        <v>1.3</v>
      </c>
      <c r="R191" s="193">
        <v>3.8</v>
      </c>
      <c r="S191" s="193">
        <v>2.5</v>
      </c>
      <c r="T191" s="193">
        <v>2.5</v>
      </c>
      <c r="U191" s="193">
        <v>222.31</v>
      </c>
      <c r="V191" s="125" t="s">
        <v>245</v>
      </c>
      <c r="W191" s="226">
        <v>252.0093</v>
      </c>
      <c r="X191" s="226">
        <v>227.8311</v>
      </c>
      <c r="Y191" s="125" t="s">
        <v>888</v>
      </c>
      <c r="Z191" s="125" t="s">
        <v>334</v>
      </c>
      <c r="AA191" s="563" t="s">
        <v>335</v>
      </c>
      <c r="AB191" s="563" t="s">
        <v>190</v>
      </c>
      <c r="AC191" s="563">
        <f>SUMIF(Sheet3!B:B,C191,Sheet3!D:D)</f>
        <v>82.5</v>
      </c>
      <c r="AD191" s="193">
        <f>(ROUND(AC191*T191,0))</f>
        <v>206</v>
      </c>
      <c r="AE191" s="75"/>
      <c r="AF191" s="554"/>
    </row>
    <row r="192" ht="24" outlineLevel="2" spans="1:32">
      <c r="A192" s="241">
        <f>MAX($A$7:A191)+1</f>
        <v>131</v>
      </c>
      <c r="B192" s="125" t="s">
        <v>55</v>
      </c>
      <c r="C192" s="125" t="s">
        <v>61</v>
      </c>
      <c r="D192" s="125" t="s">
        <v>866</v>
      </c>
      <c r="E192" s="125" t="s">
        <v>889</v>
      </c>
      <c r="F192" s="579" t="s">
        <v>890</v>
      </c>
      <c r="G192" s="115">
        <v>9</v>
      </c>
      <c r="H192" s="115">
        <v>16.5</v>
      </c>
      <c r="I192" s="115"/>
      <c r="J192" s="125">
        <v>7.5</v>
      </c>
      <c r="K192" s="241">
        <v>658.75</v>
      </c>
      <c r="L192" s="241">
        <v>658.75</v>
      </c>
      <c r="M192" s="241">
        <f>N192</f>
        <v>514</v>
      </c>
      <c r="N192" s="598">
        <f>ROUND(L192*0.7797,0)</f>
        <v>514</v>
      </c>
      <c r="O192" s="241"/>
      <c r="P192" s="125" t="s">
        <v>890</v>
      </c>
      <c r="Q192" s="193">
        <v>9</v>
      </c>
      <c r="R192" s="193">
        <v>16.5</v>
      </c>
      <c r="S192" s="193">
        <v>7.5</v>
      </c>
      <c r="T192" s="193">
        <v>7.5</v>
      </c>
      <c r="U192" s="193">
        <v>690.943</v>
      </c>
      <c r="V192" s="125" t="s">
        <v>245</v>
      </c>
      <c r="W192" s="226">
        <v>795.1612</v>
      </c>
      <c r="X192" s="226">
        <v>690.9435</v>
      </c>
      <c r="Y192" s="125" t="s">
        <v>891</v>
      </c>
      <c r="Z192" s="115" t="s">
        <v>334</v>
      </c>
      <c r="AA192" s="563" t="s">
        <v>335</v>
      </c>
      <c r="AB192" s="563" t="s">
        <v>190</v>
      </c>
      <c r="AC192" s="563">
        <f>SUMIF(Sheet3!B:B,C192,Sheet3!D:D)</f>
        <v>82.5</v>
      </c>
      <c r="AD192" s="193">
        <f>(ROUND(AC192*T192,0))</f>
        <v>619</v>
      </c>
      <c r="AE192" s="75"/>
      <c r="AF192" s="554"/>
    </row>
    <row r="193" outlineLevel="2" spans="1:32">
      <c r="A193" s="597">
        <f>MAX($A$7:A192)+1</f>
        <v>132</v>
      </c>
      <c r="B193" s="214" t="s">
        <v>55</v>
      </c>
      <c r="C193" s="294" t="s">
        <v>61</v>
      </c>
      <c r="D193" s="125" t="s">
        <v>866</v>
      </c>
      <c r="E193" s="125" t="s">
        <v>892</v>
      </c>
      <c r="F193" s="125" t="s">
        <v>893</v>
      </c>
      <c r="G193" s="115">
        <v>0</v>
      </c>
      <c r="H193" s="115">
        <v>0.298</v>
      </c>
      <c r="I193" s="115"/>
      <c r="J193" s="125">
        <v>3.853</v>
      </c>
      <c r="K193" s="241">
        <v>333.5</v>
      </c>
      <c r="L193" s="241">
        <v>333.5</v>
      </c>
      <c r="M193" s="241">
        <f>N193</f>
        <v>260</v>
      </c>
      <c r="N193" s="598">
        <f>ROUND(L193*0.7797,0)</f>
        <v>260</v>
      </c>
      <c r="O193" s="241"/>
      <c r="P193" s="125"/>
      <c r="Q193" s="125"/>
      <c r="R193" s="125"/>
      <c r="S193" s="125"/>
      <c r="T193" s="125"/>
      <c r="U193" s="125"/>
      <c r="V193" s="125" t="s">
        <v>245</v>
      </c>
      <c r="W193" s="226">
        <v>406.3315</v>
      </c>
      <c r="X193" s="226">
        <v>353.0757</v>
      </c>
      <c r="Y193" s="125" t="s">
        <v>894</v>
      </c>
      <c r="Z193" s="115" t="s">
        <v>334</v>
      </c>
      <c r="AA193" s="554"/>
      <c r="AB193" s="554" t="s">
        <v>190</v>
      </c>
      <c r="AC193" s="554">
        <f>SUMIF(Sheet3!B:B,C193,Sheet3!D:D)</f>
        <v>82.5</v>
      </c>
      <c r="AD193" s="125"/>
      <c r="AE193" s="75"/>
      <c r="AF193" s="558" t="s">
        <v>533</v>
      </c>
    </row>
    <row r="194" outlineLevel="2" spans="1:32">
      <c r="A194" s="599"/>
      <c r="B194" s="287"/>
      <c r="C194" s="295"/>
      <c r="D194" s="125"/>
      <c r="E194" s="125"/>
      <c r="F194" s="125" t="s">
        <v>895</v>
      </c>
      <c r="G194" s="115">
        <v>0</v>
      </c>
      <c r="H194" s="115">
        <v>0.768</v>
      </c>
      <c r="I194" s="115"/>
      <c r="J194" s="125"/>
      <c r="K194" s="241"/>
      <c r="L194" s="241"/>
      <c r="M194" s="241"/>
      <c r="N194" s="598"/>
      <c r="O194" s="241"/>
      <c r="P194" s="125"/>
      <c r="Q194" s="125"/>
      <c r="R194" s="125"/>
      <c r="S194" s="125"/>
      <c r="T194" s="125"/>
      <c r="U194" s="125"/>
      <c r="V194" s="125"/>
      <c r="W194" s="226"/>
      <c r="X194" s="226"/>
      <c r="Y194" s="125"/>
      <c r="Z194" s="115" t="s">
        <v>334</v>
      </c>
      <c r="AA194" s="554"/>
      <c r="AB194" s="554" t="s">
        <v>190</v>
      </c>
      <c r="AC194" s="554"/>
      <c r="AD194" s="125"/>
      <c r="AE194" s="75"/>
      <c r="AF194" s="577"/>
    </row>
    <row r="195" outlineLevel="2" spans="1:32">
      <c r="A195" s="599"/>
      <c r="B195" s="287"/>
      <c r="C195" s="295"/>
      <c r="D195" s="125"/>
      <c r="E195" s="125"/>
      <c r="F195" s="125" t="s">
        <v>896</v>
      </c>
      <c r="G195" s="115">
        <v>0</v>
      </c>
      <c r="H195" s="115">
        <v>0.839</v>
      </c>
      <c r="I195" s="115"/>
      <c r="J195" s="125"/>
      <c r="K195" s="241"/>
      <c r="L195" s="241"/>
      <c r="M195" s="241"/>
      <c r="N195" s="598"/>
      <c r="O195" s="241"/>
      <c r="P195" s="125"/>
      <c r="Q195" s="125"/>
      <c r="R195" s="125"/>
      <c r="S195" s="125"/>
      <c r="T195" s="125"/>
      <c r="U195" s="125"/>
      <c r="V195" s="125"/>
      <c r="W195" s="226"/>
      <c r="X195" s="226"/>
      <c r="Y195" s="125"/>
      <c r="Z195" s="115" t="s">
        <v>334</v>
      </c>
      <c r="AA195" s="554"/>
      <c r="AB195" s="554" t="s">
        <v>190</v>
      </c>
      <c r="AC195" s="554"/>
      <c r="AD195" s="125"/>
      <c r="AE195" s="75"/>
      <c r="AF195" s="577"/>
    </row>
    <row r="196" outlineLevel="2" spans="1:32">
      <c r="A196" s="599"/>
      <c r="B196" s="287"/>
      <c r="C196" s="295"/>
      <c r="D196" s="125"/>
      <c r="E196" s="125"/>
      <c r="F196" s="125" t="s">
        <v>897</v>
      </c>
      <c r="G196" s="115">
        <v>0</v>
      </c>
      <c r="H196" s="115">
        <v>0.91</v>
      </c>
      <c r="I196" s="115"/>
      <c r="J196" s="125"/>
      <c r="K196" s="241"/>
      <c r="L196" s="241"/>
      <c r="M196" s="241"/>
      <c r="N196" s="598"/>
      <c r="O196" s="241"/>
      <c r="P196" s="125"/>
      <c r="Q196" s="125"/>
      <c r="R196" s="125"/>
      <c r="S196" s="125"/>
      <c r="T196" s="125"/>
      <c r="U196" s="125"/>
      <c r="V196" s="125"/>
      <c r="W196" s="226"/>
      <c r="X196" s="226"/>
      <c r="Y196" s="125"/>
      <c r="Z196" s="115" t="s">
        <v>334</v>
      </c>
      <c r="AA196" s="554"/>
      <c r="AB196" s="554" t="s">
        <v>190</v>
      </c>
      <c r="AC196" s="554"/>
      <c r="AD196" s="125"/>
      <c r="AE196" s="75"/>
      <c r="AF196" s="577"/>
    </row>
    <row r="197" outlineLevel="2" spans="1:32">
      <c r="A197" s="599"/>
      <c r="B197" s="287"/>
      <c r="C197" s="295"/>
      <c r="D197" s="125"/>
      <c r="E197" s="125"/>
      <c r="F197" s="125" t="s">
        <v>898</v>
      </c>
      <c r="G197" s="115">
        <v>0.203</v>
      </c>
      <c r="H197" s="115">
        <v>0.479</v>
      </c>
      <c r="I197" s="115"/>
      <c r="J197" s="125"/>
      <c r="K197" s="241"/>
      <c r="L197" s="241"/>
      <c r="M197" s="241"/>
      <c r="N197" s="598"/>
      <c r="O197" s="241"/>
      <c r="P197" s="125"/>
      <c r="Q197" s="125"/>
      <c r="R197" s="125"/>
      <c r="S197" s="125"/>
      <c r="T197" s="125"/>
      <c r="U197" s="125"/>
      <c r="V197" s="125"/>
      <c r="W197" s="226"/>
      <c r="X197" s="226"/>
      <c r="Y197" s="125"/>
      <c r="Z197" s="115" t="s">
        <v>334</v>
      </c>
      <c r="AA197" s="554"/>
      <c r="AB197" s="554" t="s">
        <v>190</v>
      </c>
      <c r="AC197" s="554"/>
      <c r="AD197" s="125"/>
      <c r="AE197" s="75"/>
      <c r="AF197" s="577"/>
    </row>
    <row r="198" outlineLevel="2" spans="1:32">
      <c r="A198" s="599"/>
      <c r="B198" s="287"/>
      <c r="C198" s="295"/>
      <c r="D198" s="125"/>
      <c r="E198" s="125"/>
      <c r="F198" s="125" t="s">
        <v>899</v>
      </c>
      <c r="G198" s="115">
        <v>0</v>
      </c>
      <c r="H198" s="115">
        <v>0.37</v>
      </c>
      <c r="I198" s="115"/>
      <c r="J198" s="125"/>
      <c r="K198" s="241"/>
      <c r="L198" s="241"/>
      <c r="M198" s="241"/>
      <c r="N198" s="598"/>
      <c r="O198" s="241"/>
      <c r="P198" s="125"/>
      <c r="Q198" s="125"/>
      <c r="R198" s="125"/>
      <c r="S198" s="125"/>
      <c r="T198" s="125"/>
      <c r="U198" s="125"/>
      <c r="V198" s="125"/>
      <c r="W198" s="226"/>
      <c r="X198" s="226"/>
      <c r="Y198" s="125"/>
      <c r="Z198" s="115" t="s">
        <v>334</v>
      </c>
      <c r="AA198" s="554"/>
      <c r="AB198" s="554" t="s">
        <v>190</v>
      </c>
      <c r="AC198" s="554"/>
      <c r="AD198" s="125"/>
      <c r="AE198" s="75"/>
      <c r="AF198" s="577"/>
    </row>
    <row r="199" outlineLevel="2" spans="1:32">
      <c r="A199" s="600"/>
      <c r="B199" s="237"/>
      <c r="C199" s="424"/>
      <c r="D199" s="125"/>
      <c r="E199" s="125"/>
      <c r="F199" s="125" t="s">
        <v>900</v>
      </c>
      <c r="G199" s="115">
        <v>0</v>
      </c>
      <c r="H199" s="115">
        <v>0.392</v>
      </c>
      <c r="I199" s="115"/>
      <c r="J199" s="125"/>
      <c r="K199" s="241"/>
      <c r="L199" s="241"/>
      <c r="M199" s="241"/>
      <c r="N199" s="598"/>
      <c r="O199" s="241"/>
      <c r="P199" s="125"/>
      <c r="Q199" s="125"/>
      <c r="R199" s="125"/>
      <c r="S199" s="125"/>
      <c r="T199" s="125"/>
      <c r="U199" s="125"/>
      <c r="V199" s="125"/>
      <c r="W199" s="226"/>
      <c r="X199" s="226"/>
      <c r="Y199" s="125"/>
      <c r="Z199" s="115" t="s">
        <v>334</v>
      </c>
      <c r="AA199" s="554"/>
      <c r="AB199" s="554" t="s">
        <v>190</v>
      </c>
      <c r="AC199" s="554"/>
      <c r="AD199" s="125"/>
      <c r="AE199" s="75"/>
      <c r="AF199" s="577"/>
    </row>
    <row r="200" ht="24" outlineLevel="2" spans="1:32">
      <c r="A200" s="601">
        <f>MAX($A$7:A199)+1</f>
        <v>133</v>
      </c>
      <c r="B200" s="125" t="s">
        <v>55</v>
      </c>
      <c r="C200" s="125" t="s">
        <v>61</v>
      </c>
      <c r="D200" s="125" t="s">
        <v>187</v>
      </c>
      <c r="E200" s="125" t="s">
        <v>901</v>
      </c>
      <c r="F200" s="579" t="s">
        <v>902</v>
      </c>
      <c r="G200" s="115">
        <v>0</v>
      </c>
      <c r="H200" s="115">
        <v>11.363</v>
      </c>
      <c r="I200" s="115"/>
      <c r="J200" s="125">
        <v>11.363</v>
      </c>
      <c r="K200" s="241">
        <v>624.565</v>
      </c>
      <c r="L200" s="241">
        <v>624.565</v>
      </c>
      <c r="M200" s="241">
        <f>N200</f>
        <v>487</v>
      </c>
      <c r="N200" s="598">
        <f>ROUND(L200*0.7797,0)</f>
        <v>487</v>
      </c>
      <c r="O200" s="241"/>
      <c r="P200" s="125" t="s">
        <v>902</v>
      </c>
      <c r="Q200" s="193">
        <v>0</v>
      </c>
      <c r="R200" s="193">
        <v>11.363</v>
      </c>
      <c r="S200" s="193">
        <v>11.363</v>
      </c>
      <c r="T200" s="193">
        <v>11.363</v>
      </c>
      <c r="U200" s="193">
        <v>701.2</v>
      </c>
      <c r="V200" s="125" t="s">
        <v>342</v>
      </c>
      <c r="W200" s="226">
        <v>819.9</v>
      </c>
      <c r="X200" s="226">
        <v>701.2</v>
      </c>
      <c r="Y200" s="125" t="s">
        <v>903</v>
      </c>
      <c r="Z200" s="115" t="s">
        <v>334</v>
      </c>
      <c r="AA200" s="563" t="s">
        <v>335</v>
      </c>
      <c r="AB200" s="563" t="s">
        <v>192</v>
      </c>
      <c r="AC200" s="563">
        <f>SUMIF(Sheet3!B:B,C200,Sheet3!F:F)</f>
        <v>55</v>
      </c>
      <c r="AD200" s="193">
        <f t="shared" ref="AD200:AD206" si="17">(ROUND(AC200*T200,0))</f>
        <v>625</v>
      </c>
      <c r="AE200" s="75"/>
      <c r="AF200" s="562"/>
    </row>
    <row r="201" ht="24" outlineLevel="2" spans="1:32">
      <c r="A201" s="230">
        <f>MAX($A$7:A200)+1</f>
        <v>134</v>
      </c>
      <c r="B201" s="125" t="s">
        <v>55</v>
      </c>
      <c r="C201" s="125" t="s">
        <v>61</v>
      </c>
      <c r="D201" s="125" t="s">
        <v>866</v>
      </c>
      <c r="E201" s="125" t="s">
        <v>904</v>
      </c>
      <c r="F201" s="579" t="s">
        <v>905</v>
      </c>
      <c r="G201" s="115">
        <v>0</v>
      </c>
      <c r="H201" s="115">
        <v>1.474</v>
      </c>
      <c r="I201" s="115"/>
      <c r="J201" s="125">
        <v>1.474</v>
      </c>
      <c r="K201" s="241">
        <v>121.605</v>
      </c>
      <c r="L201" s="241">
        <v>121.605</v>
      </c>
      <c r="M201" s="241">
        <f>N201</f>
        <v>95</v>
      </c>
      <c r="N201" s="598">
        <f>ROUND(L201*0.7797,0)</f>
        <v>95</v>
      </c>
      <c r="O201" s="241"/>
      <c r="P201" s="125" t="s">
        <v>905</v>
      </c>
      <c r="Q201" s="193">
        <v>0</v>
      </c>
      <c r="R201" s="193">
        <v>1.474</v>
      </c>
      <c r="S201" s="193">
        <v>1.474</v>
      </c>
      <c r="T201" s="193">
        <v>1.474</v>
      </c>
      <c r="U201" s="193">
        <v>265.2</v>
      </c>
      <c r="V201" s="125" t="s">
        <v>245</v>
      </c>
      <c r="W201" s="226">
        <v>289.9546</v>
      </c>
      <c r="X201" s="226">
        <v>265.2004</v>
      </c>
      <c r="Y201" s="125" t="s">
        <v>906</v>
      </c>
      <c r="Z201" s="115" t="s">
        <v>334</v>
      </c>
      <c r="AA201" s="563" t="s">
        <v>335</v>
      </c>
      <c r="AB201" s="563" t="s">
        <v>190</v>
      </c>
      <c r="AC201" s="563">
        <f>SUMIF(Sheet3!B:B,C201,Sheet3!D:D)</f>
        <v>82.5</v>
      </c>
      <c r="AD201" s="193">
        <f t="shared" si="17"/>
        <v>122</v>
      </c>
      <c r="AE201" s="75"/>
      <c r="AF201" s="554"/>
    </row>
    <row r="202" ht="24" outlineLevel="2" spans="1:32">
      <c r="A202" s="602">
        <f>MAX($A$7:A201)+1</f>
        <v>135</v>
      </c>
      <c r="B202" s="125" t="s">
        <v>55</v>
      </c>
      <c r="C202" s="125" t="s">
        <v>61</v>
      </c>
      <c r="D202" s="125" t="s">
        <v>187</v>
      </c>
      <c r="E202" s="125" t="s">
        <v>907</v>
      </c>
      <c r="F202" s="579" t="s">
        <v>908</v>
      </c>
      <c r="G202" s="115">
        <v>0.59</v>
      </c>
      <c r="H202" s="115">
        <v>3.858</v>
      </c>
      <c r="I202" s="115"/>
      <c r="J202" s="125">
        <v>3.268</v>
      </c>
      <c r="K202" s="241">
        <v>201</v>
      </c>
      <c r="L202" s="241">
        <v>201</v>
      </c>
      <c r="M202" s="241">
        <f>N202+1</f>
        <v>158</v>
      </c>
      <c r="N202" s="598">
        <f>ROUND(L202*0.7797,0)</f>
        <v>157</v>
      </c>
      <c r="O202" s="241"/>
      <c r="P202" s="125" t="s">
        <v>908</v>
      </c>
      <c r="Q202" s="193">
        <v>0.59</v>
      </c>
      <c r="R202" s="193">
        <v>3.858</v>
      </c>
      <c r="S202" s="193">
        <v>3.268</v>
      </c>
      <c r="T202" s="193">
        <v>3.268</v>
      </c>
      <c r="U202" s="193">
        <v>200.5</v>
      </c>
      <c r="V202" s="125" t="s">
        <v>245</v>
      </c>
      <c r="W202" s="226">
        <v>235.3084</v>
      </c>
      <c r="X202" s="226">
        <v>202.0455</v>
      </c>
      <c r="Y202" s="125" t="s">
        <v>906</v>
      </c>
      <c r="Z202" s="115" t="s">
        <v>334</v>
      </c>
      <c r="AA202" s="563" t="s">
        <v>335</v>
      </c>
      <c r="AB202" s="563" t="s">
        <v>192</v>
      </c>
      <c r="AC202" s="563">
        <f>SUMIF(Sheet3!B:B,C202,Sheet3!F:F)</f>
        <v>55</v>
      </c>
      <c r="AD202" s="193">
        <f t="shared" si="17"/>
        <v>180</v>
      </c>
      <c r="AE202" s="75"/>
      <c r="AF202" s="554"/>
    </row>
    <row r="203" customFormat="1" ht="36" spans="1:32">
      <c r="A203" s="5" t="s">
        <v>909</v>
      </c>
      <c r="B203" s="74" t="s">
        <v>55</v>
      </c>
      <c r="C203" s="74" t="s">
        <v>61</v>
      </c>
      <c r="D203" s="559" t="s">
        <v>187</v>
      </c>
      <c r="E203" s="565" t="s">
        <v>910</v>
      </c>
      <c r="F203" s="584" t="s">
        <v>911</v>
      </c>
      <c r="G203" s="559" t="s">
        <v>348</v>
      </c>
      <c r="H203" s="559" t="s">
        <v>912</v>
      </c>
      <c r="I203" s="585"/>
      <c r="J203" s="585"/>
      <c r="K203" s="559"/>
      <c r="L203" s="555"/>
      <c r="M203" s="559"/>
      <c r="N203" s="559"/>
      <c r="O203" s="585"/>
      <c r="P203" s="559" t="s">
        <v>911</v>
      </c>
      <c r="Q203" s="559" t="s">
        <v>348</v>
      </c>
      <c r="R203" s="559" t="s">
        <v>912</v>
      </c>
      <c r="S203" s="555">
        <v>1.435</v>
      </c>
      <c r="T203" s="555">
        <v>1.435</v>
      </c>
      <c r="U203" s="555">
        <v>161.108</v>
      </c>
      <c r="V203" s="559" t="s">
        <v>245</v>
      </c>
      <c r="W203" s="555">
        <v>183.331</v>
      </c>
      <c r="X203" s="555">
        <v>161.108</v>
      </c>
      <c r="Y203" s="559" t="s">
        <v>913</v>
      </c>
      <c r="Z203" s="585" t="s">
        <v>374</v>
      </c>
      <c r="AA203" s="563" t="s">
        <v>335</v>
      </c>
      <c r="AB203" s="563" t="s">
        <v>192</v>
      </c>
      <c r="AC203" s="563">
        <f>SUMIF(Sheet3!B:B,C203,Sheet3!F:F)</f>
        <v>55</v>
      </c>
      <c r="AD203" s="559">
        <f t="shared" si="17"/>
        <v>79</v>
      </c>
      <c r="AE203" s="566"/>
      <c r="AF203" s="554"/>
    </row>
    <row r="204" customFormat="1" ht="36" spans="1:32">
      <c r="A204" s="5" t="s">
        <v>914</v>
      </c>
      <c r="B204" s="74" t="s">
        <v>55</v>
      </c>
      <c r="C204" s="74" t="s">
        <v>61</v>
      </c>
      <c r="D204" s="559" t="s">
        <v>187</v>
      </c>
      <c r="E204" s="565" t="s">
        <v>915</v>
      </c>
      <c r="F204" s="584" t="s">
        <v>916</v>
      </c>
      <c r="G204" s="559" t="s">
        <v>917</v>
      </c>
      <c r="H204" s="559" t="s">
        <v>918</v>
      </c>
      <c r="I204" s="585"/>
      <c r="J204" s="585"/>
      <c r="K204" s="559"/>
      <c r="L204" s="555"/>
      <c r="M204" s="559"/>
      <c r="N204" s="559"/>
      <c r="O204" s="585"/>
      <c r="P204" s="559" t="s">
        <v>916</v>
      </c>
      <c r="Q204" s="559" t="s">
        <v>917</v>
      </c>
      <c r="R204" s="559" t="s">
        <v>918</v>
      </c>
      <c r="S204" s="555">
        <v>0.144</v>
      </c>
      <c r="T204" s="555">
        <v>0.144</v>
      </c>
      <c r="U204" s="555">
        <v>17.072</v>
      </c>
      <c r="V204" s="559" t="s">
        <v>245</v>
      </c>
      <c r="W204" s="555">
        <v>19.426</v>
      </c>
      <c r="X204" s="555">
        <v>17.072</v>
      </c>
      <c r="Y204" s="559" t="s">
        <v>913</v>
      </c>
      <c r="Z204" s="585" t="s">
        <v>374</v>
      </c>
      <c r="AA204" s="563" t="s">
        <v>335</v>
      </c>
      <c r="AB204" s="563" t="s">
        <v>192</v>
      </c>
      <c r="AC204" s="563">
        <f>SUMIF(Sheet3!B:B,C204,Sheet3!F:F)</f>
        <v>55</v>
      </c>
      <c r="AD204" s="559">
        <f t="shared" si="17"/>
        <v>8</v>
      </c>
      <c r="AE204" s="566"/>
      <c r="AF204" s="554"/>
    </row>
    <row r="205" customFormat="1" ht="36" spans="1:32">
      <c r="A205" s="5" t="s">
        <v>919</v>
      </c>
      <c r="B205" s="74" t="s">
        <v>55</v>
      </c>
      <c r="C205" s="74" t="s">
        <v>61</v>
      </c>
      <c r="D205" s="559" t="s">
        <v>187</v>
      </c>
      <c r="E205" s="565" t="s">
        <v>920</v>
      </c>
      <c r="F205" s="584" t="s">
        <v>921</v>
      </c>
      <c r="G205" s="559" t="s">
        <v>922</v>
      </c>
      <c r="H205" s="559" t="s">
        <v>923</v>
      </c>
      <c r="I205" s="585"/>
      <c r="J205" s="585"/>
      <c r="K205" s="559"/>
      <c r="L205" s="555"/>
      <c r="M205" s="559"/>
      <c r="N205" s="559"/>
      <c r="O205" s="585"/>
      <c r="P205" s="559" t="s">
        <v>921</v>
      </c>
      <c r="Q205" s="559" t="s">
        <v>922</v>
      </c>
      <c r="R205" s="559" t="s">
        <v>923</v>
      </c>
      <c r="S205" s="555">
        <v>0.835</v>
      </c>
      <c r="T205" s="555">
        <v>0.835</v>
      </c>
      <c r="U205" s="555">
        <v>58.495</v>
      </c>
      <c r="V205" s="559" t="s">
        <v>245</v>
      </c>
      <c r="W205" s="555">
        <v>66.563</v>
      </c>
      <c r="X205" s="555">
        <v>58.495</v>
      </c>
      <c r="Y205" s="559" t="s">
        <v>913</v>
      </c>
      <c r="Z205" s="585" t="s">
        <v>374</v>
      </c>
      <c r="AA205" s="563" t="s">
        <v>335</v>
      </c>
      <c r="AB205" s="563" t="s">
        <v>192</v>
      </c>
      <c r="AC205" s="563">
        <f>SUMIF(Sheet3!B:B,C205,Sheet3!F:F)</f>
        <v>55</v>
      </c>
      <c r="AD205" s="559">
        <f t="shared" si="17"/>
        <v>46</v>
      </c>
      <c r="AE205" s="566"/>
      <c r="AF205" s="554"/>
    </row>
    <row r="206" customFormat="1" ht="24" spans="1:32">
      <c r="A206" s="5" t="s">
        <v>924</v>
      </c>
      <c r="B206" s="74" t="s">
        <v>55</v>
      </c>
      <c r="C206" s="74" t="s">
        <v>61</v>
      </c>
      <c r="D206" s="559" t="s">
        <v>186</v>
      </c>
      <c r="E206" s="565" t="s">
        <v>925</v>
      </c>
      <c r="F206" s="584" t="s">
        <v>926</v>
      </c>
      <c r="G206" s="559" t="s">
        <v>348</v>
      </c>
      <c r="H206" s="559" t="s">
        <v>927</v>
      </c>
      <c r="I206" s="585"/>
      <c r="J206" s="585"/>
      <c r="K206" s="559"/>
      <c r="L206" s="555"/>
      <c r="M206" s="559"/>
      <c r="N206" s="559"/>
      <c r="O206" s="585"/>
      <c r="P206" s="559" t="s">
        <v>926</v>
      </c>
      <c r="Q206" s="559" t="s">
        <v>348</v>
      </c>
      <c r="R206" s="559" t="s">
        <v>927</v>
      </c>
      <c r="S206" s="555">
        <v>0.963</v>
      </c>
      <c r="T206" s="555">
        <v>0.963</v>
      </c>
      <c r="U206" s="555">
        <v>793.951</v>
      </c>
      <c r="V206" s="559" t="s">
        <v>245</v>
      </c>
      <c r="W206" s="555">
        <v>1045.984</v>
      </c>
      <c r="X206" s="555">
        <v>793.951</v>
      </c>
      <c r="Y206" s="559" t="s">
        <v>928</v>
      </c>
      <c r="Z206" s="585" t="s">
        <v>374</v>
      </c>
      <c r="AA206" s="563" t="s">
        <v>335</v>
      </c>
      <c r="AB206" s="563" t="s">
        <v>190</v>
      </c>
      <c r="AC206" s="563">
        <f>SUMIF(Sheet3!B:B,C206,Sheet3!D:D)</f>
        <v>82.5</v>
      </c>
      <c r="AD206" s="559">
        <f t="shared" si="17"/>
        <v>79</v>
      </c>
      <c r="AE206" s="566"/>
      <c r="AF206" s="554"/>
    </row>
    <row r="207" ht="79" customHeight="1" outlineLevel="2" spans="1:32">
      <c r="A207" s="126">
        <f>MAX($A$7:A202)+1</f>
        <v>136</v>
      </c>
      <c r="B207" s="125" t="s">
        <v>55</v>
      </c>
      <c r="C207" s="218" t="s">
        <v>61</v>
      </c>
      <c r="D207" s="125" t="s">
        <v>392</v>
      </c>
      <c r="E207" s="125" t="str">
        <f>C207&amp;D207</f>
        <v>连平县前期工作</v>
      </c>
      <c r="F207" s="225" t="s">
        <v>929</v>
      </c>
      <c r="G207" s="225"/>
      <c r="H207" s="225"/>
      <c r="I207" s="603"/>
      <c r="J207" s="225"/>
      <c r="K207" s="126">
        <v>70</v>
      </c>
      <c r="L207" s="126">
        <v>70</v>
      </c>
      <c r="M207" s="126">
        <v>70</v>
      </c>
      <c r="N207" s="564">
        <v>70</v>
      </c>
      <c r="O207" s="126"/>
      <c r="P207" s="603"/>
      <c r="Q207" s="603"/>
      <c r="R207" s="603"/>
      <c r="S207" s="603"/>
      <c r="T207" s="603"/>
      <c r="U207" s="603"/>
      <c r="V207" s="225"/>
      <c r="W207" s="604"/>
      <c r="X207" s="604"/>
      <c r="Y207" s="225"/>
      <c r="Z207" s="225"/>
      <c r="AA207" s="554"/>
      <c r="AB207" s="554" t="s">
        <v>392</v>
      </c>
      <c r="AC207" s="554"/>
      <c r="AD207" s="603"/>
      <c r="AE207" s="75">
        <v>70</v>
      </c>
      <c r="AF207" s="554"/>
    </row>
    <row r="208" ht="24" outlineLevel="2" spans="1:32">
      <c r="A208" s="126">
        <f>MAX($A$7:A207)+1</f>
        <v>137</v>
      </c>
      <c r="B208" s="125" t="s">
        <v>55</v>
      </c>
      <c r="C208" s="125" t="s">
        <v>60</v>
      </c>
      <c r="D208" s="125" t="s">
        <v>930</v>
      </c>
      <c r="E208" s="125" t="s">
        <v>931</v>
      </c>
      <c r="F208" s="579" t="s">
        <v>932</v>
      </c>
      <c r="G208" s="125">
        <v>96.726</v>
      </c>
      <c r="H208" s="125">
        <v>101.828</v>
      </c>
      <c r="I208" s="125"/>
      <c r="J208" s="115">
        <v>5.102</v>
      </c>
      <c r="K208" s="126">
        <v>653</v>
      </c>
      <c r="L208" s="241">
        <v>653</v>
      </c>
      <c r="M208" s="241">
        <f t="shared" ref="M208:M216" si="18">N208</f>
        <v>509</v>
      </c>
      <c r="N208" s="605">
        <f t="shared" ref="N208:N216" si="19">ROUND(L208*0.7797,0)</f>
        <v>509</v>
      </c>
      <c r="O208" s="126"/>
      <c r="P208" s="125" t="s">
        <v>932</v>
      </c>
      <c r="Q208" s="193">
        <v>96.726</v>
      </c>
      <c r="R208" s="193">
        <v>101.828</v>
      </c>
      <c r="S208" s="193">
        <v>5.102</v>
      </c>
      <c r="T208" s="193">
        <v>5.102</v>
      </c>
      <c r="U208" s="193">
        <v>652.786</v>
      </c>
      <c r="V208" s="125" t="s">
        <v>342</v>
      </c>
      <c r="W208" s="226">
        <v>967.3103</v>
      </c>
      <c r="X208" s="226">
        <v>652.7863</v>
      </c>
      <c r="Y208" s="125" t="s">
        <v>933</v>
      </c>
      <c r="Z208" s="125" t="s">
        <v>334</v>
      </c>
      <c r="AA208" s="563" t="s">
        <v>335</v>
      </c>
      <c r="AB208" s="563" t="s">
        <v>340</v>
      </c>
      <c r="AC208" s="563">
        <f>SUMIF(Sheet3!B:B,C208,Sheet3!E:E)</f>
        <v>150</v>
      </c>
      <c r="AD208" s="193">
        <f>(ROUND(AC208*T208,0))</f>
        <v>765</v>
      </c>
      <c r="AE208" s="75"/>
      <c r="AF208" s="554"/>
    </row>
    <row r="209" ht="24" outlineLevel="2" spans="1:32">
      <c r="A209" s="241">
        <f>MAX($A$7:A208)+1</f>
        <v>138</v>
      </c>
      <c r="B209" s="125" t="s">
        <v>55</v>
      </c>
      <c r="C209" s="125" t="s">
        <v>60</v>
      </c>
      <c r="D209" s="125" t="s">
        <v>930</v>
      </c>
      <c r="E209" s="125" t="s">
        <v>934</v>
      </c>
      <c r="F209" s="579" t="s">
        <v>935</v>
      </c>
      <c r="G209" s="125">
        <v>0.795</v>
      </c>
      <c r="H209" s="125">
        <v>4.326</v>
      </c>
      <c r="I209" s="125"/>
      <c r="J209" s="115">
        <v>3.531</v>
      </c>
      <c r="K209" s="241">
        <v>296</v>
      </c>
      <c r="L209" s="241">
        <v>296</v>
      </c>
      <c r="M209" s="241">
        <f t="shared" si="18"/>
        <v>231</v>
      </c>
      <c r="N209" s="605">
        <f t="shared" si="19"/>
        <v>231</v>
      </c>
      <c r="O209" s="241"/>
      <c r="P209" s="125" t="s">
        <v>935</v>
      </c>
      <c r="Q209" s="193">
        <v>0</v>
      </c>
      <c r="R209" s="193">
        <v>4.326</v>
      </c>
      <c r="S209" s="193">
        <v>2.41</v>
      </c>
      <c r="T209" s="193">
        <v>2.41</v>
      </c>
      <c r="U209" s="193">
        <v>295.545</v>
      </c>
      <c r="V209" s="125" t="s">
        <v>342</v>
      </c>
      <c r="W209" s="226">
        <v>439.2161</v>
      </c>
      <c r="X209" s="226">
        <v>295.5452</v>
      </c>
      <c r="Y209" s="125" t="s">
        <v>936</v>
      </c>
      <c r="Z209" s="125" t="s">
        <v>334</v>
      </c>
      <c r="AA209" s="563" t="s">
        <v>335</v>
      </c>
      <c r="AB209" s="563" t="s">
        <v>340</v>
      </c>
      <c r="AC209" s="563">
        <f>SUMIF(Sheet3!B:B,C209,Sheet3!E:E)</f>
        <v>150</v>
      </c>
      <c r="AD209" s="193">
        <f>(ROUND(AC209*T209,0))</f>
        <v>362</v>
      </c>
      <c r="AE209" s="75"/>
      <c r="AF209" s="554"/>
    </row>
    <row r="210" ht="36" outlineLevel="2" spans="1:32">
      <c r="A210" s="241">
        <f>MAX($A$7:A209)+1</f>
        <v>139</v>
      </c>
      <c r="B210" s="125" t="s">
        <v>55</v>
      </c>
      <c r="C210" s="218" t="s">
        <v>60</v>
      </c>
      <c r="D210" s="125" t="s">
        <v>930</v>
      </c>
      <c r="E210" s="125" t="s">
        <v>937</v>
      </c>
      <c r="F210" s="125" t="s">
        <v>938</v>
      </c>
      <c r="G210" s="125">
        <v>67.115</v>
      </c>
      <c r="H210" s="125">
        <v>71.246</v>
      </c>
      <c r="I210" s="125"/>
      <c r="J210" s="115">
        <v>4.145</v>
      </c>
      <c r="K210" s="241">
        <v>887</v>
      </c>
      <c r="L210" s="241">
        <v>887</v>
      </c>
      <c r="M210" s="241">
        <f t="shared" si="18"/>
        <v>692</v>
      </c>
      <c r="N210" s="605">
        <f t="shared" si="19"/>
        <v>692</v>
      </c>
      <c r="O210" s="241"/>
      <c r="P210" s="125"/>
      <c r="Q210" s="125"/>
      <c r="R210" s="125"/>
      <c r="S210" s="125"/>
      <c r="T210" s="125"/>
      <c r="U210" s="125"/>
      <c r="V210" s="125" t="s">
        <v>342</v>
      </c>
      <c r="W210" s="226">
        <v>1042.48</v>
      </c>
      <c r="X210" s="226">
        <v>887.06</v>
      </c>
      <c r="Y210" s="125" t="s">
        <v>939</v>
      </c>
      <c r="Z210" s="125" t="s">
        <v>334</v>
      </c>
      <c r="AA210" s="554"/>
      <c r="AB210" s="554" t="s">
        <v>340</v>
      </c>
      <c r="AC210" s="554">
        <f>SUMIF(Sheet3!B:B,C210,Sheet3!E:E)</f>
        <v>150</v>
      </c>
      <c r="AD210" s="125"/>
      <c r="AE210" s="75"/>
      <c r="AF210" s="554" t="s">
        <v>533</v>
      </c>
    </row>
    <row r="211" ht="24" outlineLevel="2" spans="1:32">
      <c r="A211" s="241">
        <f>MAX($A$7:A210)+1</f>
        <v>140</v>
      </c>
      <c r="B211" s="125" t="s">
        <v>55</v>
      </c>
      <c r="C211" s="125" t="s">
        <v>60</v>
      </c>
      <c r="D211" s="125" t="s">
        <v>930</v>
      </c>
      <c r="E211" s="125" t="s">
        <v>940</v>
      </c>
      <c r="F211" s="579" t="s">
        <v>941</v>
      </c>
      <c r="G211" s="125">
        <v>21.075</v>
      </c>
      <c r="H211" s="125">
        <v>26.856</v>
      </c>
      <c r="I211" s="125"/>
      <c r="J211" s="193">
        <v>5.781</v>
      </c>
      <c r="K211" s="241">
        <v>515</v>
      </c>
      <c r="L211" s="241">
        <v>515</v>
      </c>
      <c r="M211" s="241">
        <f t="shared" si="18"/>
        <v>402</v>
      </c>
      <c r="N211" s="605">
        <f t="shared" si="19"/>
        <v>402</v>
      </c>
      <c r="O211" s="241"/>
      <c r="P211" s="125" t="s">
        <v>941</v>
      </c>
      <c r="Q211" s="193">
        <v>20.935</v>
      </c>
      <c r="R211" s="193">
        <v>27.53</v>
      </c>
      <c r="S211" s="193">
        <v>6.595</v>
      </c>
      <c r="T211" s="193">
        <v>6.595</v>
      </c>
      <c r="U211" s="193">
        <v>515.459</v>
      </c>
      <c r="V211" s="125" t="s">
        <v>342</v>
      </c>
      <c r="W211" s="226">
        <v>622.8415</v>
      </c>
      <c r="X211" s="226">
        <v>515.4592</v>
      </c>
      <c r="Y211" s="125" t="s">
        <v>942</v>
      </c>
      <c r="Z211" s="125" t="s">
        <v>334</v>
      </c>
      <c r="AA211" s="563" t="s">
        <v>335</v>
      </c>
      <c r="AB211" s="563" t="s">
        <v>340</v>
      </c>
      <c r="AC211" s="563">
        <f>SUMIF(Sheet3!B:B,C211,Sheet3!E:E)</f>
        <v>150</v>
      </c>
      <c r="AD211" s="193">
        <f>(ROUND(AC211*T211,0))</f>
        <v>989</v>
      </c>
      <c r="AE211" s="75"/>
      <c r="AF211" s="554"/>
    </row>
    <row r="212" ht="24" outlineLevel="2" spans="1:32">
      <c r="A212" s="241">
        <f>MAX($A$7:A211)+1</f>
        <v>141</v>
      </c>
      <c r="B212" s="125" t="s">
        <v>55</v>
      </c>
      <c r="C212" s="125" t="s">
        <v>60</v>
      </c>
      <c r="D212" s="125" t="s">
        <v>930</v>
      </c>
      <c r="E212" s="125" t="s">
        <v>943</v>
      </c>
      <c r="F212" s="579" t="s">
        <v>938</v>
      </c>
      <c r="G212" s="125">
        <v>16.03</v>
      </c>
      <c r="H212" s="125">
        <v>22.934</v>
      </c>
      <c r="I212" s="125"/>
      <c r="J212" s="193">
        <v>6.904</v>
      </c>
      <c r="K212" s="241">
        <v>800</v>
      </c>
      <c r="L212" s="241">
        <v>800</v>
      </c>
      <c r="M212" s="241">
        <f t="shared" si="18"/>
        <v>624</v>
      </c>
      <c r="N212" s="605">
        <f t="shared" si="19"/>
        <v>624</v>
      </c>
      <c r="O212" s="241"/>
      <c r="P212" s="125" t="s">
        <v>938</v>
      </c>
      <c r="Q212" s="193">
        <v>16.03</v>
      </c>
      <c r="R212" s="193">
        <v>22.934</v>
      </c>
      <c r="S212" s="193">
        <v>6.764</v>
      </c>
      <c r="T212" s="193">
        <v>6.764</v>
      </c>
      <c r="U212" s="193">
        <v>800.55</v>
      </c>
      <c r="V212" s="125" t="s">
        <v>342</v>
      </c>
      <c r="W212" s="226">
        <v>1082.93</v>
      </c>
      <c r="X212" s="226">
        <v>800.55</v>
      </c>
      <c r="Y212" s="125" t="s">
        <v>944</v>
      </c>
      <c r="Z212" s="125" t="s">
        <v>334</v>
      </c>
      <c r="AA212" s="563" t="s">
        <v>335</v>
      </c>
      <c r="AB212" s="563" t="s">
        <v>340</v>
      </c>
      <c r="AC212" s="563">
        <f>SUMIF(Sheet3!B:B,C212,Sheet3!E:E)</f>
        <v>150</v>
      </c>
      <c r="AD212" s="193">
        <f>(ROUND(AC212*T212,0))</f>
        <v>1015</v>
      </c>
      <c r="AE212" s="75"/>
      <c r="AF212" s="554"/>
    </row>
    <row r="213" ht="24" outlineLevel="2" spans="1:32">
      <c r="A213" s="241">
        <f>MAX($A$7:A212)+1</f>
        <v>142</v>
      </c>
      <c r="B213" s="125" t="s">
        <v>55</v>
      </c>
      <c r="C213" s="125" t="s">
        <v>60</v>
      </c>
      <c r="D213" s="125" t="s">
        <v>930</v>
      </c>
      <c r="E213" s="125" t="s">
        <v>945</v>
      </c>
      <c r="F213" s="579" t="s">
        <v>946</v>
      </c>
      <c r="G213" s="125">
        <v>31.863</v>
      </c>
      <c r="H213" s="125">
        <v>37.725</v>
      </c>
      <c r="I213" s="125"/>
      <c r="J213" s="193">
        <v>5.862</v>
      </c>
      <c r="K213" s="241">
        <v>720</v>
      </c>
      <c r="L213" s="241">
        <v>595</v>
      </c>
      <c r="M213" s="241">
        <f t="shared" si="18"/>
        <v>464</v>
      </c>
      <c r="N213" s="606">
        <f t="shared" si="19"/>
        <v>464</v>
      </c>
      <c r="O213" s="241"/>
      <c r="P213" s="125" t="s">
        <v>946</v>
      </c>
      <c r="Q213" s="193">
        <v>31.863</v>
      </c>
      <c r="R213" s="193">
        <v>37.725</v>
      </c>
      <c r="S213" s="193">
        <v>3.2</v>
      </c>
      <c r="T213" s="193">
        <v>3.2</v>
      </c>
      <c r="U213" s="193">
        <v>480.472</v>
      </c>
      <c r="V213" s="125" t="s">
        <v>342</v>
      </c>
      <c r="W213" s="226">
        <v>810</v>
      </c>
      <c r="X213" s="226">
        <v>719.93</v>
      </c>
      <c r="Y213" s="125" t="s">
        <v>947</v>
      </c>
      <c r="Z213" s="125" t="s">
        <v>334</v>
      </c>
      <c r="AA213" s="563" t="s">
        <v>335</v>
      </c>
      <c r="AB213" s="563" t="s">
        <v>340</v>
      </c>
      <c r="AC213" s="563">
        <f>SUMIF(Sheet3!B:B,C213,Sheet3!E:E)</f>
        <v>150</v>
      </c>
      <c r="AD213" s="193">
        <f>(ROUND(AC213*T213,0))</f>
        <v>480</v>
      </c>
      <c r="AE213" s="75"/>
      <c r="AF213" s="554"/>
    </row>
    <row r="214" ht="24" outlineLevel="2" spans="1:32">
      <c r="A214" s="241">
        <f>MAX($A$7:A213)+1</f>
        <v>143</v>
      </c>
      <c r="B214" s="125" t="s">
        <v>55</v>
      </c>
      <c r="C214" s="125" t="s">
        <v>60</v>
      </c>
      <c r="D214" s="125" t="s">
        <v>948</v>
      </c>
      <c r="E214" s="125" t="s">
        <v>949</v>
      </c>
      <c r="F214" s="579" t="s">
        <v>950</v>
      </c>
      <c r="G214" s="125">
        <v>2.007</v>
      </c>
      <c r="H214" s="125">
        <v>3.508</v>
      </c>
      <c r="I214" s="125"/>
      <c r="J214" s="115">
        <v>1.501</v>
      </c>
      <c r="K214" s="241">
        <v>104</v>
      </c>
      <c r="L214" s="241">
        <v>104</v>
      </c>
      <c r="M214" s="241">
        <f t="shared" si="18"/>
        <v>81</v>
      </c>
      <c r="N214" s="605">
        <f t="shared" si="19"/>
        <v>81</v>
      </c>
      <c r="O214" s="241"/>
      <c r="P214" s="125" t="s">
        <v>950</v>
      </c>
      <c r="Q214" s="193">
        <v>2.007</v>
      </c>
      <c r="R214" s="193">
        <v>3.5</v>
      </c>
      <c r="S214" s="193">
        <v>1.493</v>
      </c>
      <c r="T214" s="193">
        <v>1.493</v>
      </c>
      <c r="U214" s="193">
        <v>90.825</v>
      </c>
      <c r="V214" s="125" t="s">
        <v>245</v>
      </c>
      <c r="W214" s="226">
        <v>122.748</v>
      </c>
      <c r="X214" s="226">
        <v>104.3727</v>
      </c>
      <c r="Y214" s="125" t="s">
        <v>951</v>
      </c>
      <c r="Z214" s="125" t="s">
        <v>334</v>
      </c>
      <c r="AA214" s="563" t="s">
        <v>335</v>
      </c>
      <c r="AB214" s="563" t="s">
        <v>190</v>
      </c>
      <c r="AC214" s="563">
        <f>SUMIF(Sheet3!B:B,C214,Sheet3!D:D)</f>
        <v>75</v>
      </c>
      <c r="AD214" s="193">
        <f>(ROUND(AC214*T214,0))</f>
        <v>112</v>
      </c>
      <c r="AE214" s="75"/>
      <c r="AF214" s="554"/>
    </row>
    <row r="215" ht="24" outlineLevel="2" spans="1:32">
      <c r="A215" s="241">
        <f>MAX($A$7:A214)+1</f>
        <v>144</v>
      </c>
      <c r="B215" s="125" t="s">
        <v>55</v>
      </c>
      <c r="C215" s="218" t="s">
        <v>60</v>
      </c>
      <c r="D215" s="125" t="s">
        <v>948</v>
      </c>
      <c r="E215" s="125" t="s">
        <v>952</v>
      </c>
      <c r="F215" s="125" t="s">
        <v>953</v>
      </c>
      <c r="G215" s="125">
        <v>0</v>
      </c>
      <c r="H215" s="125">
        <v>3.109</v>
      </c>
      <c r="I215" s="125"/>
      <c r="J215" s="115">
        <v>3.109</v>
      </c>
      <c r="K215" s="241">
        <v>176</v>
      </c>
      <c r="L215" s="241">
        <v>176</v>
      </c>
      <c r="M215" s="241">
        <f t="shared" si="18"/>
        <v>137</v>
      </c>
      <c r="N215" s="605">
        <f t="shared" si="19"/>
        <v>137</v>
      </c>
      <c r="O215" s="241"/>
      <c r="P215" s="125"/>
      <c r="Q215" s="125"/>
      <c r="R215" s="125"/>
      <c r="S215" s="125"/>
      <c r="T215" s="125"/>
      <c r="U215" s="125"/>
      <c r="V215" s="125" t="s">
        <v>245</v>
      </c>
      <c r="W215" s="226">
        <v>207.1307</v>
      </c>
      <c r="X215" s="226">
        <v>175.7015</v>
      </c>
      <c r="Y215" s="125" t="s">
        <v>954</v>
      </c>
      <c r="Z215" s="125" t="s">
        <v>334</v>
      </c>
      <c r="AA215" s="554"/>
      <c r="AB215" s="554" t="s">
        <v>190</v>
      </c>
      <c r="AC215" s="554">
        <f>SUMIF(Sheet3!B:B,C215,Sheet3!D:D)</f>
        <v>75</v>
      </c>
      <c r="AD215" s="125"/>
      <c r="AE215" s="75"/>
      <c r="AF215" s="554" t="s">
        <v>533</v>
      </c>
    </row>
    <row r="216" outlineLevel="2" spans="1:32">
      <c r="A216" s="597">
        <f>MAX($A$7:A215)+1</f>
        <v>145</v>
      </c>
      <c r="B216" s="125" t="s">
        <v>55</v>
      </c>
      <c r="C216" s="294" t="s">
        <v>60</v>
      </c>
      <c r="D216" s="125" t="s">
        <v>948</v>
      </c>
      <c r="E216" s="125" t="s">
        <v>955</v>
      </c>
      <c r="F216" s="125" t="s">
        <v>956</v>
      </c>
      <c r="G216" s="125">
        <v>3.802</v>
      </c>
      <c r="H216" s="125">
        <v>6.047</v>
      </c>
      <c r="I216" s="125"/>
      <c r="J216" s="115">
        <v>2.478</v>
      </c>
      <c r="K216" s="241">
        <v>138</v>
      </c>
      <c r="L216" s="241">
        <v>139</v>
      </c>
      <c r="M216" s="241">
        <f t="shared" si="18"/>
        <v>108</v>
      </c>
      <c r="N216" s="605">
        <f t="shared" si="19"/>
        <v>108</v>
      </c>
      <c r="O216" s="241"/>
      <c r="P216" s="125"/>
      <c r="Q216" s="125"/>
      <c r="R216" s="125"/>
      <c r="S216" s="125"/>
      <c r="T216" s="125"/>
      <c r="U216" s="125"/>
      <c r="V216" s="125" t="s">
        <v>245</v>
      </c>
      <c r="W216" s="226">
        <v>163.7779</v>
      </c>
      <c r="X216" s="226">
        <v>138.9202</v>
      </c>
      <c r="Y216" s="125" t="s">
        <v>957</v>
      </c>
      <c r="Z216" s="125" t="s">
        <v>334</v>
      </c>
      <c r="AA216" s="554"/>
      <c r="AB216" s="554" t="s">
        <v>190</v>
      </c>
      <c r="AC216" s="554">
        <f>SUMIF(Sheet3!B:B,C216,Sheet3!D:D)</f>
        <v>75</v>
      </c>
      <c r="AD216" s="125"/>
      <c r="AE216" s="75"/>
      <c r="AF216" s="554" t="s">
        <v>533</v>
      </c>
    </row>
    <row r="217" outlineLevel="2" spans="1:32">
      <c r="A217" s="600"/>
      <c r="B217" s="125"/>
      <c r="C217" s="424"/>
      <c r="D217" s="125"/>
      <c r="E217" s="125"/>
      <c r="F217" s="125" t="s">
        <v>958</v>
      </c>
      <c r="G217" s="125">
        <v>0</v>
      </c>
      <c r="H217" s="125">
        <v>0.233</v>
      </c>
      <c r="I217" s="125"/>
      <c r="J217" s="115"/>
      <c r="K217" s="241"/>
      <c r="L217" s="241"/>
      <c r="M217" s="241"/>
      <c r="N217" s="605"/>
      <c r="O217" s="241"/>
      <c r="P217" s="125"/>
      <c r="Q217" s="125"/>
      <c r="R217" s="125"/>
      <c r="S217" s="125"/>
      <c r="T217" s="125"/>
      <c r="U217" s="125"/>
      <c r="V217" s="125"/>
      <c r="W217" s="226"/>
      <c r="X217" s="226"/>
      <c r="Y217" s="125"/>
      <c r="Z217" s="125" t="s">
        <v>334</v>
      </c>
      <c r="AA217" s="554"/>
      <c r="AB217" s="554" t="s">
        <v>190</v>
      </c>
      <c r="AC217" s="554"/>
      <c r="AD217" s="125"/>
      <c r="AE217" s="75"/>
      <c r="AF217" s="554" t="s">
        <v>533</v>
      </c>
    </row>
    <row r="218" ht="24" outlineLevel="2" spans="1:32">
      <c r="A218" s="241">
        <f>MAX($A$7:A217)+1</f>
        <v>146</v>
      </c>
      <c r="B218" s="125" t="s">
        <v>55</v>
      </c>
      <c r="C218" s="125" t="s">
        <v>60</v>
      </c>
      <c r="D218" s="125" t="s">
        <v>948</v>
      </c>
      <c r="E218" s="125" t="s">
        <v>959</v>
      </c>
      <c r="F218" s="579" t="s">
        <v>960</v>
      </c>
      <c r="G218" s="125">
        <v>0</v>
      </c>
      <c r="H218" s="125">
        <v>1.601</v>
      </c>
      <c r="I218" s="125"/>
      <c r="J218" s="115">
        <v>1.601</v>
      </c>
      <c r="K218" s="241">
        <v>126</v>
      </c>
      <c r="L218" s="241">
        <v>126</v>
      </c>
      <c r="M218" s="241">
        <f t="shared" ref="M218:M226" si="20">N218</f>
        <v>98</v>
      </c>
      <c r="N218" s="605">
        <f t="shared" ref="N218:N226" si="21">ROUND(L218*0.7797,0)</f>
        <v>98</v>
      </c>
      <c r="O218" s="241"/>
      <c r="P218" s="125" t="s">
        <v>960</v>
      </c>
      <c r="Q218" s="193">
        <v>0</v>
      </c>
      <c r="R218" s="193">
        <v>1.601</v>
      </c>
      <c r="S218" s="193">
        <v>1.601</v>
      </c>
      <c r="T218" s="193">
        <v>1.601</v>
      </c>
      <c r="U218" s="193">
        <v>92.55</v>
      </c>
      <c r="V218" s="125" t="s">
        <v>245</v>
      </c>
      <c r="W218" s="226">
        <v>148.2571</v>
      </c>
      <c r="X218" s="226">
        <v>125.9763</v>
      </c>
      <c r="Y218" s="125" t="s">
        <v>961</v>
      </c>
      <c r="Z218" s="125" t="s">
        <v>334</v>
      </c>
      <c r="AA218" s="563" t="s">
        <v>335</v>
      </c>
      <c r="AB218" s="563" t="s">
        <v>190</v>
      </c>
      <c r="AC218" s="563">
        <f>SUMIF(Sheet3!B:B,C218,Sheet3!D:D)</f>
        <v>75</v>
      </c>
      <c r="AD218" s="193">
        <f t="shared" ref="AD218:AD226" si="22">(ROUND(AC218*T218,0))</f>
        <v>120</v>
      </c>
      <c r="AE218" s="75"/>
      <c r="AF218" s="554"/>
    </row>
    <row r="219" ht="24" outlineLevel="2" spans="1:32">
      <c r="A219" s="241">
        <f>MAX($A$7:A218)+1</f>
        <v>147</v>
      </c>
      <c r="B219" s="125" t="s">
        <v>55</v>
      </c>
      <c r="C219" s="125" t="s">
        <v>60</v>
      </c>
      <c r="D219" s="125" t="s">
        <v>948</v>
      </c>
      <c r="E219" s="125" t="s">
        <v>962</v>
      </c>
      <c r="F219" s="579" t="s">
        <v>963</v>
      </c>
      <c r="G219" s="125">
        <v>0</v>
      </c>
      <c r="H219" s="125">
        <v>1.082</v>
      </c>
      <c r="I219" s="125"/>
      <c r="J219" s="115">
        <v>1.082</v>
      </c>
      <c r="K219" s="241">
        <v>74</v>
      </c>
      <c r="L219" s="241">
        <v>75</v>
      </c>
      <c r="M219" s="241">
        <f t="shared" si="20"/>
        <v>58</v>
      </c>
      <c r="N219" s="606">
        <f t="shared" si="21"/>
        <v>58</v>
      </c>
      <c r="O219" s="241"/>
      <c r="P219" s="125" t="s">
        <v>963</v>
      </c>
      <c r="Q219" s="193">
        <v>0</v>
      </c>
      <c r="R219" s="193">
        <v>1.082</v>
      </c>
      <c r="S219" s="193">
        <v>1.082</v>
      </c>
      <c r="T219" s="193">
        <v>1.082</v>
      </c>
      <c r="U219" s="193">
        <v>74.88</v>
      </c>
      <c r="V219" s="125" t="s">
        <v>245</v>
      </c>
      <c r="W219" s="226">
        <v>88.1464</v>
      </c>
      <c r="X219" s="226">
        <v>74.8187</v>
      </c>
      <c r="Y219" s="125" t="s">
        <v>964</v>
      </c>
      <c r="Z219" s="125" t="s">
        <v>334</v>
      </c>
      <c r="AA219" s="563" t="s">
        <v>335</v>
      </c>
      <c r="AB219" s="563" t="s">
        <v>190</v>
      </c>
      <c r="AC219" s="563">
        <f>SUMIF(Sheet3!B:B,C219,Sheet3!D:D)</f>
        <v>75</v>
      </c>
      <c r="AD219" s="193">
        <f t="shared" si="22"/>
        <v>81</v>
      </c>
      <c r="AE219" s="75"/>
      <c r="AF219" s="554"/>
    </row>
    <row r="220" ht="24" outlineLevel="2" spans="1:32">
      <c r="A220" s="241">
        <f>MAX($A$7:A219)+1</f>
        <v>148</v>
      </c>
      <c r="B220" s="125" t="s">
        <v>55</v>
      </c>
      <c r="C220" s="125" t="s">
        <v>60</v>
      </c>
      <c r="D220" s="125" t="s">
        <v>948</v>
      </c>
      <c r="E220" s="125" t="s">
        <v>965</v>
      </c>
      <c r="F220" s="579" t="s">
        <v>950</v>
      </c>
      <c r="G220" s="125">
        <v>0</v>
      </c>
      <c r="H220" s="125">
        <v>2.007</v>
      </c>
      <c r="I220" s="125"/>
      <c r="J220" s="115">
        <v>2.007</v>
      </c>
      <c r="K220" s="241">
        <v>102</v>
      </c>
      <c r="L220" s="241">
        <v>123</v>
      </c>
      <c r="M220" s="241">
        <f t="shared" si="20"/>
        <v>96</v>
      </c>
      <c r="N220" s="606">
        <f t="shared" si="21"/>
        <v>96</v>
      </c>
      <c r="O220" s="241"/>
      <c r="P220" s="125" t="s">
        <v>950</v>
      </c>
      <c r="Q220" s="193">
        <v>0</v>
      </c>
      <c r="R220" s="193">
        <v>2.007</v>
      </c>
      <c r="S220" s="193">
        <v>2.007</v>
      </c>
      <c r="T220" s="193">
        <v>2.007</v>
      </c>
      <c r="U220" s="193">
        <v>109.434</v>
      </c>
      <c r="V220" s="125" t="s">
        <v>245</v>
      </c>
      <c r="W220" s="226">
        <v>144.5216</v>
      </c>
      <c r="X220" s="226">
        <v>122.5678</v>
      </c>
      <c r="Y220" s="125" t="s">
        <v>966</v>
      </c>
      <c r="Z220" s="125" t="s">
        <v>334</v>
      </c>
      <c r="AA220" s="563" t="s">
        <v>335</v>
      </c>
      <c r="AB220" s="563" t="s">
        <v>190</v>
      </c>
      <c r="AC220" s="563">
        <f>SUMIF(Sheet3!B:B,C220,Sheet3!D:D)</f>
        <v>75</v>
      </c>
      <c r="AD220" s="193">
        <f t="shared" si="22"/>
        <v>151</v>
      </c>
      <c r="AE220" s="75"/>
      <c r="AF220" s="554"/>
    </row>
    <row r="221" ht="24" outlineLevel="2" spans="1:32">
      <c r="A221" s="241">
        <f>MAX($A$7:A220)+1</f>
        <v>149</v>
      </c>
      <c r="B221" s="125" t="s">
        <v>55</v>
      </c>
      <c r="C221" s="125" t="s">
        <v>60</v>
      </c>
      <c r="D221" s="125" t="s">
        <v>948</v>
      </c>
      <c r="E221" s="125" t="s">
        <v>967</v>
      </c>
      <c r="F221" s="579" t="s">
        <v>968</v>
      </c>
      <c r="G221" s="125">
        <v>0</v>
      </c>
      <c r="H221" s="125">
        <v>1.582</v>
      </c>
      <c r="I221" s="125"/>
      <c r="J221" s="115">
        <v>1.582</v>
      </c>
      <c r="K221" s="241">
        <v>87</v>
      </c>
      <c r="L221" s="241">
        <v>87</v>
      </c>
      <c r="M221" s="241">
        <f t="shared" si="20"/>
        <v>68</v>
      </c>
      <c r="N221" s="605">
        <f t="shared" si="21"/>
        <v>68</v>
      </c>
      <c r="O221" s="241"/>
      <c r="P221" s="125" t="s">
        <v>968</v>
      </c>
      <c r="Q221" s="193">
        <v>0</v>
      </c>
      <c r="R221" s="193">
        <v>1.582</v>
      </c>
      <c r="S221" s="193">
        <v>1.582</v>
      </c>
      <c r="T221" s="193">
        <v>1.582</v>
      </c>
      <c r="U221" s="193">
        <v>92.844</v>
      </c>
      <c r="V221" s="125" t="s">
        <v>245</v>
      </c>
      <c r="W221" s="226">
        <v>102.7487</v>
      </c>
      <c r="X221" s="226">
        <v>87.0577</v>
      </c>
      <c r="Y221" s="125" t="s">
        <v>969</v>
      </c>
      <c r="Z221" s="125" t="s">
        <v>334</v>
      </c>
      <c r="AA221" s="563" t="s">
        <v>335</v>
      </c>
      <c r="AB221" s="563" t="s">
        <v>190</v>
      </c>
      <c r="AC221" s="563">
        <f>SUMIF(Sheet3!B:B,C221,Sheet3!D:D)</f>
        <v>75</v>
      </c>
      <c r="AD221" s="193">
        <f t="shared" si="22"/>
        <v>119</v>
      </c>
      <c r="AE221" s="75"/>
      <c r="AF221" s="554"/>
    </row>
    <row r="222" ht="24" outlineLevel="2" spans="1:32">
      <c r="A222" s="241">
        <f>MAX($A$7:A221)+1</f>
        <v>150</v>
      </c>
      <c r="B222" s="125" t="s">
        <v>55</v>
      </c>
      <c r="C222" s="125" t="s">
        <v>60</v>
      </c>
      <c r="D222" s="125" t="s">
        <v>948</v>
      </c>
      <c r="E222" s="125" t="s">
        <v>970</v>
      </c>
      <c r="F222" s="579" t="s">
        <v>971</v>
      </c>
      <c r="G222" s="125">
        <v>0</v>
      </c>
      <c r="H222" s="125">
        <v>0.822</v>
      </c>
      <c r="I222" s="125"/>
      <c r="J222" s="115">
        <v>0.822</v>
      </c>
      <c r="K222" s="241">
        <v>56</v>
      </c>
      <c r="L222" s="241">
        <v>56</v>
      </c>
      <c r="M222" s="241">
        <f t="shared" si="20"/>
        <v>44</v>
      </c>
      <c r="N222" s="605">
        <f t="shared" si="21"/>
        <v>44</v>
      </c>
      <c r="O222" s="241"/>
      <c r="P222" s="125" t="s">
        <v>971</v>
      </c>
      <c r="Q222" s="193">
        <v>0</v>
      </c>
      <c r="R222" s="193">
        <v>0.775</v>
      </c>
      <c r="S222" s="193">
        <v>0.775</v>
      </c>
      <c r="T222" s="193">
        <v>0.775</v>
      </c>
      <c r="U222" s="193">
        <v>54.586</v>
      </c>
      <c r="V222" s="125" t="s">
        <v>245</v>
      </c>
      <c r="W222" s="226">
        <v>66.158</v>
      </c>
      <c r="X222" s="226">
        <v>56.1637</v>
      </c>
      <c r="Y222" s="125" t="s">
        <v>972</v>
      </c>
      <c r="Z222" s="125" t="s">
        <v>334</v>
      </c>
      <c r="AA222" s="563" t="s">
        <v>335</v>
      </c>
      <c r="AB222" s="563" t="s">
        <v>190</v>
      </c>
      <c r="AC222" s="563">
        <f>SUMIF(Sheet3!B:B,C222,Sheet3!D:D)</f>
        <v>75</v>
      </c>
      <c r="AD222" s="193">
        <f t="shared" si="22"/>
        <v>58</v>
      </c>
      <c r="AE222" s="75"/>
      <c r="AF222" s="554"/>
    </row>
    <row r="223" ht="24" outlineLevel="2" spans="1:32">
      <c r="A223" s="241">
        <f>MAX($A$7:A222)+1</f>
        <v>151</v>
      </c>
      <c r="B223" s="125" t="s">
        <v>55</v>
      </c>
      <c r="C223" s="125" t="s">
        <v>60</v>
      </c>
      <c r="D223" s="125" t="s">
        <v>948</v>
      </c>
      <c r="E223" s="125" t="s">
        <v>973</v>
      </c>
      <c r="F223" s="579" t="s">
        <v>974</v>
      </c>
      <c r="G223" s="125">
        <v>0</v>
      </c>
      <c r="H223" s="125">
        <v>1.045</v>
      </c>
      <c r="I223" s="125"/>
      <c r="J223" s="115">
        <v>1.045</v>
      </c>
      <c r="K223" s="241">
        <v>62</v>
      </c>
      <c r="L223" s="241">
        <v>73</v>
      </c>
      <c r="M223" s="241">
        <f t="shared" si="20"/>
        <v>57</v>
      </c>
      <c r="N223" s="606">
        <f t="shared" si="21"/>
        <v>57</v>
      </c>
      <c r="O223" s="241"/>
      <c r="P223" s="125" t="s">
        <v>974</v>
      </c>
      <c r="Q223" s="193">
        <v>0</v>
      </c>
      <c r="R223" s="193">
        <v>0.84</v>
      </c>
      <c r="S223" s="193">
        <v>0.84</v>
      </c>
      <c r="T223" s="193">
        <v>0.84</v>
      </c>
      <c r="U223" s="193">
        <v>62.639</v>
      </c>
      <c r="V223" s="125" t="s">
        <v>245</v>
      </c>
      <c r="W223" s="226">
        <v>86.0082</v>
      </c>
      <c r="X223" s="226">
        <v>72.7911</v>
      </c>
      <c r="Y223" s="125" t="s">
        <v>975</v>
      </c>
      <c r="Z223" s="125" t="s">
        <v>334</v>
      </c>
      <c r="AA223" s="563" t="s">
        <v>335</v>
      </c>
      <c r="AB223" s="563" t="s">
        <v>190</v>
      </c>
      <c r="AC223" s="563">
        <f>SUMIF(Sheet3!B:B,C223,Sheet3!D:D)</f>
        <v>75</v>
      </c>
      <c r="AD223" s="193">
        <f t="shared" si="22"/>
        <v>63</v>
      </c>
      <c r="AE223" s="75"/>
      <c r="AF223" s="554"/>
    </row>
    <row r="224" ht="24" outlineLevel="2" spans="1:32">
      <c r="A224" s="241">
        <f>MAX($A$7:A223)+1</f>
        <v>152</v>
      </c>
      <c r="B224" s="125" t="s">
        <v>55</v>
      </c>
      <c r="C224" s="125" t="s">
        <v>60</v>
      </c>
      <c r="D224" s="125" t="s">
        <v>948</v>
      </c>
      <c r="E224" s="125" t="s">
        <v>976</v>
      </c>
      <c r="F224" s="579" t="s">
        <v>977</v>
      </c>
      <c r="G224" s="125">
        <v>0</v>
      </c>
      <c r="H224" s="125">
        <v>1.74</v>
      </c>
      <c r="I224" s="125"/>
      <c r="J224" s="115">
        <v>1.74</v>
      </c>
      <c r="K224" s="241">
        <v>80</v>
      </c>
      <c r="L224" s="241">
        <v>104</v>
      </c>
      <c r="M224" s="241">
        <f t="shared" si="20"/>
        <v>81</v>
      </c>
      <c r="N224" s="606">
        <f t="shared" si="21"/>
        <v>81</v>
      </c>
      <c r="O224" s="241"/>
      <c r="P224" s="125" t="s">
        <v>977</v>
      </c>
      <c r="Q224" s="193">
        <v>0</v>
      </c>
      <c r="R224" s="193">
        <v>1.16</v>
      </c>
      <c r="S224" s="193">
        <v>1.16</v>
      </c>
      <c r="T224" s="193">
        <v>1.16</v>
      </c>
      <c r="U224" s="193">
        <v>72.604</v>
      </c>
      <c r="V224" s="125" t="s">
        <v>245</v>
      </c>
      <c r="W224" s="226">
        <v>123.2539</v>
      </c>
      <c r="X224" s="226">
        <v>104.4745</v>
      </c>
      <c r="Y224" s="125" t="s">
        <v>978</v>
      </c>
      <c r="Z224" s="125" t="s">
        <v>334</v>
      </c>
      <c r="AA224" s="563" t="s">
        <v>335</v>
      </c>
      <c r="AB224" s="563" t="s">
        <v>190</v>
      </c>
      <c r="AC224" s="563">
        <f>SUMIF(Sheet3!B:B,C224,Sheet3!D:D)</f>
        <v>75</v>
      </c>
      <c r="AD224" s="193">
        <f t="shared" si="22"/>
        <v>87</v>
      </c>
      <c r="AE224" s="75"/>
      <c r="AF224" s="554"/>
    </row>
    <row r="225" ht="24" outlineLevel="2" spans="1:32">
      <c r="A225" s="241">
        <f>MAX($A$7:A224)+1</f>
        <v>153</v>
      </c>
      <c r="B225" s="125" t="s">
        <v>55</v>
      </c>
      <c r="C225" s="125" t="s">
        <v>60</v>
      </c>
      <c r="D225" s="125" t="s">
        <v>948</v>
      </c>
      <c r="E225" s="125" t="s">
        <v>979</v>
      </c>
      <c r="F225" s="579" t="s">
        <v>980</v>
      </c>
      <c r="G225" s="125">
        <v>0</v>
      </c>
      <c r="H225" s="125">
        <v>3.512</v>
      </c>
      <c r="I225" s="125"/>
      <c r="J225" s="115">
        <v>3.512</v>
      </c>
      <c r="K225" s="241">
        <v>180</v>
      </c>
      <c r="L225" s="241">
        <v>209</v>
      </c>
      <c r="M225" s="241">
        <f t="shared" si="20"/>
        <v>163</v>
      </c>
      <c r="N225" s="606">
        <f t="shared" si="21"/>
        <v>163</v>
      </c>
      <c r="O225" s="241"/>
      <c r="P225" s="125" t="s">
        <v>980</v>
      </c>
      <c r="Q225" s="193">
        <v>0</v>
      </c>
      <c r="R225" s="193">
        <v>3.512</v>
      </c>
      <c r="S225" s="193">
        <v>3.512</v>
      </c>
      <c r="T225" s="193">
        <v>3.512</v>
      </c>
      <c r="U225" s="193">
        <v>217.539</v>
      </c>
      <c r="V225" s="125" t="s">
        <v>245</v>
      </c>
      <c r="W225" s="226">
        <v>246.166</v>
      </c>
      <c r="X225" s="226">
        <v>208.8528</v>
      </c>
      <c r="Y225" s="125" t="s">
        <v>981</v>
      </c>
      <c r="Z225" s="125" t="s">
        <v>334</v>
      </c>
      <c r="AA225" s="563" t="s">
        <v>335</v>
      </c>
      <c r="AB225" s="563" t="s">
        <v>190</v>
      </c>
      <c r="AC225" s="563">
        <f>SUMIF(Sheet3!B:B,C225,Sheet3!D:D)</f>
        <v>75</v>
      </c>
      <c r="AD225" s="193">
        <f t="shared" si="22"/>
        <v>263</v>
      </c>
      <c r="AE225" s="75"/>
      <c r="AF225" s="554"/>
    </row>
    <row r="226" outlineLevel="2" spans="1:32">
      <c r="A226" s="597">
        <f>MAX($A$7:A225)+1</f>
        <v>154</v>
      </c>
      <c r="B226" s="125" t="s">
        <v>55</v>
      </c>
      <c r="C226" s="125" t="s">
        <v>60</v>
      </c>
      <c r="D226" s="125" t="s">
        <v>524</v>
      </c>
      <c r="E226" s="125" t="s">
        <v>982</v>
      </c>
      <c r="F226" s="579" t="s">
        <v>983</v>
      </c>
      <c r="G226" s="299">
        <v>0</v>
      </c>
      <c r="H226" s="299">
        <v>1.45</v>
      </c>
      <c r="I226" s="299"/>
      <c r="J226" s="299">
        <v>2.5</v>
      </c>
      <c r="K226" s="241">
        <v>160</v>
      </c>
      <c r="L226" s="241">
        <v>181</v>
      </c>
      <c r="M226" s="241">
        <f t="shared" si="20"/>
        <v>141</v>
      </c>
      <c r="N226" s="606">
        <f t="shared" si="21"/>
        <v>141</v>
      </c>
      <c r="O226" s="241"/>
      <c r="P226" s="125" t="s">
        <v>984</v>
      </c>
      <c r="Q226" s="193">
        <v>0</v>
      </c>
      <c r="R226" s="193">
        <v>1.446</v>
      </c>
      <c r="S226" s="193">
        <v>1.446</v>
      </c>
      <c r="T226" s="202">
        <v>4.064</v>
      </c>
      <c r="U226" s="202">
        <v>198.129</v>
      </c>
      <c r="V226" s="125" t="s">
        <v>245</v>
      </c>
      <c r="W226" s="226">
        <v>213.8007</v>
      </c>
      <c r="X226" s="226">
        <v>180.8509</v>
      </c>
      <c r="Y226" s="125" t="s">
        <v>985</v>
      </c>
      <c r="Z226" s="300" t="s">
        <v>334</v>
      </c>
      <c r="AA226" s="556" t="s">
        <v>335</v>
      </c>
      <c r="AB226" s="556" t="s">
        <v>190</v>
      </c>
      <c r="AC226" s="556">
        <f>SUMIF(Sheet3!B:B,C226,Sheet3!D:D)</f>
        <v>75</v>
      </c>
      <c r="AD226" s="202">
        <f t="shared" si="22"/>
        <v>305</v>
      </c>
      <c r="AE226" s="557"/>
      <c r="AF226" s="558"/>
    </row>
    <row r="227" outlineLevel="2" spans="1:32">
      <c r="A227" s="600"/>
      <c r="B227" s="125"/>
      <c r="C227" s="125"/>
      <c r="D227" s="125"/>
      <c r="E227" s="125"/>
      <c r="F227" s="579" t="s">
        <v>986</v>
      </c>
      <c r="G227" s="299">
        <v>1.735</v>
      </c>
      <c r="H227" s="299">
        <v>2.785</v>
      </c>
      <c r="I227" s="299"/>
      <c r="J227" s="299"/>
      <c r="K227" s="241"/>
      <c r="L227" s="241"/>
      <c r="M227" s="241"/>
      <c r="N227" s="606"/>
      <c r="O227" s="241"/>
      <c r="P227" s="125" t="s">
        <v>986</v>
      </c>
      <c r="Q227" s="193">
        <v>1.68</v>
      </c>
      <c r="R227" s="193">
        <v>4.298</v>
      </c>
      <c r="S227" s="193">
        <v>2.618</v>
      </c>
      <c r="T227" s="203"/>
      <c r="U227" s="203"/>
      <c r="V227" s="125"/>
      <c r="W227" s="226"/>
      <c r="X227" s="226"/>
      <c r="Y227" s="125"/>
      <c r="Z227" s="301"/>
      <c r="AA227" s="560"/>
      <c r="AB227" s="560"/>
      <c r="AC227" s="560"/>
      <c r="AD227" s="203"/>
      <c r="AE227" s="561"/>
      <c r="AF227" s="562"/>
    </row>
    <row r="228" ht="24" outlineLevel="2" spans="1:32">
      <c r="A228" s="241">
        <f>MAX($A$7:A227)+1</f>
        <v>155</v>
      </c>
      <c r="B228" s="125" t="s">
        <v>55</v>
      </c>
      <c r="C228" s="125" t="s">
        <v>60</v>
      </c>
      <c r="D228" s="125" t="s">
        <v>948</v>
      </c>
      <c r="E228" s="125" t="s">
        <v>987</v>
      </c>
      <c r="F228" s="579" t="s">
        <v>988</v>
      </c>
      <c r="G228" s="125">
        <v>0</v>
      </c>
      <c r="H228" s="125">
        <v>2.2</v>
      </c>
      <c r="I228" s="125"/>
      <c r="J228" s="115">
        <v>2.2</v>
      </c>
      <c r="K228" s="241">
        <v>125</v>
      </c>
      <c r="L228" s="241">
        <v>142</v>
      </c>
      <c r="M228" s="241">
        <f>N228</f>
        <v>111</v>
      </c>
      <c r="N228" s="606">
        <f>ROUND(L228*0.7797,0)</f>
        <v>111</v>
      </c>
      <c r="O228" s="241"/>
      <c r="P228" s="125" t="s">
        <v>988</v>
      </c>
      <c r="Q228" s="193">
        <v>0</v>
      </c>
      <c r="R228" s="193">
        <v>2.154</v>
      </c>
      <c r="S228" s="193">
        <v>2.154</v>
      </c>
      <c r="T228" s="193">
        <v>2.154</v>
      </c>
      <c r="U228" s="193">
        <v>129.349</v>
      </c>
      <c r="V228" s="125" t="s">
        <v>245</v>
      </c>
      <c r="W228" s="226">
        <v>167.4366</v>
      </c>
      <c r="X228" s="226">
        <v>142.1504</v>
      </c>
      <c r="Y228" s="125" t="s">
        <v>957</v>
      </c>
      <c r="Z228" s="125" t="s">
        <v>334</v>
      </c>
      <c r="AA228" s="563" t="s">
        <v>335</v>
      </c>
      <c r="AB228" s="563" t="s">
        <v>190</v>
      </c>
      <c r="AC228" s="563">
        <f>SUMIF(Sheet3!B:B,C228,Sheet3!D:D)</f>
        <v>75</v>
      </c>
      <c r="AD228" s="193">
        <f>(ROUND(AC228*T228,0))</f>
        <v>162</v>
      </c>
      <c r="AE228" s="75"/>
      <c r="AF228" s="554"/>
    </row>
    <row r="229" outlineLevel="2" spans="1:32">
      <c r="A229" s="126">
        <f>MAX($A$7:A228)+1</f>
        <v>156</v>
      </c>
      <c r="B229" s="125" t="s">
        <v>55</v>
      </c>
      <c r="C229" s="218" t="s">
        <v>60</v>
      </c>
      <c r="D229" s="115" t="s">
        <v>392</v>
      </c>
      <c r="E229" s="125" t="str">
        <f>C229&amp;D229</f>
        <v>紫金县前期工作</v>
      </c>
      <c r="F229" s="571" t="s">
        <v>989</v>
      </c>
      <c r="G229" s="115"/>
      <c r="H229" s="115"/>
      <c r="I229" s="115"/>
      <c r="J229" s="115"/>
      <c r="K229" s="126">
        <v>114</v>
      </c>
      <c r="L229" s="126">
        <v>114</v>
      </c>
      <c r="M229" s="126">
        <v>114</v>
      </c>
      <c r="N229" s="607">
        <v>114</v>
      </c>
      <c r="O229" s="126"/>
      <c r="P229" s="571"/>
      <c r="Q229" s="571"/>
      <c r="R229" s="571"/>
      <c r="S229" s="571"/>
      <c r="T229" s="571"/>
      <c r="U229" s="571"/>
      <c r="V229" s="115"/>
      <c r="W229" s="385"/>
      <c r="X229" s="385"/>
      <c r="Y229" s="115"/>
      <c r="Z229" s="115"/>
      <c r="AA229" s="554"/>
      <c r="AB229" s="554" t="s">
        <v>392</v>
      </c>
      <c r="AC229" s="554"/>
      <c r="AD229" s="571"/>
      <c r="AE229" s="75">
        <v>114</v>
      </c>
      <c r="AF229" s="554"/>
    </row>
    <row r="230" ht="36" outlineLevel="2" spans="1:32">
      <c r="A230" s="126">
        <f>MAX($A$7:A229)+1</f>
        <v>157</v>
      </c>
      <c r="B230" s="125" t="s">
        <v>55</v>
      </c>
      <c r="C230" s="218" t="s">
        <v>60</v>
      </c>
      <c r="D230" s="125" t="s">
        <v>930</v>
      </c>
      <c r="E230" s="125" t="s">
        <v>990</v>
      </c>
      <c r="F230" s="125" t="s">
        <v>991</v>
      </c>
      <c r="G230" s="125">
        <v>50.641</v>
      </c>
      <c r="H230" s="125">
        <v>56.245</v>
      </c>
      <c r="I230" s="125"/>
      <c r="J230" s="125">
        <v>5.604</v>
      </c>
      <c r="K230" s="126">
        <v>482</v>
      </c>
      <c r="L230" s="126">
        <v>482</v>
      </c>
      <c r="M230" s="126">
        <f>N230</f>
        <v>376</v>
      </c>
      <c r="N230" s="608">
        <f>ROUND(L230*0.7797,0)</f>
        <v>376</v>
      </c>
      <c r="O230" s="126"/>
      <c r="P230" s="125"/>
      <c r="Q230" s="125"/>
      <c r="R230" s="125"/>
      <c r="S230" s="125"/>
      <c r="T230" s="125"/>
      <c r="U230" s="125"/>
      <c r="V230" s="125" t="s">
        <v>342</v>
      </c>
      <c r="W230" s="226">
        <v>546.42</v>
      </c>
      <c r="X230" s="226">
        <v>481.55</v>
      </c>
      <c r="Y230" s="125" t="s">
        <v>992</v>
      </c>
      <c r="Z230" s="125" t="s">
        <v>334</v>
      </c>
      <c r="AA230" s="554"/>
      <c r="AB230" s="554" t="s">
        <v>340</v>
      </c>
      <c r="AC230" s="554">
        <f>SUMIF(Sheet3!B:B,C230,Sheet3!E:E)</f>
        <v>150</v>
      </c>
      <c r="AD230" s="125"/>
      <c r="AE230" s="75"/>
      <c r="AF230" s="554"/>
    </row>
    <row r="231" outlineLevel="2" spans="1:32">
      <c r="A231" s="126">
        <f>MAX($A$7:A230)+1</f>
        <v>158</v>
      </c>
      <c r="B231" s="125" t="s">
        <v>55</v>
      </c>
      <c r="C231" s="218" t="s">
        <v>60</v>
      </c>
      <c r="D231" s="125" t="s">
        <v>392</v>
      </c>
      <c r="E231" s="125" t="str">
        <f>C231&amp;D231</f>
        <v>紫金县前期工作</v>
      </c>
      <c r="F231" s="571" t="s">
        <v>993</v>
      </c>
      <c r="G231" s="125"/>
      <c r="H231" s="125"/>
      <c r="I231" s="125"/>
      <c r="J231" s="125"/>
      <c r="K231" s="126">
        <v>11</v>
      </c>
      <c r="L231" s="126">
        <v>11</v>
      </c>
      <c r="M231" s="126">
        <v>11</v>
      </c>
      <c r="N231" s="608">
        <v>11</v>
      </c>
      <c r="O231" s="126"/>
      <c r="P231" s="571"/>
      <c r="Q231" s="571"/>
      <c r="R231" s="571"/>
      <c r="S231" s="571"/>
      <c r="T231" s="571"/>
      <c r="U231" s="571"/>
      <c r="V231" s="125"/>
      <c r="W231" s="226"/>
      <c r="X231" s="226"/>
      <c r="Y231" s="125"/>
      <c r="Z231" s="125"/>
      <c r="AA231" s="554"/>
      <c r="AB231" s="554" t="s">
        <v>392</v>
      </c>
      <c r="AC231" s="554"/>
      <c r="AD231" s="571"/>
      <c r="AE231" s="75">
        <v>11</v>
      </c>
      <c r="AF231" s="554"/>
    </row>
    <row r="232" outlineLevel="1" spans="1:32">
      <c r="A232" s="126"/>
      <c r="B232" s="588" t="s">
        <v>62</v>
      </c>
      <c r="C232" s="218"/>
      <c r="D232" s="115"/>
      <c r="E232" s="125"/>
      <c r="F232" s="569"/>
      <c r="G232" s="125"/>
      <c r="H232" s="125"/>
      <c r="I232" s="125"/>
      <c r="J232" s="125">
        <f>SUBTOTAL(9,J233:J352)</f>
        <v>236.153</v>
      </c>
      <c r="K232" s="551">
        <f>SUBTOTAL(9,K233:K352)</f>
        <v>22472</v>
      </c>
      <c r="L232" s="551">
        <f>SUBTOTAL(9,L233:L352)</f>
        <v>22472</v>
      </c>
      <c r="M232" s="551">
        <f>SUBTOTAL(9,M233:M352)</f>
        <v>17630</v>
      </c>
      <c r="N232" s="425">
        <f>SUBTOTAL(9,N233:N352)</f>
        <v>17625</v>
      </c>
      <c r="O232" s="551"/>
      <c r="P232" s="569"/>
      <c r="Q232" s="569"/>
      <c r="R232" s="569"/>
      <c r="S232" s="569"/>
      <c r="T232" s="569"/>
      <c r="U232" s="569"/>
      <c r="V232" s="125"/>
      <c r="W232" s="553">
        <f>SUBTOTAL(9,W233:W352)</f>
        <v>33719.663</v>
      </c>
      <c r="X232" s="553">
        <f>SUBTOTAL(9,X233:X352)</f>
        <v>26932.86</v>
      </c>
      <c r="Y232" s="588"/>
      <c r="Z232" s="125"/>
      <c r="AA232" s="554"/>
      <c r="AB232" s="554" t="s">
        <v>190</v>
      </c>
      <c r="AC232" s="554"/>
      <c r="AD232" s="569"/>
      <c r="AE232" s="75"/>
      <c r="AF232" s="554"/>
    </row>
    <row r="233" outlineLevel="2" spans="1:32">
      <c r="A233" s="126">
        <f>MAX($A$7:A231)+1</f>
        <v>159</v>
      </c>
      <c r="B233" s="125" t="s">
        <v>63</v>
      </c>
      <c r="C233" s="218" t="s">
        <v>64</v>
      </c>
      <c r="D233" s="115" t="s">
        <v>392</v>
      </c>
      <c r="E233" s="125" t="str">
        <f>C233&amp;D233</f>
        <v>梅江区前期工作</v>
      </c>
      <c r="F233" s="571" t="s">
        <v>994</v>
      </c>
      <c r="G233" s="125"/>
      <c r="H233" s="125"/>
      <c r="I233" s="125"/>
      <c r="J233" s="125"/>
      <c r="K233" s="126">
        <v>62</v>
      </c>
      <c r="L233" s="126">
        <v>62</v>
      </c>
      <c r="M233" s="126">
        <v>62</v>
      </c>
      <c r="N233" s="425">
        <v>62</v>
      </c>
      <c r="O233" s="126"/>
      <c r="P233" s="571"/>
      <c r="Q233" s="571"/>
      <c r="R233" s="571"/>
      <c r="S233" s="571"/>
      <c r="T233" s="571"/>
      <c r="U233" s="571"/>
      <c r="V233" s="125"/>
      <c r="W233" s="226"/>
      <c r="X233" s="226"/>
      <c r="Y233" s="125"/>
      <c r="Z233" s="125"/>
      <c r="AA233" s="554"/>
      <c r="AB233" s="554" t="s">
        <v>392</v>
      </c>
      <c r="AC233" s="554"/>
      <c r="AD233" s="571"/>
      <c r="AE233" s="75">
        <v>62</v>
      </c>
      <c r="AF233" s="554"/>
    </row>
    <row r="234" ht="36" outlineLevel="2" spans="1:32">
      <c r="A234" s="126">
        <f>MAX($A$7:A233)+1</f>
        <v>160</v>
      </c>
      <c r="B234" s="194" t="s">
        <v>63</v>
      </c>
      <c r="C234" s="407" t="s">
        <v>64</v>
      </c>
      <c r="D234" s="194" t="s">
        <v>995</v>
      </c>
      <c r="E234" s="194" t="s">
        <v>996</v>
      </c>
      <c r="F234" s="194" t="s">
        <v>997</v>
      </c>
      <c r="G234" s="193">
        <v>0</v>
      </c>
      <c r="H234" s="193">
        <v>0.8</v>
      </c>
      <c r="I234" s="193"/>
      <c r="J234" s="193">
        <v>0.8</v>
      </c>
      <c r="K234" s="126">
        <v>209</v>
      </c>
      <c r="L234" s="126">
        <v>209</v>
      </c>
      <c r="M234" s="126">
        <f>N234</f>
        <v>163</v>
      </c>
      <c r="N234" s="425">
        <f t="shared" ref="N234:N244" si="23">ROUND(L234*0.7797,0)</f>
        <v>163</v>
      </c>
      <c r="O234" s="126"/>
      <c r="P234" s="194"/>
      <c r="Q234" s="194"/>
      <c r="R234" s="194"/>
      <c r="S234" s="194"/>
      <c r="T234" s="194"/>
      <c r="U234" s="194"/>
      <c r="V234" s="194" t="s">
        <v>342</v>
      </c>
      <c r="W234" s="226">
        <v>215</v>
      </c>
      <c r="X234" s="226">
        <v>210</v>
      </c>
      <c r="Y234" s="194" t="s">
        <v>998</v>
      </c>
      <c r="Z234" s="193" t="s">
        <v>334</v>
      </c>
      <c r="AA234" s="554"/>
      <c r="AB234" s="554" t="s">
        <v>999</v>
      </c>
      <c r="AC234" s="554">
        <f>SUMIF(Sheet3!B:B,C234,Sheet3!E:E)</f>
        <v>165</v>
      </c>
      <c r="AD234" s="194"/>
      <c r="AE234" s="75"/>
      <c r="AF234" s="554" t="s">
        <v>533</v>
      </c>
    </row>
    <row r="235" ht="24" outlineLevel="2" spans="1:32">
      <c r="A235" s="126">
        <f>MAX($A$7:A234)+1</f>
        <v>161</v>
      </c>
      <c r="B235" s="194" t="s">
        <v>63</v>
      </c>
      <c r="C235" s="194" t="s">
        <v>64</v>
      </c>
      <c r="D235" s="194" t="s">
        <v>186</v>
      </c>
      <c r="E235" s="194" t="s">
        <v>1000</v>
      </c>
      <c r="F235" s="311" t="s">
        <v>1001</v>
      </c>
      <c r="G235" s="193">
        <v>9.92</v>
      </c>
      <c r="H235" s="193">
        <v>11.704</v>
      </c>
      <c r="I235" s="193"/>
      <c r="J235" s="193">
        <v>1.784</v>
      </c>
      <c r="K235" s="126">
        <v>163</v>
      </c>
      <c r="L235" s="126">
        <v>163</v>
      </c>
      <c r="M235" s="126">
        <f>N235</f>
        <v>127</v>
      </c>
      <c r="N235" s="425">
        <f t="shared" si="23"/>
        <v>127</v>
      </c>
      <c r="O235" s="126"/>
      <c r="P235" s="194" t="s">
        <v>1001</v>
      </c>
      <c r="Q235" s="193">
        <v>9.92</v>
      </c>
      <c r="R235" s="193">
        <v>11.704</v>
      </c>
      <c r="S235" s="193">
        <v>1.784</v>
      </c>
      <c r="T235" s="193">
        <v>1.784</v>
      </c>
      <c r="U235" s="193">
        <v>141.718</v>
      </c>
      <c r="V235" s="194" t="s">
        <v>245</v>
      </c>
      <c r="W235" s="226">
        <v>196.04</v>
      </c>
      <c r="X235" s="226">
        <v>164.75</v>
      </c>
      <c r="Y235" s="194" t="s">
        <v>1002</v>
      </c>
      <c r="Z235" s="193" t="s">
        <v>334</v>
      </c>
      <c r="AA235" s="563" t="s">
        <v>335</v>
      </c>
      <c r="AB235" s="563" t="s">
        <v>190</v>
      </c>
      <c r="AC235" s="563">
        <f>SUMIF(Sheet3!B:B,C235,Sheet3!D:D)</f>
        <v>82.5</v>
      </c>
      <c r="AD235" s="193">
        <f>(ROUND(AC235*T235,0))</f>
        <v>147</v>
      </c>
      <c r="AE235" s="75"/>
      <c r="AF235" s="554"/>
    </row>
    <row r="236" ht="24" outlineLevel="2" spans="1:32">
      <c r="A236" s="126">
        <f>MAX($A$7:A235)+1</f>
        <v>162</v>
      </c>
      <c r="B236" s="194" t="s">
        <v>63</v>
      </c>
      <c r="C236" s="194" t="s">
        <v>64</v>
      </c>
      <c r="D236" s="194" t="s">
        <v>186</v>
      </c>
      <c r="E236" s="194" t="s">
        <v>1003</v>
      </c>
      <c r="F236" s="311" t="s">
        <v>1004</v>
      </c>
      <c r="G236" s="193">
        <v>0</v>
      </c>
      <c r="H236" s="193">
        <v>4.042</v>
      </c>
      <c r="I236" s="193"/>
      <c r="J236" s="193">
        <v>4.042</v>
      </c>
      <c r="K236" s="126">
        <v>695</v>
      </c>
      <c r="L236" s="126">
        <v>695</v>
      </c>
      <c r="M236" s="126">
        <f>N236-1</f>
        <v>541</v>
      </c>
      <c r="N236" s="425">
        <f t="shared" si="23"/>
        <v>542</v>
      </c>
      <c r="O236" s="126"/>
      <c r="P236" s="194" t="s">
        <v>1004</v>
      </c>
      <c r="Q236" s="193">
        <v>0</v>
      </c>
      <c r="R236" s="193">
        <v>4.042</v>
      </c>
      <c r="S236" s="193">
        <v>4.042</v>
      </c>
      <c r="T236" s="193">
        <v>4.042</v>
      </c>
      <c r="U236" s="193">
        <v>530.507</v>
      </c>
      <c r="V236" s="194" t="s">
        <v>245</v>
      </c>
      <c r="W236" s="226">
        <v>812</v>
      </c>
      <c r="X236" s="226">
        <v>696</v>
      </c>
      <c r="Y236" s="194" t="s">
        <v>1005</v>
      </c>
      <c r="Z236" s="193" t="s">
        <v>334</v>
      </c>
      <c r="AA236" s="563" t="s">
        <v>335</v>
      </c>
      <c r="AB236" s="563" t="s">
        <v>190</v>
      </c>
      <c r="AC236" s="563">
        <f>SUMIF(Sheet3!B:B,C236,Sheet3!D:D)</f>
        <v>82.5</v>
      </c>
      <c r="AD236" s="193">
        <f>(ROUND(AC236*T236,0))</f>
        <v>333</v>
      </c>
      <c r="AE236" s="75"/>
      <c r="AF236" s="554"/>
    </row>
    <row r="237" ht="24" outlineLevel="2" spans="1:32">
      <c r="A237" s="126">
        <f>MAX($A$7:A236)+1</f>
        <v>163</v>
      </c>
      <c r="B237" s="194" t="s">
        <v>63</v>
      </c>
      <c r="C237" s="194" t="s">
        <v>64</v>
      </c>
      <c r="D237" s="194" t="s">
        <v>995</v>
      </c>
      <c r="E237" s="194" t="s">
        <v>1006</v>
      </c>
      <c r="F237" s="311" t="s">
        <v>1007</v>
      </c>
      <c r="G237" s="193">
        <v>0</v>
      </c>
      <c r="H237" s="193">
        <v>0.65</v>
      </c>
      <c r="I237" s="193"/>
      <c r="J237" s="193">
        <v>0.65</v>
      </c>
      <c r="K237" s="126">
        <v>193</v>
      </c>
      <c r="L237" s="126">
        <v>193</v>
      </c>
      <c r="M237" s="126">
        <f t="shared" ref="M237:M244" si="24">N237</f>
        <v>150</v>
      </c>
      <c r="N237" s="425">
        <f t="shared" si="23"/>
        <v>150</v>
      </c>
      <c r="O237" s="126"/>
      <c r="P237" s="194" t="s">
        <v>1008</v>
      </c>
      <c r="Q237" s="193">
        <v>0</v>
      </c>
      <c r="R237" s="193">
        <v>0.65</v>
      </c>
      <c r="S237" s="193">
        <v>0.65</v>
      </c>
      <c r="T237" s="193">
        <v>0.65</v>
      </c>
      <c r="U237" s="193">
        <v>151.84</v>
      </c>
      <c r="V237" s="194" t="s">
        <v>342</v>
      </c>
      <c r="W237" s="226">
        <v>330.31</v>
      </c>
      <c r="X237" s="226">
        <v>242.23</v>
      </c>
      <c r="Y237" s="194" t="s">
        <v>1009</v>
      </c>
      <c r="Z237" s="193" t="s">
        <v>334</v>
      </c>
      <c r="AA237" s="563" t="s">
        <v>335</v>
      </c>
      <c r="AB237" s="563" t="s">
        <v>999</v>
      </c>
      <c r="AC237" s="563">
        <f>SUMIF(Sheet3!B:B,C237,Sheet3!E:E)</f>
        <v>165</v>
      </c>
      <c r="AD237" s="193">
        <f>(ROUND(AC237*T237,0))</f>
        <v>107</v>
      </c>
      <c r="AE237" s="75"/>
      <c r="AF237" s="554"/>
    </row>
    <row r="238" ht="24" outlineLevel="2" spans="1:32">
      <c r="A238" s="126">
        <f>MAX($A$7:A237)+1</f>
        <v>164</v>
      </c>
      <c r="B238" s="194" t="s">
        <v>63</v>
      </c>
      <c r="C238" s="194" t="s">
        <v>64</v>
      </c>
      <c r="D238" s="194" t="s">
        <v>186</v>
      </c>
      <c r="E238" s="194" t="s">
        <v>1010</v>
      </c>
      <c r="F238" s="311" t="s">
        <v>1011</v>
      </c>
      <c r="G238" s="193">
        <v>0</v>
      </c>
      <c r="H238" s="193">
        <v>2.135</v>
      </c>
      <c r="I238" s="193"/>
      <c r="J238" s="193">
        <v>2.135</v>
      </c>
      <c r="K238" s="126">
        <v>261</v>
      </c>
      <c r="L238" s="126">
        <v>261</v>
      </c>
      <c r="M238" s="126">
        <f t="shared" si="24"/>
        <v>204</v>
      </c>
      <c r="N238" s="425">
        <f t="shared" si="23"/>
        <v>204</v>
      </c>
      <c r="O238" s="126"/>
      <c r="P238" s="194" t="s">
        <v>1011</v>
      </c>
      <c r="Q238" s="193">
        <v>0</v>
      </c>
      <c r="R238" s="193">
        <v>2.135</v>
      </c>
      <c r="S238" s="193">
        <v>2.135</v>
      </c>
      <c r="T238" s="193">
        <v>2.135</v>
      </c>
      <c r="U238" s="193">
        <v>277.712</v>
      </c>
      <c r="V238" s="194" t="s">
        <v>245</v>
      </c>
      <c r="W238" s="226">
        <v>305.96</v>
      </c>
      <c r="X238" s="226">
        <v>262.79</v>
      </c>
      <c r="Y238" s="194" t="s">
        <v>1002</v>
      </c>
      <c r="Z238" s="193" t="s">
        <v>334</v>
      </c>
      <c r="AA238" s="563" t="s">
        <v>335</v>
      </c>
      <c r="AB238" s="563" t="s">
        <v>190</v>
      </c>
      <c r="AC238" s="563">
        <f>SUMIF(Sheet3!B:B,C238,Sheet3!D:D)</f>
        <v>82.5</v>
      </c>
      <c r="AD238" s="193">
        <f>(ROUND(AC238*T238,0))</f>
        <v>176</v>
      </c>
      <c r="AE238" s="75"/>
      <c r="AF238" s="554"/>
    </row>
    <row r="239" ht="36" outlineLevel="2" spans="1:32">
      <c r="A239" s="126">
        <f>MAX($A$7:A238)+1</f>
        <v>165</v>
      </c>
      <c r="B239" s="194" t="s">
        <v>63</v>
      </c>
      <c r="C239" s="194" t="s">
        <v>64</v>
      </c>
      <c r="D239" s="194" t="s">
        <v>182</v>
      </c>
      <c r="E239" s="194" t="s">
        <v>1012</v>
      </c>
      <c r="F239" s="311" t="s">
        <v>1013</v>
      </c>
      <c r="G239" s="193">
        <v>14.655</v>
      </c>
      <c r="H239" s="193">
        <v>18.569</v>
      </c>
      <c r="I239" s="193"/>
      <c r="J239" s="193">
        <v>3.914</v>
      </c>
      <c r="K239" s="126">
        <v>603</v>
      </c>
      <c r="L239" s="126">
        <v>603</v>
      </c>
      <c r="M239" s="126">
        <f t="shared" si="24"/>
        <v>470</v>
      </c>
      <c r="N239" s="425">
        <f t="shared" si="23"/>
        <v>470</v>
      </c>
      <c r="O239" s="126"/>
      <c r="P239" s="194" t="s">
        <v>1013</v>
      </c>
      <c r="Q239" s="193">
        <v>14.655</v>
      </c>
      <c r="R239" s="193">
        <v>18.569</v>
      </c>
      <c r="S239" s="193">
        <v>3.867</v>
      </c>
      <c r="T239" s="193">
        <v>3.867</v>
      </c>
      <c r="U239" s="193">
        <v>639.26</v>
      </c>
      <c r="V239" s="194" t="s">
        <v>342</v>
      </c>
      <c r="W239" s="226">
        <v>804.2</v>
      </c>
      <c r="X239" s="226">
        <v>604.62</v>
      </c>
      <c r="Y239" s="194" t="s">
        <v>1014</v>
      </c>
      <c r="Z239" s="193" t="s">
        <v>334</v>
      </c>
      <c r="AA239" s="563" t="s">
        <v>335</v>
      </c>
      <c r="AB239" s="563" t="s">
        <v>340</v>
      </c>
      <c r="AC239" s="563">
        <f>SUMIF(Sheet3!B:B,C239,Sheet3!E:E)</f>
        <v>165</v>
      </c>
      <c r="AD239" s="193">
        <f>(ROUND(AC239*T239,0))</f>
        <v>638</v>
      </c>
      <c r="AE239" s="75"/>
      <c r="AF239" s="554"/>
    </row>
    <row r="240" ht="24" outlineLevel="2" spans="1:32">
      <c r="A240" s="126">
        <f>MAX($A$7:A239)+1</f>
        <v>166</v>
      </c>
      <c r="B240" s="194" t="s">
        <v>63</v>
      </c>
      <c r="C240" s="407" t="s">
        <v>64</v>
      </c>
      <c r="D240" s="194" t="s">
        <v>186</v>
      </c>
      <c r="E240" s="194" t="s">
        <v>1015</v>
      </c>
      <c r="F240" s="194" t="s">
        <v>1016</v>
      </c>
      <c r="G240" s="193">
        <v>0</v>
      </c>
      <c r="H240" s="193">
        <v>0.573</v>
      </c>
      <c r="I240" s="193"/>
      <c r="J240" s="193">
        <v>0.573</v>
      </c>
      <c r="K240" s="126">
        <v>56</v>
      </c>
      <c r="L240" s="126">
        <v>56</v>
      </c>
      <c r="M240" s="126">
        <f t="shared" si="24"/>
        <v>44</v>
      </c>
      <c r="N240" s="425">
        <f t="shared" si="23"/>
        <v>44</v>
      </c>
      <c r="O240" s="126"/>
      <c r="P240" s="194"/>
      <c r="Q240" s="194"/>
      <c r="R240" s="194"/>
      <c r="S240" s="194"/>
      <c r="T240" s="194"/>
      <c r="U240" s="194"/>
      <c r="V240" s="194" t="s">
        <v>245</v>
      </c>
      <c r="W240" s="226">
        <v>67</v>
      </c>
      <c r="X240" s="226">
        <v>57</v>
      </c>
      <c r="Y240" s="194" t="s">
        <v>1005</v>
      </c>
      <c r="Z240" s="193" t="s">
        <v>334</v>
      </c>
      <c r="AA240" s="554"/>
      <c r="AB240" s="554" t="s">
        <v>190</v>
      </c>
      <c r="AC240" s="554">
        <f>SUMIF(Sheet3!B:B,C240,Sheet3!D:D)</f>
        <v>82.5</v>
      </c>
      <c r="AD240" s="194"/>
      <c r="AE240" s="75"/>
      <c r="AF240" s="554" t="s">
        <v>533</v>
      </c>
    </row>
    <row r="241" ht="24" outlineLevel="2" spans="1:32">
      <c r="A241" s="216">
        <f>MAX($A$7:A240)+1</f>
        <v>167</v>
      </c>
      <c r="B241" s="194" t="s">
        <v>63</v>
      </c>
      <c r="C241" s="194" t="s">
        <v>64</v>
      </c>
      <c r="D241" s="194" t="s">
        <v>995</v>
      </c>
      <c r="E241" s="194" t="s">
        <v>1017</v>
      </c>
      <c r="F241" s="311" t="s">
        <v>1018</v>
      </c>
      <c r="G241" s="193">
        <v>0</v>
      </c>
      <c r="H241" s="193">
        <v>3.689</v>
      </c>
      <c r="I241" s="193"/>
      <c r="J241" s="193">
        <v>3.689</v>
      </c>
      <c r="K241" s="126">
        <v>438</v>
      </c>
      <c r="L241" s="126">
        <v>438</v>
      </c>
      <c r="M241" s="126">
        <f t="shared" si="24"/>
        <v>342</v>
      </c>
      <c r="N241" s="425">
        <f t="shared" si="23"/>
        <v>342</v>
      </c>
      <c r="O241" s="126"/>
      <c r="P241" s="194" t="s">
        <v>1019</v>
      </c>
      <c r="Q241" s="193">
        <v>0</v>
      </c>
      <c r="R241" s="193">
        <v>3.689</v>
      </c>
      <c r="S241" s="193">
        <v>3.689</v>
      </c>
      <c r="T241" s="193">
        <v>3.689</v>
      </c>
      <c r="U241" s="193">
        <v>527.69</v>
      </c>
      <c r="V241" s="194" t="s">
        <v>342</v>
      </c>
      <c r="W241" s="226">
        <v>550.62</v>
      </c>
      <c r="X241" s="226">
        <v>439.7</v>
      </c>
      <c r="Y241" s="194" t="s">
        <v>1002</v>
      </c>
      <c r="Z241" s="193" t="s">
        <v>334</v>
      </c>
      <c r="AA241" s="563" t="s">
        <v>335</v>
      </c>
      <c r="AB241" s="563" t="s">
        <v>999</v>
      </c>
      <c r="AC241" s="563">
        <f>SUMIF(Sheet3!B:B,C241,Sheet3!E:E)</f>
        <v>165</v>
      </c>
      <c r="AD241" s="193">
        <f>(ROUND(AC241*T241,0))</f>
        <v>609</v>
      </c>
      <c r="AE241" s="75"/>
      <c r="AF241" s="554"/>
    </row>
    <row r="242" ht="24" outlineLevel="2" spans="1:32">
      <c r="A242" s="216">
        <f>MAX($A$7:A241)+1</f>
        <v>168</v>
      </c>
      <c r="B242" s="194" t="s">
        <v>63</v>
      </c>
      <c r="C242" s="194" t="s">
        <v>64</v>
      </c>
      <c r="D242" s="194" t="s">
        <v>182</v>
      </c>
      <c r="E242" s="194" t="s">
        <v>1020</v>
      </c>
      <c r="F242" s="311" t="s">
        <v>1021</v>
      </c>
      <c r="G242" s="193">
        <v>22.6</v>
      </c>
      <c r="H242" s="193">
        <v>26.908</v>
      </c>
      <c r="I242" s="193"/>
      <c r="J242" s="193">
        <v>4.308</v>
      </c>
      <c r="K242" s="126">
        <v>315</v>
      </c>
      <c r="L242" s="126">
        <v>315</v>
      </c>
      <c r="M242" s="126">
        <f t="shared" si="24"/>
        <v>246</v>
      </c>
      <c r="N242" s="425">
        <f t="shared" si="23"/>
        <v>246</v>
      </c>
      <c r="O242" s="126"/>
      <c r="P242" s="194" t="s">
        <v>1021</v>
      </c>
      <c r="Q242" s="193">
        <v>22.6</v>
      </c>
      <c r="R242" s="193">
        <v>26.908</v>
      </c>
      <c r="S242" s="193">
        <v>4.308</v>
      </c>
      <c r="T242" s="193">
        <v>4.308</v>
      </c>
      <c r="U242" s="193">
        <v>338.25</v>
      </c>
      <c r="V242" s="194" t="s">
        <v>342</v>
      </c>
      <c r="W242" s="226">
        <v>367.83</v>
      </c>
      <c r="X242" s="226">
        <v>316.81</v>
      </c>
      <c r="Y242" s="194" t="s">
        <v>1022</v>
      </c>
      <c r="Z242" s="193" t="s">
        <v>334</v>
      </c>
      <c r="AA242" s="563" t="s">
        <v>335</v>
      </c>
      <c r="AB242" s="563" t="s">
        <v>340</v>
      </c>
      <c r="AC242" s="563">
        <f>SUMIF(Sheet3!B:B,C242,Sheet3!E:E)</f>
        <v>165</v>
      </c>
      <c r="AD242" s="193">
        <f>(ROUND(AC242*T242,0))</f>
        <v>711</v>
      </c>
      <c r="AE242" s="75"/>
      <c r="AF242" s="554"/>
    </row>
    <row r="243" ht="24" outlineLevel="2" spans="1:32">
      <c r="A243" s="216">
        <f>MAX($A$7:A242)+1</f>
        <v>169</v>
      </c>
      <c r="B243" s="194" t="s">
        <v>63</v>
      </c>
      <c r="C243" s="194" t="s">
        <v>64</v>
      </c>
      <c r="D243" s="194" t="s">
        <v>995</v>
      </c>
      <c r="E243" s="194" t="s">
        <v>1023</v>
      </c>
      <c r="F243" s="311" t="s">
        <v>1024</v>
      </c>
      <c r="G243" s="193">
        <v>0</v>
      </c>
      <c r="H243" s="193">
        <v>0.47</v>
      </c>
      <c r="I243" s="193"/>
      <c r="J243" s="193">
        <v>0.47</v>
      </c>
      <c r="K243" s="126">
        <v>35</v>
      </c>
      <c r="L243" s="126">
        <v>35</v>
      </c>
      <c r="M243" s="126">
        <f t="shared" si="24"/>
        <v>27</v>
      </c>
      <c r="N243" s="425">
        <f t="shared" si="23"/>
        <v>27</v>
      </c>
      <c r="O243" s="126"/>
      <c r="P243" s="194" t="s">
        <v>1025</v>
      </c>
      <c r="Q243" s="193">
        <v>0</v>
      </c>
      <c r="R243" s="193">
        <v>0.47</v>
      </c>
      <c r="S243" s="193">
        <v>0.47</v>
      </c>
      <c r="T243" s="193">
        <v>0.47</v>
      </c>
      <c r="U243" s="193">
        <v>61.478</v>
      </c>
      <c r="V243" s="194" t="s">
        <v>342</v>
      </c>
      <c r="W243" s="226">
        <v>41.16</v>
      </c>
      <c r="X243" s="226">
        <v>35.68</v>
      </c>
      <c r="Y243" s="194" t="s">
        <v>1002</v>
      </c>
      <c r="Z243" s="193" t="s">
        <v>334</v>
      </c>
      <c r="AA243" s="563" t="s">
        <v>335</v>
      </c>
      <c r="AB243" s="563" t="s">
        <v>999</v>
      </c>
      <c r="AC243" s="563">
        <f>SUMIF(Sheet3!B:B,C243,Sheet3!E:E)</f>
        <v>165</v>
      </c>
      <c r="AD243" s="193">
        <f>(ROUND(AC243*T243,0))</f>
        <v>78</v>
      </c>
      <c r="AE243" s="75"/>
      <c r="AF243" s="554"/>
    </row>
    <row r="244" ht="24" outlineLevel="2" spans="1:32">
      <c r="A244" s="216">
        <f>MAX($A$7:A243)+1</f>
        <v>170</v>
      </c>
      <c r="B244" s="194" t="s">
        <v>63</v>
      </c>
      <c r="C244" s="194" t="s">
        <v>64</v>
      </c>
      <c r="D244" s="194" t="s">
        <v>995</v>
      </c>
      <c r="E244" s="194" t="s">
        <v>1026</v>
      </c>
      <c r="F244" s="311" t="s">
        <v>1027</v>
      </c>
      <c r="G244" s="193">
        <v>0</v>
      </c>
      <c r="H244" s="193">
        <v>0.72</v>
      </c>
      <c r="I244" s="193"/>
      <c r="J244" s="193">
        <v>0.72</v>
      </c>
      <c r="K244" s="126">
        <v>68</v>
      </c>
      <c r="L244" s="126">
        <v>68</v>
      </c>
      <c r="M244" s="126">
        <f t="shared" si="24"/>
        <v>53</v>
      </c>
      <c r="N244" s="425">
        <f t="shared" si="23"/>
        <v>53</v>
      </c>
      <c r="O244" s="126"/>
      <c r="P244" s="194" t="s">
        <v>1028</v>
      </c>
      <c r="Q244" s="193">
        <v>0</v>
      </c>
      <c r="R244" s="193">
        <v>0.72</v>
      </c>
      <c r="S244" s="193">
        <v>0.72</v>
      </c>
      <c r="T244" s="193">
        <v>0.72</v>
      </c>
      <c r="U244" s="193">
        <v>80.17</v>
      </c>
      <c r="V244" s="194" t="s">
        <v>342</v>
      </c>
      <c r="W244" s="226">
        <v>79.34</v>
      </c>
      <c r="X244" s="226">
        <v>68.55</v>
      </c>
      <c r="Y244" s="194" t="s">
        <v>1002</v>
      </c>
      <c r="Z244" s="193" t="s">
        <v>334</v>
      </c>
      <c r="AA244" s="563" t="s">
        <v>335</v>
      </c>
      <c r="AB244" s="563" t="s">
        <v>999</v>
      </c>
      <c r="AC244" s="563">
        <f>SUMIF(Sheet3!B:B,C244,Sheet3!E:E)</f>
        <v>165</v>
      </c>
      <c r="AD244" s="193">
        <f>(ROUND(AC244*T244,0))</f>
        <v>119</v>
      </c>
      <c r="AE244" s="75"/>
      <c r="AF244" s="554"/>
    </row>
    <row r="245" customFormat="1" spans="1:32">
      <c r="A245" s="5" t="s">
        <v>1029</v>
      </c>
      <c r="B245" s="74" t="s">
        <v>63</v>
      </c>
      <c r="C245" s="74" t="s">
        <v>64</v>
      </c>
      <c r="D245" s="194" t="s">
        <v>995</v>
      </c>
      <c r="E245" s="565" t="s">
        <v>1030</v>
      </c>
      <c r="F245" s="584" t="s">
        <v>1031</v>
      </c>
      <c r="G245" s="559" t="s">
        <v>348</v>
      </c>
      <c r="H245" s="559" t="s">
        <v>1032</v>
      </c>
      <c r="I245" s="585"/>
      <c r="J245" s="585"/>
      <c r="K245" s="559"/>
      <c r="L245" s="555"/>
      <c r="M245" s="559"/>
      <c r="N245" s="559"/>
      <c r="O245" s="585"/>
      <c r="P245" s="559" t="s">
        <v>1031</v>
      </c>
      <c r="Q245" s="559" t="s">
        <v>348</v>
      </c>
      <c r="R245" s="559" t="s">
        <v>1032</v>
      </c>
      <c r="S245" s="555">
        <v>0.154</v>
      </c>
      <c r="T245" s="609">
        <v>0.373</v>
      </c>
      <c r="U245" s="609">
        <v>194.93</v>
      </c>
      <c r="V245" s="558" t="s">
        <v>342</v>
      </c>
      <c r="W245" s="555">
        <v>289.18</v>
      </c>
      <c r="X245" s="555">
        <v>194.93</v>
      </c>
      <c r="Y245" s="559" t="s">
        <v>1033</v>
      </c>
      <c r="Z245" s="610" t="s">
        <v>374</v>
      </c>
      <c r="AA245" s="556" t="s">
        <v>335</v>
      </c>
      <c r="AB245" s="556" t="s">
        <v>999</v>
      </c>
      <c r="AC245" s="556">
        <v>165</v>
      </c>
      <c r="AD245" s="559">
        <f>(ROUND(AC245*T245,0))</f>
        <v>62</v>
      </c>
      <c r="AE245" s="611"/>
      <c r="AF245" s="558"/>
    </row>
    <row r="246" customFormat="1" spans="1:32">
      <c r="A246" s="499"/>
      <c r="B246" s="74"/>
      <c r="C246" s="74"/>
      <c r="D246" s="194" t="s">
        <v>995</v>
      </c>
      <c r="E246" s="565"/>
      <c r="F246" s="584" t="s">
        <v>1031</v>
      </c>
      <c r="G246" s="559" t="s">
        <v>1034</v>
      </c>
      <c r="H246" s="559" t="s">
        <v>1035</v>
      </c>
      <c r="I246" s="585"/>
      <c r="J246" s="585"/>
      <c r="K246" s="559"/>
      <c r="L246" s="559"/>
      <c r="M246" s="559"/>
      <c r="N246" s="559"/>
      <c r="O246" s="585"/>
      <c r="P246" s="559" t="s">
        <v>1031</v>
      </c>
      <c r="Q246" s="559" t="s">
        <v>1034</v>
      </c>
      <c r="R246" s="559" t="s">
        <v>1035</v>
      </c>
      <c r="S246" s="555">
        <v>0.219</v>
      </c>
      <c r="T246" s="612"/>
      <c r="U246" s="612"/>
      <c r="V246" s="562"/>
      <c r="W246" s="559"/>
      <c r="X246" s="559"/>
      <c r="Y246" s="559"/>
      <c r="Z246" s="613"/>
      <c r="AA246" s="560"/>
      <c r="AB246" s="560"/>
      <c r="AC246" s="560"/>
      <c r="AD246" s="559"/>
      <c r="AE246" s="614"/>
      <c r="AF246" s="562"/>
    </row>
    <row r="247" customFormat="1" ht="24" spans="1:32">
      <c r="A247" s="5" t="s">
        <v>1036</v>
      </c>
      <c r="B247" s="74" t="s">
        <v>63</v>
      </c>
      <c r="C247" s="74" t="s">
        <v>64</v>
      </c>
      <c r="D247" s="559" t="s">
        <v>186</v>
      </c>
      <c r="E247" s="565" t="s">
        <v>1037</v>
      </c>
      <c r="F247" s="584" t="s">
        <v>1038</v>
      </c>
      <c r="G247" s="559" t="s">
        <v>1039</v>
      </c>
      <c r="H247" s="559" t="s">
        <v>1040</v>
      </c>
      <c r="I247" s="585"/>
      <c r="J247" s="585"/>
      <c r="K247" s="559"/>
      <c r="L247" s="555"/>
      <c r="M247" s="559"/>
      <c r="N247" s="559"/>
      <c r="O247" s="585"/>
      <c r="P247" s="559" t="s">
        <v>1038</v>
      </c>
      <c r="Q247" s="559" t="s">
        <v>1039</v>
      </c>
      <c r="R247" s="559" t="s">
        <v>1040</v>
      </c>
      <c r="S247" s="555">
        <v>1.556</v>
      </c>
      <c r="T247" s="555">
        <v>1.556</v>
      </c>
      <c r="U247" s="555">
        <v>73.12</v>
      </c>
      <c r="V247" s="559" t="s">
        <v>245</v>
      </c>
      <c r="W247" s="555">
        <v>81.3</v>
      </c>
      <c r="X247" s="555">
        <v>73.12</v>
      </c>
      <c r="Y247" s="559" t="s">
        <v>1041</v>
      </c>
      <c r="Z247" s="585" t="s">
        <v>374</v>
      </c>
      <c r="AA247" s="563" t="s">
        <v>335</v>
      </c>
      <c r="AB247" s="563" t="s">
        <v>190</v>
      </c>
      <c r="AC247" s="563">
        <f>SUMIF(Sheet3!B:B,C247,Sheet3!D:D)</f>
        <v>82.5</v>
      </c>
      <c r="AD247" s="559">
        <f>(ROUND(AC247*T247,0))</f>
        <v>128</v>
      </c>
      <c r="AE247" s="566"/>
      <c r="AF247" s="554"/>
    </row>
    <row r="248" customFormat="1" ht="24" spans="1:32">
      <c r="A248" s="5" t="s">
        <v>1042</v>
      </c>
      <c r="B248" s="74" t="s">
        <v>63</v>
      </c>
      <c r="C248" s="74" t="s">
        <v>64</v>
      </c>
      <c r="D248" s="559" t="s">
        <v>186</v>
      </c>
      <c r="E248" s="565" t="s">
        <v>1043</v>
      </c>
      <c r="F248" s="584" t="s">
        <v>1044</v>
      </c>
      <c r="G248" s="559" t="s">
        <v>1045</v>
      </c>
      <c r="H248" s="559" t="s">
        <v>1046</v>
      </c>
      <c r="I248" s="585"/>
      <c r="J248" s="585"/>
      <c r="K248" s="559"/>
      <c r="L248" s="555"/>
      <c r="M248" s="559"/>
      <c r="N248" s="559"/>
      <c r="O248" s="585"/>
      <c r="P248" s="559" t="s">
        <v>1044</v>
      </c>
      <c r="Q248" s="559" t="s">
        <v>1045</v>
      </c>
      <c r="R248" s="559" t="s">
        <v>1046</v>
      </c>
      <c r="S248" s="555">
        <v>0.133</v>
      </c>
      <c r="T248" s="555">
        <v>0.133</v>
      </c>
      <c r="U248" s="555">
        <v>13.68</v>
      </c>
      <c r="V248" s="559" t="s">
        <v>245</v>
      </c>
      <c r="W248" s="555">
        <v>15.21</v>
      </c>
      <c r="X248" s="555">
        <v>13.68</v>
      </c>
      <c r="Y248" s="559" t="s">
        <v>1041</v>
      </c>
      <c r="Z248" s="585" t="s">
        <v>374</v>
      </c>
      <c r="AA248" s="563" t="s">
        <v>335</v>
      </c>
      <c r="AB248" s="563" t="s">
        <v>190</v>
      </c>
      <c r="AC248" s="563">
        <f>SUMIF(Sheet3!B:B,C248,Sheet3!D:D)</f>
        <v>82.5</v>
      </c>
      <c r="AD248" s="559">
        <f>(ROUND(AC248*T248,0))</f>
        <v>11</v>
      </c>
      <c r="AE248" s="566"/>
      <c r="AF248" s="554"/>
    </row>
    <row r="249" customFormat="1" spans="1:32">
      <c r="A249" s="5" t="s">
        <v>1047</v>
      </c>
      <c r="B249" s="74" t="s">
        <v>63</v>
      </c>
      <c r="C249" s="74" t="s">
        <v>64</v>
      </c>
      <c r="D249" s="559" t="s">
        <v>186</v>
      </c>
      <c r="E249" s="565" t="s">
        <v>1048</v>
      </c>
      <c r="F249" s="584" t="s">
        <v>1049</v>
      </c>
      <c r="G249" s="559" t="s">
        <v>1050</v>
      </c>
      <c r="H249" s="559" t="s">
        <v>1051</v>
      </c>
      <c r="I249" s="585"/>
      <c r="J249" s="585"/>
      <c r="K249" s="559"/>
      <c r="L249" s="555"/>
      <c r="M249" s="559"/>
      <c r="N249" s="559"/>
      <c r="O249" s="585"/>
      <c r="P249" s="559" t="s">
        <v>1049</v>
      </c>
      <c r="Q249" s="559" t="s">
        <v>1050</v>
      </c>
      <c r="R249" s="559" t="s">
        <v>1051</v>
      </c>
      <c r="S249" s="555">
        <v>0.221</v>
      </c>
      <c r="T249" s="609">
        <v>0.41</v>
      </c>
      <c r="U249" s="609">
        <v>110.62</v>
      </c>
      <c r="V249" s="558" t="s">
        <v>245</v>
      </c>
      <c r="W249" s="555">
        <v>123</v>
      </c>
      <c r="X249" s="555">
        <v>110.62</v>
      </c>
      <c r="Y249" s="559" t="s">
        <v>1041</v>
      </c>
      <c r="Z249" s="610" t="s">
        <v>374</v>
      </c>
      <c r="AA249" s="556" t="s">
        <v>335</v>
      </c>
      <c r="AB249" s="556" t="s">
        <v>190</v>
      </c>
      <c r="AC249" s="563">
        <f>SUMIF(Sheet3!B:B,C249,Sheet3!D:D)</f>
        <v>82.5</v>
      </c>
      <c r="AD249" s="559">
        <f>(ROUND(AC249*T249,0))</f>
        <v>34</v>
      </c>
      <c r="AE249" s="566"/>
      <c r="AF249" s="554"/>
    </row>
    <row r="250" customFormat="1" spans="1:32">
      <c r="A250" s="499"/>
      <c r="B250" s="74"/>
      <c r="C250" s="74"/>
      <c r="D250" s="559" t="s">
        <v>186</v>
      </c>
      <c r="E250" s="565"/>
      <c r="F250" s="584" t="s">
        <v>1049</v>
      </c>
      <c r="G250" s="559" t="s">
        <v>1052</v>
      </c>
      <c r="H250" s="559" t="s">
        <v>1053</v>
      </c>
      <c r="I250" s="585"/>
      <c r="J250" s="585"/>
      <c r="K250" s="559"/>
      <c r="L250" s="559"/>
      <c r="M250" s="559"/>
      <c r="N250" s="559"/>
      <c r="O250" s="585"/>
      <c r="P250" s="559" t="s">
        <v>1049</v>
      </c>
      <c r="Q250" s="559" t="s">
        <v>1052</v>
      </c>
      <c r="R250" s="559" t="s">
        <v>1053</v>
      </c>
      <c r="S250" s="555">
        <v>0.189</v>
      </c>
      <c r="T250" s="612"/>
      <c r="U250" s="612"/>
      <c r="V250" s="562"/>
      <c r="W250" s="559"/>
      <c r="X250" s="559"/>
      <c r="Y250" s="559"/>
      <c r="Z250" s="613"/>
      <c r="AA250" s="560"/>
      <c r="AB250" s="560"/>
      <c r="AC250" s="563"/>
      <c r="AD250" s="559"/>
      <c r="AE250" s="566"/>
      <c r="AF250" s="554"/>
    </row>
    <row r="251" customFormat="1" ht="24" spans="1:32">
      <c r="A251" s="5" t="s">
        <v>1054</v>
      </c>
      <c r="B251" s="74" t="s">
        <v>63</v>
      </c>
      <c r="C251" s="74" t="s">
        <v>64</v>
      </c>
      <c r="D251" s="559" t="s">
        <v>186</v>
      </c>
      <c r="E251" s="565" t="s">
        <v>1055</v>
      </c>
      <c r="F251" s="584" t="s">
        <v>1056</v>
      </c>
      <c r="G251" s="559" t="s">
        <v>1057</v>
      </c>
      <c r="H251" s="559" t="s">
        <v>1058</v>
      </c>
      <c r="I251" s="585"/>
      <c r="J251" s="585"/>
      <c r="K251" s="559"/>
      <c r="L251" s="555"/>
      <c r="M251" s="559"/>
      <c r="N251" s="559"/>
      <c r="O251" s="585"/>
      <c r="P251" s="559" t="s">
        <v>1056</v>
      </c>
      <c r="Q251" s="559" t="s">
        <v>1057</v>
      </c>
      <c r="R251" s="559" t="s">
        <v>1058</v>
      </c>
      <c r="S251" s="555">
        <v>0.217</v>
      </c>
      <c r="T251" s="555">
        <v>0.217</v>
      </c>
      <c r="U251" s="555">
        <v>22.17</v>
      </c>
      <c r="V251" s="559" t="s">
        <v>245</v>
      </c>
      <c r="W251" s="555">
        <v>24.65</v>
      </c>
      <c r="X251" s="555">
        <v>22.17</v>
      </c>
      <c r="Y251" s="559" t="s">
        <v>1041</v>
      </c>
      <c r="Z251" s="585" t="s">
        <v>374</v>
      </c>
      <c r="AA251" s="563" t="s">
        <v>335</v>
      </c>
      <c r="AB251" s="563" t="s">
        <v>190</v>
      </c>
      <c r="AC251" s="563">
        <f>SUMIF(Sheet3!B:B,C251,Sheet3!D:D)</f>
        <v>82.5</v>
      </c>
      <c r="AD251" s="559">
        <f>(ROUND(AC251*T251,0))</f>
        <v>18</v>
      </c>
      <c r="AE251" s="566"/>
      <c r="AF251" s="554"/>
    </row>
    <row r="252" customFormat="1" ht="24" spans="1:32">
      <c r="A252" s="5" t="s">
        <v>1059</v>
      </c>
      <c r="B252" s="74" t="s">
        <v>63</v>
      </c>
      <c r="C252" s="74" t="s">
        <v>64</v>
      </c>
      <c r="D252" s="559" t="s">
        <v>186</v>
      </c>
      <c r="E252" s="565" t="s">
        <v>1060</v>
      </c>
      <c r="F252" s="584" t="s">
        <v>1061</v>
      </c>
      <c r="G252" s="559" t="s">
        <v>348</v>
      </c>
      <c r="H252" s="559" t="s">
        <v>1062</v>
      </c>
      <c r="I252" s="585"/>
      <c r="J252" s="585"/>
      <c r="K252" s="559"/>
      <c r="L252" s="555"/>
      <c r="M252" s="559"/>
      <c r="N252" s="559"/>
      <c r="O252" s="585"/>
      <c r="P252" s="559" t="s">
        <v>1061</v>
      </c>
      <c r="Q252" s="559" t="s">
        <v>348</v>
      </c>
      <c r="R252" s="559" t="s">
        <v>1062</v>
      </c>
      <c r="S252" s="555">
        <v>0.196</v>
      </c>
      <c r="T252" s="555">
        <v>0.196</v>
      </c>
      <c r="U252" s="555">
        <v>16.27</v>
      </c>
      <c r="V252" s="559" t="s">
        <v>245</v>
      </c>
      <c r="W252" s="555">
        <v>18.1</v>
      </c>
      <c r="X252" s="555">
        <v>16.27</v>
      </c>
      <c r="Y252" s="559" t="s">
        <v>1041</v>
      </c>
      <c r="Z252" s="585" t="s">
        <v>374</v>
      </c>
      <c r="AA252" s="563" t="s">
        <v>335</v>
      </c>
      <c r="AB252" s="563" t="s">
        <v>190</v>
      </c>
      <c r="AC252" s="563">
        <f>SUMIF(Sheet3!B:B,C252,Sheet3!D:D)</f>
        <v>82.5</v>
      </c>
      <c r="AD252" s="559">
        <f>(ROUND(AC252*T252,0))</f>
        <v>16</v>
      </c>
      <c r="AE252" s="566"/>
      <c r="AF252" s="554"/>
    </row>
    <row r="253" outlineLevel="2" spans="1:32">
      <c r="A253" s="126">
        <f>MAX($A$7:A244)+1</f>
        <v>171</v>
      </c>
      <c r="B253" s="125" t="s">
        <v>63</v>
      </c>
      <c r="C253" s="218" t="s">
        <v>65</v>
      </c>
      <c r="D253" s="115" t="s">
        <v>392</v>
      </c>
      <c r="E253" s="125" t="str">
        <f>C253&amp;D253</f>
        <v>梅县区前期工作</v>
      </c>
      <c r="F253" s="571" t="s">
        <v>1063</v>
      </c>
      <c r="G253" s="125"/>
      <c r="H253" s="125"/>
      <c r="I253" s="125"/>
      <c r="J253" s="125"/>
      <c r="K253" s="126">
        <v>57</v>
      </c>
      <c r="L253" s="126">
        <v>57</v>
      </c>
      <c r="M253" s="126">
        <v>57</v>
      </c>
      <c r="N253" s="425">
        <v>57</v>
      </c>
      <c r="O253" s="126"/>
      <c r="P253" s="571"/>
      <c r="Q253" s="571"/>
      <c r="R253" s="571"/>
      <c r="S253" s="571"/>
      <c r="T253" s="571"/>
      <c r="U253" s="571"/>
      <c r="V253" s="125"/>
      <c r="W253" s="226"/>
      <c r="X253" s="226"/>
      <c r="Y253" s="125"/>
      <c r="Z253" s="125"/>
      <c r="AA253" s="554"/>
      <c r="AB253" s="554" t="s">
        <v>392</v>
      </c>
      <c r="AC253" s="554"/>
      <c r="AD253" s="571"/>
      <c r="AE253" s="75">
        <v>57</v>
      </c>
      <c r="AF253" s="554"/>
    </row>
    <row r="254" ht="36" outlineLevel="2" spans="1:32">
      <c r="A254" s="126">
        <f>MAX($A$7:A253)+1</f>
        <v>172</v>
      </c>
      <c r="B254" s="194" t="s">
        <v>63</v>
      </c>
      <c r="C254" s="194" t="s">
        <v>65</v>
      </c>
      <c r="D254" s="194" t="s">
        <v>702</v>
      </c>
      <c r="E254" s="194" t="s">
        <v>1064</v>
      </c>
      <c r="F254" s="311" t="s">
        <v>1065</v>
      </c>
      <c r="G254" s="193">
        <v>3.775</v>
      </c>
      <c r="H254" s="193">
        <v>5.51</v>
      </c>
      <c r="I254" s="193"/>
      <c r="J254" s="193">
        <v>1.735</v>
      </c>
      <c r="K254" s="126">
        <v>141</v>
      </c>
      <c r="L254" s="126">
        <v>141</v>
      </c>
      <c r="M254" s="126">
        <f>N254</f>
        <v>110</v>
      </c>
      <c r="N254" s="425">
        <f t="shared" ref="N254:N265" si="25">ROUND(L254*0.7797,0)</f>
        <v>110</v>
      </c>
      <c r="O254" s="126"/>
      <c r="P254" s="194" t="s">
        <v>1065</v>
      </c>
      <c r="Q254" s="193">
        <v>3.775</v>
      </c>
      <c r="R254" s="193">
        <v>5.51</v>
      </c>
      <c r="S254" s="193">
        <v>1.735</v>
      </c>
      <c r="T254" s="193">
        <v>1.735</v>
      </c>
      <c r="U254" s="193">
        <v>141.45</v>
      </c>
      <c r="V254" s="194" t="s">
        <v>245</v>
      </c>
      <c r="W254" s="226">
        <v>158.8</v>
      </c>
      <c r="X254" s="226">
        <v>141.45</v>
      </c>
      <c r="Y254" s="194" t="s">
        <v>1066</v>
      </c>
      <c r="Z254" s="193" t="s">
        <v>334</v>
      </c>
      <c r="AA254" s="563" t="s">
        <v>335</v>
      </c>
      <c r="AB254" s="563" t="s">
        <v>190</v>
      </c>
      <c r="AC254" s="563">
        <f>SUMIF(Sheet3!B:B,C254,Sheet3!D:D)</f>
        <v>82.5</v>
      </c>
      <c r="AD254" s="193">
        <f>(ROUND(AC254*T254,0))</f>
        <v>143</v>
      </c>
      <c r="AE254" s="75"/>
      <c r="AF254" s="554"/>
    </row>
    <row r="255" ht="24" outlineLevel="2" spans="1:32">
      <c r="A255" s="126">
        <f>MAX($A$7:A254)+1</f>
        <v>173</v>
      </c>
      <c r="B255" s="194" t="s">
        <v>63</v>
      </c>
      <c r="C255" s="194" t="s">
        <v>65</v>
      </c>
      <c r="D255" s="194" t="s">
        <v>182</v>
      </c>
      <c r="E255" s="194" t="s">
        <v>1067</v>
      </c>
      <c r="F255" s="311" t="s">
        <v>1068</v>
      </c>
      <c r="G255" s="193">
        <v>19.063</v>
      </c>
      <c r="H255" s="193">
        <v>25.594</v>
      </c>
      <c r="I255" s="193"/>
      <c r="J255" s="193">
        <v>6.531</v>
      </c>
      <c r="K255" s="126">
        <v>608</v>
      </c>
      <c r="L255" s="126">
        <v>608</v>
      </c>
      <c r="M255" s="126">
        <f>N255</f>
        <v>474</v>
      </c>
      <c r="N255" s="425">
        <f t="shared" si="25"/>
        <v>474</v>
      </c>
      <c r="O255" s="126"/>
      <c r="P255" s="194" t="s">
        <v>1068</v>
      </c>
      <c r="Q255" s="193">
        <v>19.063</v>
      </c>
      <c r="R255" s="193">
        <v>25.594</v>
      </c>
      <c r="S255" s="193">
        <v>6.531</v>
      </c>
      <c r="T255" s="193">
        <v>6.531</v>
      </c>
      <c r="U255" s="193">
        <v>379.952</v>
      </c>
      <c r="V255" s="194" t="s">
        <v>342</v>
      </c>
      <c r="W255" s="226">
        <v>738.26</v>
      </c>
      <c r="X255" s="226">
        <v>658.83</v>
      </c>
      <c r="Y255" s="194" t="s">
        <v>1069</v>
      </c>
      <c r="Z255" s="193" t="s">
        <v>334</v>
      </c>
      <c r="AA255" s="563" t="s">
        <v>335</v>
      </c>
      <c r="AB255" s="563" t="s">
        <v>340</v>
      </c>
      <c r="AC255" s="563">
        <f>SUMIF(Sheet3!B:B,C255,Sheet3!E:E)</f>
        <v>165</v>
      </c>
      <c r="AD255" s="193">
        <f>(ROUND(AC255*T255,0))</f>
        <v>1078</v>
      </c>
      <c r="AE255" s="75"/>
      <c r="AF255" s="554"/>
    </row>
    <row r="256" ht="36" outlineLevel="2" spans="1:32">
      <c r="A256" s="126">
        <f>MAX($A$7:A255)+1</f>
        <v>174</v>
      </c>
      <c r="B256" s="194" t="s">
        <v>63</v>
      </c>
      <c r="C256" s="407" t="s">
        <v>65</v>
      </c>
      <c r="D256" s="194" t="s">
        <v>182</v>
      </c>
      <c r="E256" s="194" t="s">
        <v>1070</v>
      </c>
      <c r="F256" s="194" t="s">
        <v>1071</v>
      </c>
      <c r="G256" s="193">
        <v>1.436</v>
      </c>
      <c r="H256" s="193">
        <v>4.313</v>
      </c>
      <c r="I256" s="193"/>
      <c r="J256" s="193">
        <v>2.877</v>
      </c>
      <c r="K256" s="126">
        <v>146</v>
      </c>
      <c r="L256" s="126">
        <v>146</v>
      </c>
      <c r="M256" s="126">
        <f>N256</f>
        <v>114</v>
      </c>
      <c r="N256" s="425">
        <f t="shared" si="25"/>
        <v>114</v>
      </c>
      <c r="O256" s="126"/>
      <c r="P256" s="194"/>
      <c r="Q256" s="194"/>
      <c r="R256" s="194"/>
      <c r="S256" s="194"/>
      <c r="T256" s="194"/>
      <c r="U256" s="194"/>
      <c r="V256" s="194" t="s">
        <v>342</v>
      </c>
      <c r="W256" s="226">
        <v>162</v>
      </c>
      <c r="X256" s="226">
        <v>146.53</v>
      </c>
      <c r="Y256" s="194" t="s">
        <v>1072</v>
      </c>
      <c r="Z256" s="193" t="s">
        <v>334</v>
      </c>
      <c r="AA256" s="554"/>
      <c r="AB256" s="554" t="s">
        <v>340</v>
      </c>
      <c r="AC256" s="554">
        <f>SUMIF(Sheet3!B:B,C256,Sheet3!E:E)</f>
        <v>165</v>
      </c>
      <c r="AD256" s="194"/>
      <c r="AE256" s="75"/>
      <c r="AF256" s="554"/>
    </row>
    <row r="257" ht="36" outlineLevel="2" spans="1:32">
      <c r="A257" s="126">
        <f>MAX($A$7:A256)+1</f>
        <v>175</v>
      </c>
      <c r="B257" s="194" t="s">
        <v>63</v>
      </c>
      <c r="C257" s="194" t="s">
        <v>65</v>
      </c>
      <c r="D257" s="194" t="s">
        <v>702</v>
      </c>
      <c r="E257" s="194" t="s">
        <v>1073</v>
      </c>
      <c r="F257" s="311" t="s">
        <v>1074</v>
      </c>
      <c r="G257" s="193">
        <v>0</v>
      </c>
      <c r="H257" s="193">
        <v>2.996</v>
      </c>
      <c r="I257" s="193"/>
      <c r="J257" s="193">
        <v>2.996</v>
      </c>
      <c r="K257" s="126">
        <v>209</v>
      </c>
      <c r="L257" s="126">
        <v>209</v>
      </c>
      <c r="M257" s="126">
        <f>N257</f>
        <v>163</v>
      </c>
      <c r="N257" s="425">
        <f t="shared" si="25"/>
        <v>163</v>
      </c>
      <c r="O257" s="126"/>
      <c r="P257" s="194" t="s">
        <v>1074</v>
      </c>
      <c r="Q257" s="193">
        <v>0</v>
      </c>
      <c r="R257" s="193">
        <v>2.139</v>
      </c>
      <c r="S257" s="193">
        <v>2.139</v>
      </c>
      <c r="T257" s="193">
        <v>2.139</v>
      </c>
      <c r="U257" s="193">
        <v>257.411</v>
      </c>
      <c r="V257" s="194" t="s">
        <v>245</v>
      </c>
      <c r="W257" s="226">
        <v>239.68</v>
      </c>
      <c r="X257" s="226">
        <v>209.72</v>
      </c>
      <c r="Y257" s="194" t="s">
        <v>1075</v>
      </c>
      <c r="Z257" s="193" t="s">
        <v>334</v>
      </c>
      <c r="AA257" s="563" t="s">
        <v>335</v>
      </c>
      <c r="AB257" s="563" t="s">
        <v>190</v>
      </c>
      <c r="AC257" s="563">
        <f>SUMIF(Sheet3!B:B,C257,Sheet3!D:D)</f>
        <v>82.5</v>
      </c>
      <c r="AD257" s="193">
        <f>(ROUND(AC257*T257,0))</f>
        <v>176</v>
      </c>
      <c r="AE257" s="75"/>
      <c r="AF257" s="554"/>
    </row>
    <row r="258" ht="36" outlineLevel="2" spans="1:32">
      <c r="A258" s="126">
        <f>MAX($A$7:A257)+1</f>
        <v>176</v>
      </c>
      <c r="B258" s="194" t="s">
        <v>63</v>
      </c>
      <c r="C258" s="407" t="s">
        <v>65</v>
      </c>
      <c r="D258" s="194" t="s">
        <v>182</v>
      </c>
      <c r="E258" s="194" t="s">
        <v>1076</v>
      </c>
      <c r="F258" s="194" t="s">
        <v>1077</v>
      </c>
      <c r="G258" s="193">
        <v>0</v>
      </c>
      <c r="H258" s="193">
        <v>0.854</v>
      </c>
      <c r="I258" s="193"/>
      <c r="J258" s="193">
        <v>0.854</v>
      </c>
      <c r="K258" s="126">
        <v>89</v>
      </c>
      <c r="L258" s="126">
        <v>89</v>
      </c>
      <c r="M258" s="126">
        <f>N258+1</f>
        <v>70</v>
      </c>
      <c r="N258" s="425">
        <f t="shared" si="25"/>
        <v>69</v>
      </c>
      <c r="O258" s="126"/>
      <c r="P258" s="194"/>
      <c r="Q258" s="194"/>
      <c r="R258" s="194"/>
      <c r="S258" s="194"/>
      <c r="T258" s="194"/>
      <c r="U258" s="194"/>
      <c r="V258" s="194" t="s">
        <v>342</v>
      </c>
      <c r="W258" s="226">
        <v>100.8</v>
      </c>
      <c r="X258" s="226">
        <v>89.67</v>
      </c>
      <c r="Y258" s="194" t="s">
        <v>1078</v>
      </c>
      <c r="Z258" s="193" t="s">
        <v>334</v>
      </c>
      <c r="AA258" s="554"/>
      <c r="AB258" s="554" t="s">
        <v>340</v>
      </c>
      <c r="AC258" s="554">
        <f>SUMIF(Sheet3!B:B,C258,Sheet3!E:E)</f>
        <v>165</v>
      </c>
      <c r="AD258" s="194"/>
      <c r="AE258" s="75"/>
      <c r="AF258" s="554"/>
    </row>
    <row r="259" ht="24" outlineLevel="2" spans="1:32">
      <c r="A259" s="216">
        <f>MAX($A$7:A258)+1</f>
        <v>177</v>
      </c>
      <c r="B259" s="194" t="s">
        <v>63</v>
      </c>
      <c r="C259" s="194" t="s">
        <v>65</v>
      </c>
      <c r="D259" s="194" t="s">
        <v>182</v>
      </c>
      <c r="E259" s="194" t="s">
        <v>1079</v>
      </c>
      <c r="F259" s="311" t="s">
        <v>1080</v>
      </c>
      <c r="G259" s="193">
        <v>0</v>
      </c>
      <c r="H259" s="193">
        <v>5.369</v>
      </c>
      <c r="I259" s="193"/>
      <c r="J259" s="193">
        <v>5.369</v>
      </c>
      <c r="K259" s="126">
        <v>540</v>
      </c>
      <c r="L259" s="126">
        <v>540</v>
      </c>
      <c r="M259" s="126">
        <f t="shared" ref="M259:M265" si="26">N259</f>
        <v>421</v>
      </c>
      <c r="N259" s="425">
        <f t="shared" si="25"/>
        <v>421</v>
      </c>
      <c r="O259" s="126"/>
      <c r="P259" s="194" t="s">
        <v>1080</v>
      </c>
      <c r="Q259" s="193">
        <v>0</v>
      </c>
      <c r="R259" s="193">
        <v>5.369</v>
      </c>
      <c r="S259" s="193">
        <v>5.369</v>
      </c>
      <c r="T259" s="193">
        <v>5.369</v>
      </c>
      <c r="U259" s="193">
        <v>384.398</v>
      </c>
      <c r="V259" s="194" t="s">
        <v>342</v>
      </c>
      <c r="W259" s="226">
        <v>606.69</v>
      </c>
      <c r="X259" s="226">
        <v>540.65</v>
      </c>
      <c r="Y259" s="194" t="s">
        <v>1081</v>
      </c>
      <c r="Z259" s="193" t="s">
        <v>334</v>
      </c>
      <c r="AA259" s="563" t="s">
        <v>335</v>
      </c>
      <c r="AB259" s="563" t="s">
        <v>340</v>
      </c>
      <c r="AC259" s="563">
        <f>SUMIF(Sheet3!B:B,C259,Sheet3!E:E)</f>
        <v>165</v>
      </c>
      <c r="AD259" s="193">
        <f t="shared" ref="AD259:AD266" si="27">(ROUND(AC259*T259,0))</f>
        <v>886</v>
      </c>
      <c r="AE259" s="75"/>
      <c r="AF259" s="554"/>
    </row>
    <row r="260" ht="24" outlineLevel="2" spans="1:32">
      <c r="A260" s="216">
        <f>MAX($A$7:A259)+1</f>
        <v>178</v>
      </c>
      <c r="B260" s="194" t="s">
        <v>63</v>
      </c>
      <c r="C260" s="194" t="s">
        <v>65</v>
      </c>
      <c r="D260" s="194" t="s">
        <v>182</v>
      </c>
      <c r="E260" s="194" t="s">
        <v>1082</v>
      </c>
      <c r="F260" s="311" t="s">
        <v>1083</v>
      </c>
      <c r="G260" s="193">
        <v>23.673</v>
      </c>
      <c r="H260" s="193">
        <v>26.278</v>
      </c>
      <c r="I260" s="193"/>
      <c r="J260" s="193">
        <v>2.605</v>
      </c>
      <c r="K260" s="126">
        <v>262</v>
      </c>
      <c r="L260" s="126">
        <v>262</v>
      </c>
      <c r="M260" s="126">
        <f t="shared" si="26"/>
        <v>204</v>
      </c>
      <c r="N260" s="425">
        <f t="shared" si="25"/>
        <v>204</v>
      </c>
      <c r="O260" s="126"/>
      <c r="P260" s="194" t="s">
        <v>1083</v>
      </c>
      <c r="Q260" s="193">
        <v>23.673</v>
      </c>
      <c r="R260" s="193">
        <v>26.278</v>
      </c>
      <c r="S260" s="193">
        <v>2.605</v>
      </c>
      <c r="T260" s="193">
        <v>2.605</v>
      </c>
      <c r="U260" s="193">
        <v>303.592</v>
      </c>
      <c r="V260" s="194" t="s">
        <v>342</v>
      </c>
      <c r="W260" s="226">
        <v>294.36</v>
      </c>
      <c r="X260" s="226">
        <v>262.32</v>
      </c>
      <c r="Y260" s="194" t="s">
        <v>1084</v>
      </c>
      <c r="Z260" s="193" t="s">
        <v>334</v>
      </c>
      <c r="AA260" s="563" t="s">
        <v>335</v>
      </c>
      <c r="AB260" s="563" t="s">
        <v>340</v>
      </c>
      <c r="AC260" s="563">
        <f>SUMIF(Sheet3!B:B,C260,Sheet3!E:E)</f>
        <v>165</v>
      </c>
      <c r="AD260" s="193">
        <f t="shared" si="27"/>
        <v>430</v>
      </c>
      <c r="AE260" s="75"/>
      <c r="AF260" s="554"/>
    </row>
    <row r="261" ht="24" outlineLevel="2" spans="1:32">
      <c r="A261" s="216">
        <f>MAX($A$7:A260)+1</f>
        <v>179</v>
      </c>
      <c r="B261" s="194" t="s">
        <v>63</v>
      </c>
      <c r="C261" s="194" t="s">
        <v>65</v>
      </c>
      <c r="D261" s="194" t="s">
        <v>182</v>
      </c>
      <c r="E261" s="194" t="s">
        <v>1085</v>
      </c>
      <c r="F261" s="311" t="s">
        <v>1071</v>
      </c>
      <c r="G261" s="193">
        <v>36.763</v>
      </c>
      <c r="H261" s="193">
        <v>38.15</v>
      </c>
      <c r="I261" s="193"/>
      <c r="J261" s="193">
        <v>1.387</v>
      </c>
      <c r="K261" s="126">
        <v>139</v>
      </c>
      <c r="L261" s="126">
        <v>139</v>
      </c>
      <c r="M261" s="126">
        <f t="shared" si="26"/>
        <v>108</v>
      </c>
      <c r="N261" s="425">
        <f t="shared" si="25"/>
        <v>108</v>
      </c>
      <c r="O261" s="126"/>
      <c r="P261" s="194" t="s">
        <v>1071</v>
      </c>
      <c r="Q261" s="193">
        <v>36.763</v>
      </c>
      <c r="R261" s="193">
        <v>38.15</v>
      </c>
      <c r="S261" s="193">
        <v>1.387</v>
      </c>
      <c r="T261" s="193">
        <v>1.387</v>
      </c>
      <c r="U261" s="193">
        <v>139.232</v>
      </c>
      <c r="V261" s="194" t="s">
        <v>342</v>
      </c>
      <c r="W261" s="226">
        <v>156.73</v>
      </c>
      <c r="X261" s="226">
        <v>139.67</v>
      </c>
      <c r="Y261" s="194" t="s">
        <v>1086</v>
      </c>
      <c r="Z261" s="193" t="s">
        <v>334</v>
      </c>
      <c r="AA261" s="563" t="s">
        <v>335</v>
      </c>
      <c r="AB261" s="563" t="s">
        <v>340</v>
      </c>
      <c r="AC261" s="563">
        <f>SUMIF(Sheet3!B:B,C261,Sheet3!E:E)</f>
        <v>165</v>
      </c>
      <c r="AD261" s="193">
        <f t="shared" si="27"/>
        <v>229</v>
      </c>
      <c r="AE261" s="75"/>
      <c r="AF261" s="554"/>
    </row>
    <row r="262" ht="36" outlineLevel="2" spans="1:32">
      <c r="A262" s="216">
        <f>MAX($A$7:A261)+1</f>
        <v>180</v>
      </c>
      <c r="B262" s="194" t="s">
        <v>63</v>
      </c>
      <c r="C262" s="194" t="s">
        <v>65</v>
      </c>
      <c r="D262" s="194" t="s">
        <v>702</v>
      </c>
      <c r="E262" s="194" t="s">
        <v>1087</v>
      </c>
      <c r="F262" s="311" t="s">
        <v>1088</v>
      </c>
      <c r="G262" s="193">
        <v>0</v>
      </c>
      <c r="H262" s="193">
        <v>1.481</v>
      </c>
      <c r="I262" s="193"/>
      <c r="J262" s="193">
        <v>1.481</v>
      </c>
      <c r="K262" s="126">
        <v>103</v>
      </c>
      <c r="L262" s="126">
        <v>103</v>
      </c>
      <c r="M262" s="126">
        <f t="shared" si="26"/>
        <v>80</v>
      </c>
      <c r="N262" s="425">
        <f t="shared" si="25"/>
        <v>80</v>
      </c>
      <c r="O262" s="126"/>
      <c r="P262" s="194" t="s">
        <v>1088</v>
      </c>
      <c r="Q262" s="193">
        <v>0</v>
      </c>
      <c r="R262" s="193">
        <v>0.853</v>
      </c>
      <c r="S262" s="193">
        <v>0.853</v>
      </c>
      <c r="T262" s="193">
        <v>0.853</v>
      </c>
      <c r="U262" s="193">
        <v>109.28</v>
      </c>
      <c r="V262" s="194" t="s">
        <v>245</v>
      </c>
      <c r="W262" s="226">
        <v>118.48</v>
      </c>
      <c r="X262" s="226">
        <v>103.67</v>
      </c>
      <c r="Y262" s="194" t="s">
        <v>1089</v>
      </c>
      <c r="Z262" s="193" t="s">
        <v>334</v>
      </c>
      <c r="AA262" s="563" t="s">
        <v>335</v>
      </c>
      <c r="AB262" s="563" t="s">
        <v>190</v>
      </c>
      <c r="AC262" s="563">
        <f>SUMIF(Sheet3!B:B,C262,Sheet3!D:D)</f>
        <v>82.5</v>
      </c>
      <c r="AD262" s="193">
        <f t="shared" si="27"/>
        <v>70</v>
      </c>
      <c r="AE262" s="75"/>
      <c r="AF262" s="554"/>
    </row>
    <row r="263" ht="36" outlineLevel="2" spans="1:32">
      <c r="A263" s="216">
        <f>MAX($A$7:A262)+1</f>
        <v>181</v>
      </c>
      <c r="B263" s="194" t="s">
        <v>63</v>
      </c>
      <c r="C263" s="194" t="s">
        <v>65</v>
      </c>
      <c r="D263" s="194" t="s">
        <v>702</v>
      </c>
      <c r="E263" s="194" t="s">
        <v>1090</v>
      </c>
      <c r="F263" s="311" t="s">
        <v>1091</v>
      </c>
      <c r="G263" s="193">
        <v>0</v>
      </c>
      <c r="H263" s="193">
        <v>1.759</v>
      </c>
      <c r="I263" s="193"/>
      <c r="J263" s="193">
        <v>1.759</v>
      </c>
      <c r="K263" s="126">
        <v>123</v>
      </c>
      <c r="L263" s="126">
        <v>123</v>
      </c>
      <c r="M263" s="126">
        <f t="shared" si="26"/>
        <v>96</v>
      </c>
      <c r="N263" s="425">
        <f t="shared" si="25"/>
        <v>96</v>
      </c>
      <c r="O263" s="126"/>
      <c r="P263" s="194" t="s">
        <v>1091</v>
      </c>
      <c r="Q263" s="193">
        <v>0</v>
      </c>
      <c r="R263" s="193">
        <v>1.759</v>
      </c>
      <c r="S263" s="193">
        <v>1.759</v>
      </c>
      <c r="T263" s="193">
        <v>1.759</v>
      </c>
      <c r="U263" s="193">
        <v>136.818</v>
      </c>
      <c r="V263" s="194" t="s">
        <v>245</v>
      </c>
      <c r="W263" s="226">
        <v>140.72</v>
      </c>
      <c r="X263" s="226">
        <v>123.13</v>
      </c>
      <c r="Y263" s="194" t="s">
        <v>1092</v>
      </c>
      <c r="Z263" s="193" t="s">
        <v>334</v>
      </c>
      <c r="AA263" s="563" t="s">
        <v>335</v>
      </c>
      <c r="AB263" s="563" t="s">
        <v>190</v>
      </c>
      <c r="AC263" s="563">
        <f>SUMIF(Sheet3!B:B,C263,Sheet3!D:D)</f>
        <v>82.5</v>
      </c>
      <c r="AD263" s="193">
        <f t="shared" si="27"/>
        <v>145</v>
      </c>
      <c r="AE263" s="75"/>
      <c r="AF263" s="554"/>
    </row>
    <row r="264" ht="24" outlineLevel="2" spans="1:32">
      <c r="A264" s="216">
        <f>MAX($A$7:A263)+1</f>
        <v>182</v>
      </c>
      <c r="B264" s="194" t="s">
        <v>63</v>
      </c>
      <c r="C264" s="194" t="s">
        <v>65</v>
      </c>
      <c r="D264" s="194" t="s">
        <v>702</v>
      </c>
      <c r="E264" s="194" t="s">
        <v>1093</v>
      </c>
      <c r="F264" s="311" t="s">
        <v>1094</v>
      </c>
      <c r="G264" s="193">
        <v>4</v>
      </c>
      <c r="H264" s="193">
        <v>5.402</v>
      </c>
      <c r="I264" s="193"/>
      <c r="J264" s="193">
        <v>1.402</v>
      </c>
      <c r="K264" s="126">
        <v>118</v>
      </c>
      <c r="L264" s="126">
        <v>118</v>
      </c>
      <c r="M264" s="126">
        <f t="shared" si="26"/>
        <v>92</v>
      </c>
      <c r="N264" s="425">
        <f t="shared" si="25"/>
        <v>92</v>
      </c>
      <c r="O264" s="126"/>
      <c r="P264" s="194" t="s">
        <v>1094</v>
      </c>
      <c r="Q264" s="193">
        <v>4</v>
      </c>
      <c r="R264" s="193">
        <v>5.402</v>
      </c>
      <c r="S264" s="193">
        <v>1.402</v>
      </c>
      <c r="T264" s="193">
        <v>1.402</v>
      </c>
      <c r="U264" s="193">
        <v>140.115</v>
      </c>
      <c r="V264" s="194" t="s">
        <v>245</v>
      </c>
      <c r="W264" s="226">
        <v>132.16</v>
      </c>
      <c r="X264" s="226">
        <v>118.14</v>
      </c>
      <c r="Y264" s="194" t="s">
        <v>1095</v>
      </c>
      <c r="Z264" s="193" t="s">
        <v>334</v>
      </c>
      <c r="AA264" s="563" t="s">
        <v>335</v>
      </c>
      <c r="AB264" s="563" t="s">
        <v>190</v>
      </c>
      <c r="AC264" s="563">
        <f>SUMIF(Sheet3!B:B,C264,Sheet3!D:D)</f>
        <v>82.5</v>
      </c>
      <c r="AD264" s="193">
        <f t="shared" si="27"/>
        <v>116</v>
      </c>
      <c r="AE264" s="75"/>
      <c r="AF264" s="554"/>
    </row>
    <row r="265" ht="24" outlineLevel="2" spans="1:32">
      <c r="A265" s="216">
        <f>MAX($A$7:A264)+1</f>
        <v>183</v>
      </c>
      <c r="B265" s="194" t="s">
        <v>63</v>
      </c>
      <c r="C265" s="194" t="s">
        <v>65</v>
      </c>
      <c r="D265" s="194" t="s">
        <v>702</v>
      </c>
      <c r="E265" s="194" t="s">
        <v>1096</v>
      </c>
      <c r="F265" s="311" t="s">
        <v>1097</v>
      </c>
      <c r="G265" s="193">
        <v>1.082</v>
      </c>
      <c r="H265" s="193">
        <v>2.937</v>
      </c>
      <c r="I265" s="193"/>
      <c r="J265" s="193">
        <v>1.855</v>
      </c>
      <c r="K265" s="126">
        <v>149</v>
      </c>
      <c r="L265" s="126">
        <v>149</v>
      </c>
      <c r="M265" s="126">
        <f t="shared" si="26"/>
        <v>116</v>
      </c>
      <c r="N265" s="425">
        <f t="shared" si="25"/>
        <v>116</v>
      </c>
      <c r="O265" s="126"/>
      <c r="P265" s="194" t="s">
        <v>1097</v>
      </c>
      <c r="Q265" s="193">
        <v>1.082</v>
      </c>
      <c r="R265" s="193">
        <v>2.937</v>
      </c>
      <c r="S265" s="193">
        <v>1.855</v>
      </c>
      <c r="T265" s="193">
        <v>1.855</v>
      </c>
      <c r="U265" s="193">
        <v>149.85</v>
      </c>
      <c r="V265" s="194" t="s">
        <v>245</v>
      </c>
      <c r="W265" s="226">
        <v>168.4</v>
      </c>
      <c r="X265" s="226">
        <v>149.85</v>
      </c>
      <c r="Y265" s="194" t="s">
        <v>1098</v>
      </c>
      <c r="Z265" s="193" t="s">
        <v>334</v>
      </c>
      <c r="AA265" s="563" t="s">
        <v>335</v>
      </c>
      <c r="AB265" s="563" t="s">
        <v>190</v>
      </c>
      <c r="AC265" s="563">
        <f>SUMIF(Sheet3!B:B,C265,Sheet3!D:D)</f>
        <v>82.5</v>
      </c>
      <c r="AD265" s="193">
        <f t="shared" si="27"/>
        <v>153</v>
      </c>
      <c r="AE265" s="75"/>
      <c r="AF265" s="554"/>
    </row>
    <row r="266" customFormat="1" ht="24" spans="1:32">
      <c r="A266" s="5" t="s">
        <v>1099</v>
      </c>
      <c r="B266" s="74" t="s">
        <v>63</v>
      </c>
      <c r="C266" s="74" t="s">
        <v>65</v>
      </c>
      <c r="D266" s="559" t="s">
        <v>186</v>
      </c>
      <c r="E266" s="565" t="s">
        <v>1100</v>
      </c>
      <c r="F266" s="584" t="s">
        <v>1101</v>
      </c>
      <c r="G266" s="559" t="s">
        <v>348</v>
      </c>
      <c r="H266" s="559" t="s">
        <v>1102</v>
      </c>
      <c r="I266" s="585"/>
      <c r="J266" s="585"/>
      <c r="K266" s="559"/>
      <c r="L266" s="555"/>
      <c r="M266" s="559"/>
      <c r="N266" s="559"/>
      <c r="O266" s="585"/>
      <c r="P266" s="559" t="s">
        <v>1101</v>
      </c>
      <c r="Q266" s="559" t="s">
        <v>348</v>
      </c>
      <c r="R266" s="559" t="s">
        <v>1102</v>
      </c>
      <c r="S266" s="555">
        <v>1.485</v>
      </c>
      <c r="T266" s="555">
        <v>1.485</v>
      </c>
      <c r="U266" s="555">
        <v>106.628</v>
      </c>
      <c r="V266" s="559" t="s">
        <v>245</v>
      </c>
      <c r="W266" s="555">
        <v>125.157</v>
      </c>
      <c r="X266" s="555">
        <v>106.628</v>
      </c>
      <c r="Y266" s="559" t="s">
        <v>1103</v>
      </c>
      <c r="Z266" s="585" t="s">
        <v>374</v>
      </c>
      <c r="AA266" s="563" t="s">
        <v>335</v>
      </c>
      <c r="AB266" s="563" t="s">
        <v>190</v>
      </c>
      <c r="AC266" s="563">
        <f>SUMIF(Sheet3!B:B,C266,Sheet3!D:D)</f>
        <v>82.5</v>
      </c>
      <c r="AD266" s="559">
        <f t="shared" si="27"/>
        <v>123</v>
      </c>
      <c r="AE266" s="566"/>
      <c r="AF266" s="554"/>
    </row>
    <row r="267" outlineLevel="2" spans="1:32">
      <c r="A267" s="126">
        <f>MAX($A$7:A265)+1</f>
        <v>184</v>
      </c>
      <c r="B267" s="125" t="s">
        <v>63</v>
      </c>
      <c r="C267" s="218" t="s">
        <v>69</v>
      </c>
      <c r="D267" s="115" t="s">
        <v>392</v>
      </c>
      <c r="E267" s="125" t="str">
        <f>C267&amp;D267</f>
        <v>大埔县前期工作</v>
      </c>
      <c r="F267" s="571" t="s">
        <v>1104</v>
      </c>
      <c r="G267" s="125"/>
      <c r="H267" s="125"/>
      <c r="I267" s="125"/>
      <c r="J267" s="125"/>
      <c r="K267" s="126">
        <v>100</v>
      </c>
      <c r="L267" s="126">
        <v>100</v>
      </c>
      <c r="M267" s="126">
        <v>100</v>
      </c>
      <c r="N267" s="615">
        <v>100</v>
      </c>
      <c r="O267" s="126"/>
      <c r="P267" s="571"/>
      <c r="Q267" s="571"/>
      <c r="R267" s="571"/>
      <c r="S267" s="571"/>
      <c r="T267" s="571"/>
      <c r="U267" s="571"/>
      <c r="V267" s="125"/>
      <c r="W267" s="226"/>
      <c r="X267" s="226"/>
      <c r="Y267" s="125"/>
      <c r="Z267" s="125"/>
      <c r="AA267" s="554"/>
      <c r="AB267" s="554" t="s">
        <v>392</v>
      </c>
      <c r="AC267" s="554"/>
      <c r="AD267" s="571"/>
      <c r="AE267" s="75">
        <v>100</v>
      </c>
      <c r="AF267" s="554"/>
    </row>
    <row r="268" ht="24" outlineLevel="2" spans="1:32">
      <c r="A268" s="216">
        <f>MAX($A$7:A267)+1</f>
        <v>185</v>
      </c>
      <c r="B268" s="194" t="s">
        <v>63</v>
      </c>
      <c r="C268" s="194" t="s">
        <v>69</v>
      </c>
      <c r="D268" s="194" t="s">
        <v>182</v>
      </c>
      <c r="E268" s="194" t="s">
        <v>1105</v>
      </c>
      <c r="F268" s="311" t="s">
        <v>1106</v>
      </c>
      <c r="G268" s="193">
        <v>11.763</v>
      </c>
      <c r="H268" s="193">
        <v>22.814</v>
      </c>
      <c r="I268" s="193"/>
      <c r="J268" s="193">
        <v>11.051</v>
      </c>
      <c r="K268" s="126">
        <v>1828</v>
      </c>
      <c r="L268" s="126">
        <v>1828</v>
      </c>
      <c r="M268" s="126">
        <f t="shared" ref="M268:M273" si="28">N268</f>
        <v>1425</v>
      </c>
      <c r="N268" s="615">
        <f t="shared" ref="N268:N282" si="29">ROUND(L268*0.7797,0)</f>
        <v>1425</v>
      </c>
      <c r="O268" s="126"/>
      <c r="P268" s="194" t="s">
        <v>1106</v>
      </c>
      <c r="Q268" s="193">
        <v>11.763</v>
      </c>
      <c r="R268" s="193">
        <v>22.814</v>
      </c>
      <c r="S268" s="193">
        <v>11.051</v>
      </c>
      <c r="T268" s="193">
        <v>11.051</v>
      </c>
      <c r="U268" s="193">
        <v>1839.914</v>
      </c>
      <c r="V268" s="194" t="s">
        <v>342</v>
      </c>
      <c r="W268" s="226">
        <v>2133.296</v>
      </c>
      <c r="X268" s="226">
        <v>1843.532</v>
      </c>
      <c r="Y268" s="194" t="s">
        <v>1107</v>
      </c>
      <c r="Z268" s="193" t="s">
        <v>334</v>
      </c>
      <c r="AA268" s="563" t="s">
        <v>335</v>
      </c>
      <c r="AB268" s="563" t="s">
        <v>340</v>
      </c>
      <c r="AC268" s="563">
        <f>SUMIF(Sheet3!B:B,C268,Sheet3!E:E)</f>
        <v>165</v>
      </c>
      <c r="AD268" s="193">
        <f t="shared" ref="AD268:AD283" si="30">(ROUND(AC268*T268,0))</f>
        <v>1823</v>
      </c>
      <c r="AE268" s="75"/>
      <c r="AF268" s="554"/>
    </row>
    <row r="269" ht="24" outlineLevel="2" spans="1:32">
      <c r="A269" s="216">
        <f>MAX($A$7:A268)+1</f>
        <v>186</v>
      </c>
      <c r="B269" s="194" t="s">
        <v>63</v>
      </c>
      <c r="C269" s="194" t="s">
        <v>69</v>
      </c>
      <c r="D269" s="194" t="s">
        <v>186</v>
      </c>
      <c r="E269" s="194" t="s">
        <v>1108</v>
      </c>
      <c r="F269" s="311" t="s">
        <v>1109</v>
      </c>
      <c r="G269" s="193">
        <v>0</v>
      </c>
      <c r="H269" s="193">
        <v>1.792</v>
      </c>
      <c r="I269" s="193"/>
      <c r="J269" s="193">
        <v>1.792</v>
      </c>
      <c r="K269" s="126">
        <v>148</v>
      </c>
      <c r="L269" s="126">
        <v>148</v>
      </c>
      <c r="M269" s="126">
        <f t="shared" si="28"/>
        <v>115</v>
      </c>
      <c r="N269" s="615">
        <f t="shared" si="29"/>
        <v>115</v>
      </c>
      <c r="O269" s="126"/>
      <c r="P269" s="194" t="s">
        <v>1109</v>
      </c>
      <c r="Q269" s="193">
        <v>0</v>
      </c>
      <c r="R269" s="193">
        <v>1.792</v>
      </c>
      <c r="S269" s="193">
        <v>1.792</v>
      </c>
      <c r="T269" s="193">
        <v>1.792</v>
      </c>
      <c r="U269" s="193">
        <v>138.63</v>
      </c>
      <c r="V269" s="194" t="s">
        <v>245</v>
      </c>
      <c r="W269" s="226">
        <v>273.81</v>
      </c>
      <c r="X269" s="226">
        <v>203.64</v>
      </c>
      <c r="Y269" s="194" t="s">
        <v>1110</v>
      </c>
      <c r="Z269" s="193" t="s">
        <v>334</v>
      </c>
      <c r="AA269" s="563" t="s">
        <v>335</v>
      </c>
      <c r="AB269" s="563" t="s">
        <v>190</v>
      </c>
      <c r="AC269" s="563">
        <f>SUMIF(Sheet3!B:B,C269,Sheet3!D:D)</f>
        <v>82.5</v>
      </c>
      <c r="AD269" s="193">
        <f t="shared" si="30"/>
        <v>148</v>
      </c>
      <c r="AE269" s="75"/>
      <c r="AF269" s="554"/>
    </row>
    <row r="270" ht="24" outlineLevel="2" spans="1:32">
      <c r="A270" s="216">
        <f>MAX($A$7:A269)+1</f>
        <v>187</v>
      </c>
      <c r="B270" s="194" t="s">
        <v>63</v>
      </c>
      <c r="C270" s="194" t="s">
        <v>69</v>
      </c>
      <c r="D270" s="194" t="s">
        <v>182</v>
      </c>
      <c r="E270" s="194" t="s">
        <v>1111</v>
      </c>
      <c r="F270" s="311" t="s">
        <v>1112</v>
      </c>
      <c r="G270" s="193">
        <v>8.456</v>
      </c>
      <c r="H270" s="193">
        <v>13.696</v>
      </c>
      <c r="I270" s="193"/>
      <c r="J270" s="193">
        <v>5.24</v>
      </c>
      <c r="K270" s="126">
        <v>865</v>
      </c>
      <c r="L270" s="126">
        <v>865</v>
      </c>
      <c r="M270" s="126">
        <f t="shared" si="28"/>
        <v>674</v>
      </c>
      <c r="N270" s="615">
        <f t="shared" si="29"/>
        <v>674</v>
      </c>
      <c r="O270" s="126"/>
      <c r="P270" s="194" t="s">
        <v>1112</v>
      </c>
      <c r="Q270" s="193">
        <v>8.456</v>
      </c>
      <c r="R270" s="193">
        <v>13.696</v>
      </c>
      <c r="S270" s="193">
        <v>5.24</v>
      </c>
      <c r="T270" s="193">
        <v>5.24</v>
      </c>
      <c r="U270" s="193">
        <v>974.89</v>
      </c>
      <c r="V270" s="194" t="s">
        <v>342</v>
      </c>
      <c r="W270" s="226">
        <v>1266.6</v>
      </c>
      <c r="X270" s="226">
        <v>981.5</v>
      </c>
      <c r="Y270" s="194" t="s">
        <v>1113</v>
      </c>
      <c r="Z270" s="193" t="s">
        <v>334</v>
      </c>
      <c r="AA270" s="563" t="s">
        <v>335</v>
      </c>
      <c r="AB270" s="563" t="s">
        <v>340</v>
      </c>
      <c r="AC270" s="563">
        <f>SUMIF(Sheet3!B:B,C270,Sheet3!E:E)</f>
        <v>165</v>
      </c>
      <c r="AD270" s="193">
        <f t="shared" si="30"/>
        <v>865</v>
      </c>
      <c r="AE270" s="75"/>
      <c r="AF270" s="554"/>
    </row>
    <row r="271" ht="24" outlineLevel="2" spans="1:32">
      <c r="A271" s="216">
        <f>MAX($A$7:A270)+1</f>
        <v>188</v>
      </c>
      <c r="B271" s="194" t="s">
        <v>63</v>
      </c>
      <c r="C271" s="194" t="s">
        <v>69</v>
      </c>
      <c r="D271" s="194" t="s">
        <v>186</v>
      </c>
      <c r="E271" s="194" t="s">
        <v>1114</v>
      </c>
      <c r="F271" s="311" t="s">
        <v>1115</v>
      </c>
      <c r="G271" s="193">
        <v>0</v>
      </c>
      <c r="H271" s="193">
        <v>0.949</v>
      </c>
      <c r="I271" s="193"/>
      <c r="J271" s="193">
        <v>0.949</v>
      </c>
      <c r="K271" s="126">
        <v>78</v>
      </c>
      <c r="L271" s="126">
        <v>78</v>
      </c>
      <c r="M271" s="126">
        <f t="shared" si="28"/>
        <v>61</v>
      </c>
      <c r="N271" s="615">
        <f t="shared" si="29"/>
        <v>61</v>
      </c>
      <c r="O271" s="126"/>
      <c r="P271" s="194" t="s">
        <v>1115</v>
      </c>
      <c r="Q271" s="193">
        <v>0</v>
      </c>
      <c r="R271" s="193">
        <v>0.949</v>
      </c>
      <c r="S271" s="193">
        <v>0.949</v>
      </c>
      <c r="T271" s="193">
        <v>0.949</v>
      </c>
      <c r="U271" s="193">
        <v>79.94</v>
      </c>
      <c r="V271" s="194" t="s">
        <v>245</v>
      </c>
      <c r="W271" s="226">
        <v>113.89</v>
      </c>
      <c r="X271" s="226">
        <v>79.14</v>
      </c>
      <c r="Y271" s="194" t="s">
        <v>1116</v>
      </c>
      <c r="Z271" s="193" t="s">
        <v>334</v>
      </c>
      <c r="AA271" s="563" t="s">
        <v>335</v>
      </c>
      <c r="AB271" s="563" t="s">
        <v>190</v>
      </c>
      <c r="AC271" s="563">
        <f>SUMIF(Sheet3!B:B,C271,Sheet3!D:D)</f>
        <v>82.5</v>
      </c>
      <c r="AD271" s="193">
        <f t="shared" si="30"/>
        <v>78</v>
      </c>
      <c r="AE271" s="75"/>
      <c r="AF271" s="554"/>
    </row>
    <row r="272" ht="24" outlineLevel="2" spans="1:32">
      <c r="A272" s="216">
        <f>MAX($A$7:A271)+1</f>
        <v>189</v>
      </c>
      <c r="B272" s="194" t="s">
        <v>63</v>
      </c>
      <c r="C272" s="194" t="s">
        <v>69</v>
      </c>
      <c r="D272" s="194" t="s">
        <v>186</v>
      </c>
      <c r="E272" s="194" t="s">
        <v>1117</v>
      </c>
      <c r="F272" s="311" t="s">
        <v>1118</v>
      </c>
      <c r="G272" s="193">
        <v>0</v>
      </c>
      <c r="H272" s="193">
        <v>1.953</v>
      </c>
      <c r="I272" s="193"/>
      <c r="J272" s="193">
        <v>1.953</v>
      </c>
      <c r="K272" s="126">
        <v>111</v>
      </c>
      <c r="L272" s="126">
        <v>111</v>
      </c>
      <c r="M272" s="126">
        <f t="shared" si="28"/>
        <v>87</v>
      </c>
      <c r="N272" s="615">
        <f t="shared" si="29"/>
        <v>87</v>
      </c>
      <c r="O272" s="126"/>
      <c r="P272" s="194" t="s">
        <v>1118</v>
      </c>
      <c r="Q272" s="193">
        <v>0</v>
      </c>
      <c r="R272" s="193">
        <v>1.953</v>
      </c>
      <c r="S272" s="193">
        <v>1.208</v>
      </c>
      <c r="T272" s="193">
        <v>1.208</v>
      </c>
      <c r="U272" s="193">
        <v>94.57</v>
      </c>
      <c r="V272" s="194" t="s">
        <v>245</v>
      </c>
      <c r="W272" s="226">
        <v>151.92</v>
      </c>
      <c r="X272" s="226">
        <v>111.64</v>
      </c>
      <c r="Y272" s="194" t="s">
        <v>1119</v>
      </c>
      <c r="Z272" s="193" t="s">
        <v>334</v>
      </c>
      <c r="AA272" s="563" t="s">
        <v>335</v>
      </c>
      <c r="AB272" s="563" t="s">
        <v>190</v>
      </c>
      <c r="AC272" s="563">
        <f>SUMIF(Sheet3!B:B,C272,Sheet3!D:D)</f>
        <v>82.5</v>
      </c>
      <c r="AD272" s="193">
        <f t="shared" si="30"/>
        <v>100</v>
      </c>
      <c r="AE272" s="75"/>
      <c r="AF272" s="554"/>
    </row>
    <row r="273" ht="24" outlineLevel="2" spans="1:32">
      <c r="A273" s="216">
        <f>MAX($A$7:A272)+1</f>
        <v>190</v>
      </c>
      <c r="B273" s="194" t="s">
        <v>63</v>
      </c>
      <c r="C273" s="194" t="s">
        <v>69</v>
      </c>
      <c r="D273" s="194" t="s">
        <v>186</v>
      </c>
      <c r="E273" s="194" t="s">
        <v>1120</v>
      </c>
      <c r="F273" s="311" t="s">
        <v>1121</v>
      </c>
      <c r="G273" s="193">
        <v>2.632</v>
      </c>
      <c r="H273" s="193">
        <v>9.51</v>
      </c>
      <c r="I273" s="193"/>
      <c r="J273" s="193">
        <v>6.878</v>
      </c>
      <c r="K273" s="126">
        <v>552</v>
      </c>
      <c r="L273" s="126">
        <v>552</v>
      </c>
      <c r="M273" s="126">
        <f t="shared" si="28"/>
        <v>430</v>
      </c>
      <c r="N273" s="615">
        <f t="shared" si="29"/>
        <v>430</v>
      </c>
      <c r="O273" s="126"/>
      <c r="P273" s="194" t="s">
        <v>1121</v>
      </c>
      <c r="Q273" s="193">
        <v>2.632</v>
      </c>
      <c r="R273" s="193">
        <v>9.51</v>
      </c>
      <c r="S273" s="193">
        <v>6.878</v>
      </c>
      <c r="T273" s="193">
        <v>6.878</v>
      </c>
      <c r="U273" s="193">
        <v>541.78</v>
      </c>
      <c r="V273" s="194" t="s">
        <v>245</v>
      </c>
      <c r="W273" s="226">
        <v>781.9</v>
      </c>
      <c r="X273" s="226">
        <v>552.3</v>
      </c>
      <c r="Y273" s="194" t="s">
        <v>1122</v>
      </c>
      <c r="Z273" s="193" t="s">
        <v>334</v>
      </c>
      <c r="AA273" s="563" t="s">
        <v>335</v>
      </c>
      <c r="AB273" s="563" t="s">
        <v>190</v>
      </c>
      <c r="AC273" s="563">
        <f>SUMIF(Sheet3!B:B,C273,Sheet3!D:D)</f>
        <v>82.5</v>
      </c>
      <c r="AD273" s="193">
        <f t="shared" si="30"/>
        <v>567</v>
      </c>
      <c r="AE273" s="75"/>
      <c r="AF273" s="554"/>
    </row>
    <row r="274" ht="36" outlineLevel="2" spans="1:32">
      <c r="A274" s="216">
        <f>MAX($A$7:A273)+1</f>
        <v>191</v>
      </c>
      <c r="B274" s="194" t="s">
        <v>63</v>
      </c>
      <c r="C274" s="194" t="s">
        <v>69</v>
      </c>
      <c r="D274" s="194" t="s">
        <v>186</v>
      </c>
      <c r="E274" s="194" t="s">
        <v>1123</v>
      </c>
      <c r="F274" s="311" t="s">
        <v>1124</v>
      </c>
      <c r="G274" s="193">
        <v>0</v>
      </c>
      <c r="H274" s="193">
        <v>0.806</v>
      </c>
      <c r="I274" s="193"/>
      <c r="J274" s="193">
        <v>0.806</v>
      </c>
      <c r="K274" s="126">
        <v>37</v>
      </c>
      <c r="L274" s="126">
        <v>37</v>
      </c>
      <c r="M274" s="126">
        <f>N274+3</f>
        <v>32</v>
      </c>
      <c r="N274" s="615">
        <f t="shared" si="29"/>
        <v>29</v>
      </c>
      <c r="O274" s="126"/>
      <c r="P274" s="194" t="s">
        <v>1124</v>
      </c>
      <c r="Q274" s="193">
        <v>0</v>
      </c>
      <c r="R274" s="193">
        <v>0.806</v>
      </c>
      <c r="S274" s="193">
        <v>0.326</v>
      </c>
      <c r="T274" s="193">
        <v>0.326</v>
      </c>
      <c r="U274" s="193">
        <v>26.1</v>
      </c>
      <c r="V274" s="194" t="s">
        <v>245</v>
      </c>
      <c r="W274" s="226">
        <v>54.62</v>
      </c>
      <c r="X274" s="226">
        <v>37.61</v>
      </c>
      <c r="Y274" s="194" t="s">
        <v>1125</v>
      </c>
      <c r="Z274" s="193" t="s">
        <v>334</v>
      </c>
      <c r="AA274" s="563" t="s">
        <v>335</v>
      </c>
      <c r="AB274" s="563" t="s">
        <v>190</v>
      </c>
      <c r="AC274" s="563">
        <f>SUMIF(Sheet3!B:B,C274,Sheet3!D:D)</f>
        <v>82.5</v>
      </c>
      <c r="AD274" s="193">
        <f t="shared" si="30"/>
        <v>27</v>
      </c>
      <c r="AE274" s="75"/>
      <c r="AF274" s="554"/>
    </row>
    <row r="275" ht="36" outlineLevel="2" spans="1:32">
      <c r="A275" s="216">
        <f>MAX($A$7:A274)+1</f>
        <v>192</v>
      </c>
      <c r="B275" s="194" t="s">
        <v>63</v>
      </c>
      <c r="C275" s="194" t="s">
        <v>69</v>
      </c>
      <c r="D275" s="194" t="s">
        <v>186</v>
      </c>
      <c r="E275" s="194" t="s">
        <v>1126</v>
      </c>
      <c r="F275" s="311" t="s">
        <v>1127</v>
      </c>
      <c r="G275" s="193">
        <v>0</v>
      </c>
      <c r="H275" s="193">
        <v>0.779</v>
      </c>
      <c r="I275" s="193"/>
      <c r="J275" s="193">
        <v>0.779</v>
      </c>
      <c r="K275" s="126">
        <v>64</v>
      </c>
      <c r="L275" s="126">
        <v>64</v>
      </c>
      <c r="M275" s="126">
        <f t="shared" ref="M275:M282" si="31">N275</f>
        <v>50</v>
      </c>
      <c r="N275" s="615">
        <f t="shared" si="29"/>
        <v>50</v>
      </c>
      <c r="O275" s="126"/>
      <c r="P275" s="194" t="s">
        <v>1127</v>
      </c>
      <c r="Q275" s="193">
        <v>0</v>
      </c>
      <c r="R275" s="193">
        <v>0.779</v>
      </c>
      <c r="S275" s="193">
        <v>0.502</v>
      </c>
      <c r="T275" s="193">
        <v>0.502</v>
      </c>
      <c r="U275" s="193">
        <v>40.98</v>
      </c>
      <c r="V275" s="194" t="s">
        <v>245</v>
      </c>
      <c r="W275" s="226">
        <v>85.04</v>
      </c>
      <c r="X275" s="226">
        <v>64.57</v>
      </c>
      <c r="Y275" s="194" t="s">
        <v>1128</v>
      </c>
      <c r="Z275" s="193" t="s">
        <v>334</v>
      </c>
      <c r="AA275" s="563" t="s">
        <v>335</v>
      </c>
      <c r="AB275" s="563" t="s">
        <v>190</v>
      </c>
      <c r="AC275" s="563">
        <f>SUMIF(Sheet3!B:B,C275,Sheet3!D:D)</f>
        <v>82.5</v>
      </c>
      <c r="AD275" s="193">
        <f t="shared" si="30"/>
        <v>41</v>
      </c>
      <c r="AE275" s="75"/>
      <c r="AF275" s="554"/>
    </row>
    <row r="276" ht="24" outlineLevel="2" spans="1:32">
      <c r="A276" s="216">
        <f>MAX($A$7:A275)+1</f>
        <v>193</v>
      </c>
      <c r="B276" s="194" t="s">
        <v>63</v>
      </c>
      <c r="C276" s="194" t="s">
        <v>69</v>
      </c>
      <c r="D276" s="194" t="s">
        <v>186</v>
      </c>
      <c r="E276" s="194" t="s">
        <v>1129</v>
      </c>
      <c r="F276" s="311" t="s">
        <v>1130</v>
      </c>
      <c r="G276" s="193">
        <v>0</v>
      </c>
      <c r="H276" s="193">
        <v>1.627</v>
      </c>
      <c r="I276" s="193"/>
      <c r="J276" s="193">
        <v>1.627</v>
      </c>
      <c r="K276" s="126">
        <v>134</v>
      </c>
      <c r="L276" s="126">
        <v>134</v>
      </c>
      <c r="M276" s="126">
        <f t="shared" si="31"/>
        <v>104</v>
      </c>
      <c r="N276" s="615">
        <f t="shared" si="29"/>
        <v>104</v>
      </c>
      <c r="O276" s="126"/>
      <c r="P276" s="194" t="s">
        <v>1130</v>
      </c>
      <c r="Q276" s="193">
        <v>0</v>
      </c>
      <c r="R276" s="193">
        <v>1.627</v>
      </c>
      <c r="S276" s="193">
        <v>1.049</v>
      </c>
      <c r="T276" s="193">
        <v>1.049</v>
      </c>
      <c r="U276" s="193">
        <v>82.37</v>
      </c>
      <c r="V276" s="194" t="s">
        <v>245</v>
      </c>
      <c r="W276" s="226">
        <v>181.26</v>
      </c>
      <c r="X276" s="226">
        <v>137.09</v>
      </c>
      <c r="Y276" s="194" t="s">
        <v>1131</v>
      </c>
      <c r="Z276" s="193" t="s">
        <v>334</v>
      </c>
      <c r="AA276" s="563" t="s">
        <v>335</v>
      </c>
      <c r="AB276" s="563" t="s">
        <v>190</v>
      </c>
      <c r="AC276" s="563">
        <f>SUMIF(Sheet3!B:B,C276,Sheet3!D:D)</f>
        <v>82.5</v>
      </c>
      <c r="AD276" s="193">
        <f t="shared" si="30"/>
        <v>87</v>
      </c>
      <c r="AE276" s="75"/>
      <c r="AF276" s="554"/>
    </row>
    <row r="277" ht="36" outlineLevel="2" spans="1:32">
      <c r="A277" s="216">
        <f>MAX($A$7:A276)+1</f>
        <v>194</v>
      </c>
      <c r="B277" s="194" t="s">
        <v>63</v>
      </c>
      <c r="C277" s="194" t="s">
        <v>69</v>
      </c>
      <c r="D277" s="194" t="s">
        <v>186</v>
      </c>
      <c r="E277" s="194" t="s">
        <v>1132</v>
      </c>
      <c r="F277" s="311" t="s">
        <v>1133</v>
      </c>
      <c r="G277" s="193">
        <v>0</v>
      </c>
      <c r="H277" s="193">
        <v>2.129</v>
      </c>
      <c r="I277" s="193"/>
      <c r="J277" s="193">
        <v>2.129</v>
      </c>
      <c r="K277" s="126">
        <v>166</v>
      </c>
      <c r="L277" s="126">
        <v>166</v>
      </c>
      <c r="M277" s="126">
        <f t="shared" si="31"/>
        <v>129</v>
      </c>
      <c r="N277" s="615">
        <f t="shared" si="29"/>
        <v>129</v>
      </c>
      <c r="O277" s="126"/>
      <c r="P277" s="194" t="s">
        <v>1133</v>
      </c>
      <c r="Q277" s="193">
        <v>0</v>
      </c>
      <c r="R277" s="193">
        <v>2.129</v>
      </c>
      <c r="S277" s="193">
        <v>1.765</v>
      </c>
      <c r="T277" s="193">
        <v>1.765</v>
      </c>
      <c r="U277" s="193">
        <v>142.6</v>
      </c>
      <c r="V277" s="194" t="s">
        <v>245</v>
      </c>
      <c r="W277" s="226">
        <v>219.25</v>
      </c>
      <c r="X277" s="226">
        <v>166.31</v>
      </c>
      <c r="Y277" s="194" t="s">
        <v>1134</v>
      </c>
      <c r="Z277" s="193" t="s">
        <v>334</v>
      </c>
      <c r="AA277" s="563" t="s">
        <v>335</v>
      </c>
      <c r="AB277" s="563" t="s">
        <v>190</v>
      </c>
      <c r="AC277" s="563">
        <f>SUMIF(Sheet3!B:B,C277,Sheet3!D:D)</f>
        <v>82.5</v>
      </c>
      <c r="AD277" s="193">
        <f t="shared" si="30"/>
        <v>146</v>
      </c>
      <c r="AE277" s="75"/>
      <c r="AF277" s="554"/>
    </row>
    <row r="278" ht="24" outlineLevel="2" spans="1:32">
      <c r="A278" s="216">
        <f>MAX($A$7:A277)+1</f>
        <v>195</v>
      </c>
      <c r="B278" s="194" t="s">
        <v>63</v>
      </c>
      <c r="C278" s="194" t="s">
        <v>69</v>
      </c>
      <c r="D278" s="194" t="s">
        <v>186</v>
      </c>
      <c r="E278" s="194" t="s">
        <v>1135</v>
      </c>
      <c r="F278" s="311" t="s">
        <v>1136</v>
      </c>
      <c r="G278" s="193">
        <v>0</v>
      </c>
      <c r="H278" s="193">
        <v>0.738</v>
      </c>
      <c r="I278" s="193"/>
      <c r="J278" s="193">
        <v>0.738</v>
      </c>
      <c r="K278" s="126">
        <v>61</v>
      </c>
      <c r="L278" s="126">
        <v>61</v>
      </c>
      <c r="M278" s="126">
        <f t="shared" si="31"/>
        <v>48</v>
      </c>
      <c r="N278" s="615">
        <f t="shared" si="29"/>
        <v>48</v>
      </c>
      <c r="O278" s="126"/>
      <c r="P278" s="194" t="s">
        <v>1136</v>
      </c>
      <c r="Q278" s="193">
        <v>0</v>
      </c>
      <c r="R278" s="193">
        <v>0.738</v>
      </c>
      <c r="S278" s="193">
        <v>0.738</v>
      </c>
      <c r="T278" s="193">
        <v>0.738</v>
      </c>
      <c r="U278" s="193">
        <v>39.41</v>
      </c>
      <c r="V278" s="194" t="s">
        <v>245</v>
      </c>
      <c r="W278" s="226">
        <v>77.49</v>
      </c>
      <c r="X278" s="226">
        <v>74.95</v>
      </c>
      <c r="Y278" s="194" t="s">
        <v>1137</v>
      </c>
      <c r="Z278" s="193" t="s">
        <v>334</v>
      </c>
      <c r="AA278" s="563" t="s">
        <v>335</v>
      </c>
      <c r="AB278" s="563" t="s">
        <v>190</v>
      </c>
      <c r="AC278" s="563">
        <f>SUMIF(Sheet3!B:B,C278,Sheet3!D:D)</f>
        <v>82.5</v>
      </c>
      <c r="AD278" s="193">
        <f t="shared" si="30"/>
        <v>61</v>
      </c>
      <c r="AE278" s="75"/>
      <c r="AF278" s="554"/>
    </row>
    <row r="279" ht="24" outlineLevel="2" spans="1:32">
      <c r="A279" s="216">
        <f>MAX($A$7:A278)+1</f>
        <v>196</v>
      </c>
      <c r="B279" s="194" t="s">
        <v>63</v>
      </c>
      <c r="C279" s="194" t="s">
        <v>69</v>
      </c>
      <c r="D279" s="194" t="s">
        <v>186</v>
      </c>
      <c r="E279" s="194" t="s">
        <v>1138</v>
      </c>
      <c r="F279" s="311" t="s">
        <v>1139</v>
      </c>
      <c r="G279" s="193">
        <v>0</v>
      </c>
      <c r="H279" s="193">
        <v>1.733</v>
      </c>
      <c r="I279" s="193"/>
      <c r="J279" s="193">
        <v>1.733</v>
      </c>
      <c r="K279" s="126">
        <v>143</v>
      </c>
      <c r="L279" s="126">
        <v>143</v>
      </c>
      <c r="M279" s="126">
        <f t="shared" si="31"/>
        <v>111</v>
      </c>
      <c r="N279" s="615">
        <f t="shared" si="29"/>
        <v>111</v>
      </c>
      <c r="O279" s="126"/>
      <c r="P279" s="194" t="s">
        <v>1139</v>
      </c>
      <c r="Q279" s="193">
        <v>0</v>
      </c>
      <c r="R279" s="193">
        <v>1.733</v>
      </c>
      <c r="S279" s="193">
        <v>1.271</v>
      </c>
      <c r="T279" s="193">
        <v>1.271</v>
      </c>
      <c r="U279" s="193">
        <v>99.92</v>
      </c>
      <c r="V279" s="194" t="s">
        <v>245</v>
      </c>
      <c r="W279" s="226">
        <v>257.16</v>
      </c>
      <c r="X279" s="226">
        <v>173.28</v>
      </c>
      <c r="Y279" s="194" t="s">
        <v>1140</v>
      </c>
      <c r="Z279" s="193" t="s">
        <v>334</v>
      </c>
      <c r="AA279" s="563" t="s">
        <v>335</v>
      </c>
      <c r="AB279" s="563" t="s">
        <v>190</v>
      </c>
      <c r="AC279" s="563">
        <f>SUMIF(Sheet3!B:B,C279,Sheet3!D:D)</f>
        <v>82.5</v>
      </c>
      <c r="AD279" s="193">
        <f t="shared" si="30"/>
        <v>105</v>
      </c>
      <c r="AE279" s="75"/>
      <c r="AF279" s="554"/>
    </row>
    <row r="280" ht="36" outlineLevel="2" spans="1:32">
      <c r="A280" s="216">
        <f>MAX($A$7:A279)+1</f>
        <v>197</v>
      </c>
      <c r="B280" s="194" t="s">
        <v>63</v>
      </c>
      <c r="C280" s="194" t="s">
        <v>69</v>
      </c>
      <c r="D280" s="194" t="s">
        <v>186</v>
      </c>
      <c r="E280" s="194" t="s">
        <v>1141</v>
      </c>
      <c r="F280" s="311" t="s">
        <v>1142</v>
      </c>
      <c r="G280" s="193">
        <v>0</v>
      </c>
      <c r="H280" s="193">
        <v>0.689</v>
      </c>
      <c r="I280" s="193"/>
      <c r="J280" s="193">
        <v>0.689</v>
      </c>
      <c r="K280" s="126">
        <v>57</v>
      </c>
      <c r="L280" s="126">
        <v>57</v>
      </c>
      <c r="M280" s="126">
        <f t="shared" si="31"/>
        <v>44</v>
      </c>
      <c r="N280" s="615">
        <f t="shared" si="29"/>
        <v>44</v>
      </c>
      <c r="O280" s="126"/>
      <c r="P280" s="194" t="s">
        <v>1142</v>
      </c>
      <c r="Q280" s="193">
        <v>0</v>
      </c>
      <c r="R280" s="193">
        <v>0.689</v>
      </c>
      <c r="S280" s="193">
        <v>0.689</v>
      </c>
      <c r="T280" s="193">
        <v>0.689</v>
      </c>
      <c r="U280" s="193">
        <v>54.38</v>
      </c>
      <c r="V280" s="194" t="s">
        <v>245</v>
      </c>
      <c r="W280" s="226">
        <v>83.49</v>
      </c>
      <c r="X280" s="226">
        <v>58.77</v>
      </c>
      <c r="Y280" s="194" t="s">
        <v>1143</v>
      </c>
      <c r="Z280" s="193" t="s">
        <v>334</v>
      </c>
      <c r="AA280" s="563" t="s">
        <v>335</v>
      </c>
      <c r="AB280" s="563" t="s">
        <v>190</v>
      </c>
      <c r="AC280" s="563">
        <f>SUMIF(Sheet3!B:B,C280,Sheet3!D:D)</f>
        <v>82.5</v>
      </c>
      <c r="AD280" s="193">
        <f t="shared" si="30"/>
        <v>57</v>
      </c>
      <c r="AE280" s="75"/>
      <c r="AF280" s="554"/>
    </row>
    <row r="281" ht="24" outlineLevel="2" spans="1:32">
      <c r="A281" s="216">
        <f>MAX($A$7:A280)+1</f>
        <v>198</v>
      </c>
      <c r="B281" s="194" t="s">
        <v>63</v>
      </c>
      <c r="C281" s="194" t="s">
        <v>69</v>
      </c>
      <c r="D281" s="194" t="s">
        <v>186</v>
      </c>
      <c r="E281" s="194" t="s">
        <v>1144</v>
      </c>
      <c r="F281" s="311" t="s">
        <v>1145</v>
      </c>
      <c r="G281" s="193">
        <v>0</v>
      </c>
      <c r="H281" s="193">
        <v>3.116</v>
      </c>
      <c r="I281" s="193"/>
      <c r="J281" s="193">
        <v>3.116</v>
      </c>
      <c r="K281" s="126">
        <v>257</v>
      </c>
      <c r="L281" s="126">
        <v>257</v>
      </c>
      <c r="M281" s="126">
        <f t="shared" si="31"/>
        <v>200</v>
      </c>
      <c r="N281" s="615">
        <f t="shared" si="29"/>
        <v>200</v>
      </c>
      <c r="O281" s="126"/>
      <c r="P281" s="194" t="s">
        <v>1145</v>
      </c>
      <c r="Q281" s="193">
        <v>0</v>
      </c>
      <c r="R281" s="193">
        <v>3.116</v>
      </c>
      <c r="S281" s="193">
        <v>3.116</v>
      </c>
      <c r="T281" s="193">
        <v>3.116</v>
      </c>
      <c r="U281" s="193">
        <v>309.3</v>
      </c>
      <c r="V281" s="194" t="s">
        <v>245</v>
      </c>
      <c r="W281" s="226">
        <v>371.76</v>
      </c>
      <c r="X281" s="226">
        <v>309.3</v>
      </c>
      <c r="Y281" s="194" t="s">
        <v>1146</v>
      </c>
      <c r="Z281" s="193" t="s">
        <v>334</v>
      </c>
      <c r="AA281" s="563" t="s">
        <v>335</v>
      </c>
      <c r="AB281" s="563" t="s">
        <v>190</v>
      </c>
      <c r="AC281" s="563">
        <f>SUMIF(Sheet3!B:B,C281,Sheet3!D:D)</f>
        <v>82.5</v>
      </c>
      <c r="AD281" s="193">
        <f t="shared" si="30"/>
        <v>257</v>
      </c>
      <c r="AE281" s="75"/>
      <c r="AF281" s="554"/>
    </row>
    <row r="282" ht="24" outlineLevel="2" spans="1:32">
      <c r="A282" s="216">
        <f>MAX($A$7:A281)+1</f>
        <v>199</v>
      </c>
      <c r="B282" s="194" t="s">
        <v>63</v>
      </c>
      <c r="C282" s="194" t="s">
        <v>69</v>
      </c>
      <c r="D282" s="194" t="s">
        <v>186</v>
      </c>
      <c r="E282" s="194" t="s">
        <v>1147</v>
      </c>
      <c r="F282" s="311" t="s">
        <v>1148</v>
      </c>
      <c r="G282" s="193">
        <v>0</v>
      </c>
      <c r="H282" s="193">
        <v>4.27</v>
      </c>
      <c r="I282" s="193"/>
      <c r="J282" s="193">
        <v>4.27</v>
      </c>
      <c r="K282" s="126">
        <v>352</v>
      </c>
      <c r="L282" s="126">
        <v>352</v>
      </c>
      <c r="M282" s="126">
        <f t="shared" si="31"/>
        <v>274</v>
      </c>
      <c r="N282" s="615">
        <f t="shared" si="29"/>
        <v>274</v>
      </c>
      <c r="O282" s="126"/>
      <c r="P282" s="194" t="s">
        <v>1148</v>
      </c>
      <c r="Q282" s="193">
        <v>0</v>
      </c>
      <c r="R282" s="193">
        <v>4.27</v>
      </c>
      <c r="S282" s="193">
        <v>4.27</v>
      </c>
      <c r="T282" s="193">
        <v>4.27</v>
      </c>
      <c r="U282" s="193">
        <v>423.177</v>
      </c>
      <c r="V282" s="194" t="s">
        <v>245</v>
      </c>
      <c r="W282" s="226">
        <v>506.05</v>
      </c>
      <c r="X282" s="226">
        <v>423.9</v>
      </c>
      <c r="Y282" s="194" t="s">
        <v>1149</v>
      </c>
      <c r="Z282" s="193" t="s">
        <v>334</v>
      </c>
      <c r="AA282" s="563" t="s">
        <v>335</v>
      </c>
      <c r="AB282" s="563" t="s">
        <v>190</v>
      </c>
      <c r="AC282" s="563">
        <f>SUMIF(Sheet3!B:B,C282,Sheet3!D:D)</f>
        <v>82.5</v>
      </c>
      <c r="AD282" s="193">
        <f t="shared" si="30"/>
        <v>352</v>
      </c>
      <c r="AE282" s="75"/>
      <c r="AF282" s="554"/>
    </row>
    <row r="283" customFormat="1" ht="36" spans="1:32">
      <c r="A283" s="5" t="s">
        <v>1150</v>
      </c>
      <c r="B283" s="74" t="s">
        <v>63</v>
      </c>
      <c r="C283" s="74" t="s">
        <v>69</v>
      </c>
      <c r="D283" s="559" t="s">
        <v>186</v>
      </c>
      <c r="E283" s="565" t="s">
        <v>1151</v>
      </c>
      <c r="F283" s="584" t="s">
        <v>1152</v>
      </c>
      <c r="G283" s="559" t="s">
        <v>348</v>
      </c>
      <c r="H283" s="559" t="s">
        <v>1153</v>
      </c>
      <c r="I283" s="585"/>
      <c r="J283" s="585"/>
      <c r="K283" s="559"/>
      <c r="L283" s="555"/>
      <c r="M283" s="559"/>
      <c r="N283" s="559"/>
      <c r="O283" s="585"/>
      <c r="P283" s="559" t="s">
        <v>1152</v>
      </c>
      <c r="Q283" s="559" t="s">
        <v>348</v>
      </c>
      <c r="R283" s="559" t="s">
        <v>1153</v>
      </c>
      <c r="S283" s="555">
        <v>5.008</v>
      </c>
      <c r="T283" s="555">
        <v>5.008</v>
      </c>
      <c r="U283" s="555">
        <v>321.22</v>
      </c>
      <c r="V283" s="559" t="s">
        <v>245</v>
      </c>
      <c r="W283" s="555">
        <v>370.08</v>
      </c>
      <c r="X283" s="555">
        <v>321.22</v>
      </c>
      <c r="Y283" s="559" t="s">
        <v>1154</v>
      </c>
      <c r="Z283" s="585" t="s">
        <v>374</v>
      </c>
      <c r="AA283" s="563" t="s">
        <v>335</v>
      </c>
      <c r="AB283" s="563" t="s">
        <v>190</v>
      </c>
      <c r="AC283" s="563">
        <f>SUMIF(Sheet3!B:B,C283,Sheet3!D:D)</f>
        <v>82.5</v>
      </c>
      <c r="AD283" s="559">
        <f t="shared" si="30"/>
        <v>413</v>
      </c>
      <c r="AE283" s="566"/>
      <c r="AF283" s="554"/>
    </row>
    <row r="284" outlineLevel="2" spans="1:32">
      <c r="A284" s="126">
        <f>MAX($A$7:A282)+1</f>
        <v>200</v>
      </c>
      <c r="B284" s="115" t="s">
        <v>63</v>
      </c>
      <c r="C284" s="117" t="s">
        <v>70</v>
      </c>
      <c r="D284" s="115" t="s">
        <v>392</v>
      </c>
      <c r="E284" s="125" t="str">
        <f>C284&amp;D284</f>
        <v>丰顺县前期工作</v>
      </c>
      <c r="F284" s="571" t="s">
        <v>1155</v>
      </c>
      <c r="G284" s="115"/>
      <c r="H284" s="115"/>
      <c r="I284" s="115"/>
      <c r="J284" s="115"/>
      <c r="K284" s="126">
        <v>40</v>
      </c>
      <c r="L284" s="126">
        <v>40</v>
      </c>
      <c r="M284" s="126">
        <v>40</v>
      </c>
      <c r="N284" s="615">
        <v>40</v>
      </c>
      <c r="O284" s="126"/>
      <c r="P284" s="571"/>
      <c r="Q284" s="571"/>
      <c r="R284" s="571"/>
      <c r="S284" s="571"/>
      <c r="T284" s="571"/>
      <c r="U284" s="571"/>
      <c r="V284" s="115"/>
      <c r="W284" s="385"/>
      <c r="X284" s="385"/>
      <c r="Y284" s="115"/>
      <c r="Z284" s="115"/>
      <c r="AA284" s="554"/>
      <c r="AB284" s="554" t="s">
        <v>392</v>
      </c>
      <c r="AC284" s="554"/>
      <c r="AD284" s="571"/>
      <c r="AE284" s="75">
        <v>40</v>
      </c>
      <c r="AF284" s="554"/>
    </row>
    <row r="285" ht="36" outlineLevel="2" spans="1:32">
      <c r="A285" s="126">
        <f>MAX($A$7:A284)+1</f>
        <v>201</v>
      </c>
      <c r="B285" s="194" t="s">
        <v>63</v>
      </c>
      <c r="C285" s="407" t="s">
        <v>70</v>
      </c>
      <c r="D285" s="194" t="s">
        <v>186</v>
      </c>
      <c r="E285" s="194" t="s">
        <v>1156</v>
      </c>
      <c r="F285" s="194" t="s">
        <v>1157</v>
      </c>
      <c r="G285" s="193">
        <v>1.777</v>
      </c>
      <c r="H285" s="193">
        <v>3.55</v>
      </c>
      <c r="I285" s="193"/>
      <c r="J285" s="193">
        <v>1.773</v>
      </c>
      <c r="K285" s="126">
        <v>146</v>
      </c>
      <c r="L285" s="126">
        <v>146</v>
      </c>
      <c r="M285" s="126">
        <f>N285</f>
        <v>114</v>
      </c>
      <c r="N285" s="615">
        <f>ROUND(L285*0.7797,0)</f>
        <v>114</v>
      </c>
      <c r="O285" s="126"/>
      <c r="P285" s="194"/>
      <c r="Q285" s="194"/>
      <c r="R285" s="194"/>
      <c r="S285" s="194"/>
      <c r="T285" s="194"/>
      <c r="U285" s="194"/>
      <c r="V285" s="194" t="s">
        <v>245</v>
      </c>
      <c r="W285" s="226">
        <v>238.609</v>
      </c>
      <c r="X285" s="226">
        <v>179.766</v>
      </c>
      <c r="Y285" s="194" t="s">
        <v>1158</v>
      </c>
      <c r="Z285" s="193" t="s">
        <v>334</v>
      </c>
      <c r="AA285" s="554"/>
      <c r="AB285" s="554" t="s">
        <v>190</v>
      </c>
      <c r="AC285" s="554">
        <f>SUMIF(Sheet3!B:B,C285,Sheet3!D:D)</f>
        <v>82.5</v>
      </c>
      <c r="AD285" s="194"/>
      <c r="AE285" s="75"/>
      <c r="AF285" s="554" t="s">
        <v>533</v>
      </c>
    </row>
    <row r="286" ht="36" outlineLevel="2" spans="1:32">
      <c r="A286" s="216">
        <f>MAX($A$7:A285)+1</f>
        <v>202</v>
      </c>
      <c r="B286" s="194" t="s">
        <v>63</v>
      </c>
      <c r="C286" s="194" t="s">
        <v>70</v>
      </c>
      <c r="D286" s="194" t="s">
        <v>186</v>
      </c>
      <c r="E286" s="194" t="s">
        <v>1159</v>
      </c>
      <c r="F286" s="311" t="s">
        <v>1160</v>
      </c>
      <c r="G286" s="193">
        <v>5.94</v>
      </c>
      <c r="H286" s="193">
        <v>12.384</v>
      </c>
      <c r="I286" s="193"/>
      <c r="J286" s="193">
        <v>6.444</v>
      </c>
      <c r="K286" s="126">
        <v>532</v>
      </c>
      <c r="L286" s="126">
        <v>532</v>
      </c>
      <c r="M286" s="126">
        <f>N286</f>
        <v>415</v>
      </c>
      <c r="N286" s="615">
        <f>ROUND(L286*0.7797,0)</f>
        <v>415</v>
      </c>
      <c r="O286" s="126"/>
      <c r="P286" s="194" t="s">
        <v>1160</v>
      </c>
      <c r="Q286" s="193">
        <v>5.94</v>
      </c>
      <c r="R286" s="193">
        <v>10.606</v>
      </c>
      <c r="S286" s="193">
        <v>4.666</v>
      </c>
      <c r="T286" s="193">
        <v>4.666</v>
      </c>
      <c r="U286" s="193">
        <v>672.2702</v>
      </c>
      <c r="V286" s="194" t="s">
        <v>245</v>
      </c>
      <c r="W286" s="226">
        <v>2922.412</v>
      </c>
      <c r="X286" s="226">
        <v>2219.046</v>
      </c>
      <c r="Y286" s="194" t="s">
        <v>1161</v>
      </c>
      <c r="Z286" s="193" t="s">
        <v>334</v>
      </c>
      <c r="AA286" s="563" t="s">
        <v>335</v>
      </c>
      <c r="AB286" s="563" t="s">
        <v>190</v>
      </c>
      <c r="AC286" s="563">
        <f>SUMIF(Sheet3!B:B,C286,Sheet3!D:D)</f>
        <v>82.5</v>
      </c>
      <c r="AD286" s="193">
        <f>(ROUND(AC286*T286,0))</f>
        <v>385</v>
      </c>
      <c r="AE286" s="75"/>
      <c r="AF286" s="554"/>
    </row>
    <row r="287" ht="24" outlineLevel="2" spans="1:32">
      <c r="A287" s="216">
        <f>MAX($A$7:A286)+1</f>
        <v>203</v>
      </c>
      <c r="B287" s="194" t="s">
        <v>63</v>
      </c>
      <c r="C287" s="194" t="s">
        <v>70</v>
      </c>
      <c r="D287" s="194" t="s">
        <v>182</v>
      </c>
      <c r="E287" s="194" t="s">
        <v>1162</v>
      </c>
      <c r="F287" s="311" t="s">
        <v>1163</v>
      </c>
      <c r="G287" s="193">
        <v>1.97</v>
      </c>
      <c r="H287" s="193">
        <v>6.34</v>
      </c>
      <c r="I287" s="193"/>
      <c r="J287" s="193">
        <v>4.37</v>
      </c>
      <c r="K287" s="126">
        <v>721</v>
      </c>
      <c r="L287" s="126">
        <v>721</v>
      </c>
      <c r="M287" s="126">
        <f>N287</f>
        <v>562</v>
      </c>
      <c r="N287" s="615">
        <f>ROUND(L287*0.7797,0)</f>
        <v>562</v>
      </c>
      <c r="O287" s="126"/>
      <c r="P287" s="194" t="s">
        <v>1163</v>
      </c>
      <c r="Q287" s="193">
        <v>1.97</v>
      </c>
      <c r="R287" s="193">
        <v>6.34</v>
      </c>
      <c r="S287" s="193">
        <v>4.37</v>
      </c>
      <c r="T287" s="193">
        <v>4.37</v>
      </c>
      <c r="U287" s="193">
        <v>801.436</v>
      </c>
      <c r="V287" s="194" t="s">
        <v>342</v>
      </c>
      <c r="W287" s="226">
        <v>1021.838</v>
      </c>
      <c r="X287" s="226">
        <v>801.436</v>
      </c>
      <c r="Y287" s="194" t="s">
        <v>1164</v>
      </c>
      <c r="Z287" s="193" t="s">
        <v>334</v>
      </c>
      <c r="AA287" s="563" t="s">
        <v>335</v>
      </c>
      <c r="AB287" s="563" t="s">
        <v>340</v>
      </c>
      <c r="AC287" s="563">
        <f>SUMIF(Sheet3!B:B,C287,Sheet3!E:E)</f>
        <v>165</v>
      </c>
      <c r="AD287" s="193">
        <f>(ROUND(AC287*T287,0))</f>
        <v>721</v>
      </c>
      <c r="AE287" s="75"/>
      <c r="AF287" s="554"/>
    </row>
    <row r="288" ht="36" outlineLevel="2" spans="1:32">
      <c r="A288" s="216">
        <f>MAX($A$7:A287)+1</f>
        <v>204</v>
      </c>
      <c r="B288" s="194" t="s">
        <v>63</v>
      </c>
      <c r="C288" s="194" t="s">
        <v>70</v>
      </c>
      <c r="D288" s="194" t="s">
        <v>186</v>
      </c>
      <c r="E288" s="194" t="s">
        <v>1165</v>
      </c>
      <c r="F288" s="311" t="s">
        <v>1166</v>
      </c>
      <c r="G288" s="193">
        <v>9.069</v>
      </c>
      <c r="H288" s="193">
        <v>10.935</v>
      </c>
      <c r="I288" s="193"/>
      <c r="J288" s="193">
        <v>1.866</v>
      </c>
      <c r="K288" s="126">
        <v>115</v>
      </c>
      <c r="L288" s="126">
        <v>115</v>
      </c>
      <c r="M288" s="126">
        <f>N288</f>
        <v>90</v>
      </c>
      <c r="N288" s="615">
        <f>ROUND(L288*0.7797,0)</f>
        <v>90</v>
      </c>
      <c r="O288" s="126"/>
      <c r="P288" s="194" t="s">
        <v>1166</v>
      </c>
      <c r="Q288" s="193">
        <v>9.069</v>
      </c>
      <c r="R288" s="193">
        <v>10.935</v>
      </c>
      <c r="S288" s="193">
        <v>1.866</v>
      </c>
      <c r="T288" s="193">
        <v>1.866</v>
      </c>
      <c r="U288" s="193">
        <v>135.258</v>
      </c>
      <c r="V288" s="194" t="s">
        <v>245</v>
      </c>
      <c r="W288" s="226">
        <v>154.685</v>
      </c>
      <c r="X288" s="226">
        <v>135.258</v>
      </c>
      <c r="Y288" s="194" t="s">
        <v>1167</v>
      </c>
      <c r="Z288" s="193" t="s">
        <v>334</v>
      </c>
      <c r="AA288" s="563" t="s">
        <v>335</v>
      </c>
      <c r="AB288" s="563" t="s">
        <v>190</v>
      </c>
      <c r="AC288" s="563">
        <f>SUMIF(Sheet3!B:B,C288,Sheet3!D:D)</f>
        <v>82.5</v>
      </c>
      <c r="AD288" s="193">
        <f>(ROUND(AC288*T288,0))</f>
        <v>154</v>
      </c>
      <c r="AE288" s="75"/>
      <c r="AF288" s="554"/>
    </row>
    <row r="289" ht="48" outlineLevel="2" spans="1:32">
      <c r="A289" s="216">
        <f>MAX($A$7:A288)+1</f>
        <v>205</v>
      </c>
      <c r="B289" s="194" t="s">
        <v>63</v>
      </c>
      <c r="C289" s="194" t="s">
        <v>70</v>
      </c>
      <c r="D289" s="194" t="s">
        <v>182</v>
      </c>
      <c r="E289" s="194" t="s">
        <v>1168</v>
      </c>
      <c r="F289" s="311" t="s">
        <v>1169</v>
      </c>
      <c r="G289" s="193">
        <v>33.598</v>
      </c>
      <c r="H289" s="193">
        <v>35.634</v>
      </c>
      <c r="I289" s="193"/>
      <c r="J289" s="193">
        <v>2.036</v>
      </c>
      <c r="K289" s="126">
        <v>335</v>
      </c>
      <c r="L289" s="126">
        <v>335</v>
      </c>
      <c r="M289" s="126">
        <f>N289</f>
        <v>261</v>
      </c>
      <c r="N289" s="615">
        <f>ROUND(L289*0.7797,0)</f>
        <v>261</v>
      </c>
      <c r="O289" s="126"/>
      <c r="P289" s="194" t="s">
        <v>1169</v>
      </c>
      <c r="Q289" s="193">
        <v>33.598</v>
      </c>
      <c r="R289" s="193">
        <v>35.634</v>
      </c>
      <c r="S289" s="193">
        <v>2.036</v>
      </c>
      <c r="T289" s="193">
        <v>2.036</v>
      </c>
      <c r="U289" s="193">
        <v>414.886</v>
      </c>
      <c r="V289" s="194" t="s">
        <v>342</v>
      </c>
      <c r="W289" s="226">
        <v>472.993</v>
      </c>
      <c r="X289" s="226">
        <v>414.886</v>
      </c>
      <c r="Y289" s="194" t="s">
        <v>1170</v>
      </c>
      <c r="Z289" s="193" t="s">
        <v>334</v>
      </c>
      <c r="AA289" s="563" t="s">
        <v>335</v>
      </c>
      <c r="AB289" s="563" t="s">
        <v>340</v>
      </c>
      <c r="AC289" s="563">
        <f>SUMIF(Sheet3!B:B,C289,Sheet3!E:E)</f>
        <v>165</v>
      </c>
      <c r="AD289" s="193">
        <f>(ROUND(AC289*T289,0))</f>
        <v>336</v>
      </c>
      <c r="AE289" s="75"/>
      <c r="AF289" s="554"/>
    </row>
    <row r="290" customFormat="1" spans="1:32">
      <c r="A290" s="5" t="s">
        <v>1171</v>
      </c>
      <c r="B290" s="74" t="s">
        <v>63</v>
      </c>
      <c r="C290" s="74" t="s">
        <v>70</v>
      </c>
      <c r="D290" s="559" t="s">
        <v>186</v>
      </c>
      <c r="E290" s="565" t="s">
        <v>1172</v>
      </c>
      <c r="F290" s="584" t="s">
        <v>1173</v>
      </c>
      <c r="G290" s="559" t="s">
        <v>348</v>
      </c>
      <c r="H290" s="559" t="s">
        <v>1174</v>
      </c>
      <c r="I290" s="585"/>
      <c r="J290" s="585"/>
      <c r="K290" s="559"/>
      <c r="L290" s="555"/>
      <c r="M290" s="559"/>
      <c r="N290" s="559"/>
      <c r="O290" s="585"/>
      <c r="P290" s="559" t="s">
        <v>1173</v>
      </c>
      <c r="Q290" s="559" t="s">
        <v>348</v>
      </c>
      <c r="R290" s="559" t="s">
        <v>1174</v>
      </c>
      <c r="S290" s="555">
        <v>1.996</v>
      </c>
      <c r="T290" s="555">
        <v>1.996</v>
      </c>
      <c r="U290" s="555">
        <v>701.883</v>
      </c>
      <c r="V290" s="559" t="s">
        <v>342</v>
      </c>
      <c r="W290" s="555">
        <v>1121.41</v>
      </c>
      <c r="X290" s="555">
        <v>701.883</v>
      </c>
      <c r="Y290" s="559" t="s">
        <v>1175</v>
      </c>
      <c r="Z290" s="585" t="s">
        <v>374</v>
      </c>
      <c r="AA290" s="563" t="s">
        <v>335</v>
      </c>
      <c r="AB290" s="563" t="s">
        <v>190</v>
      </c>
      <c r="AC290" s="563">
        <f>SUMIF(Sheet3!B:B,C290,Sheet3!D:D)</f>
        <v>82.5</v>
      </c>
      <c r="AD290" s="559">
        <f>(ROUND(AC290*T290,0))</f>
        <v>165</v>
      </c>
      <c r="AE290" s="566"/>
      <c r="AF290" s="554"/>
    </row>
    <row r="291" outlineLevel="2" spans="1:32">
      <c r="A291" s="126">
        <f>MAX($A$7:A289)+1</f>
        <v>206</v>
      </c>
      <c r="B291" s="125" t="s">
        <v>63</v>
      </c>
      <c r="C291" s="218" t="s">
        <v>71</v>
      </c>
      <c r="D291" s="115" t="s">
        <v>392</v>
      </c>
      <c r="E291" s="125" t="str">
        <f>C291&amp;D291</f>
        <v>五华县前期工作</v>
      </c>
      <c r="F291" s="571" t="s">
        <v>1176</v>
      </c>
      <c r="G291" s="115"/>
      <c r="H291" s="115"/>
      <c r="I291" s="115"/>
      <c r="J291" s="115"/>
      <c r="K291" s="126">
        <v>71</v>
      </c>
      <c r="L291" s="126">
        <v>71</v>
      </c>
      <c r="M291" s="126">
        <v>71</v>
      </c>
      <c r="N291" s="552">
        <v>71</v>
      </c>
      <c r="O291" s="126"/>
      <c r="P291" s="571"/>
      <c r="Q291" s="571"/>
      <c r="R291" s="571"/>
      <c r="S291" s="571"/>
      <c r="T291" s="571"/>
      <c r="U291" s="571"/>
      <c r="V291" s="115"/>
      <c r="W291" s="385"/>
      <c r="X291" s="385"/>
      <c r="Y291" s="115"/>
      <c r="Z291" s="115"/>
      <c r="AA291" s="554"/>
      <c r="AB291" s="554" t="s">
        <v>392</v>
      </c>
      <c r="AC291" s="554"/>
      <c r="AD291" s="571"/>
      <c r="AE291" s="75">
        <v>71</v>
      </c>
      <c r="AF291" s="554"/>
    </row>
    <row r="292" ht="24" outlineLevel="2" spans="1:32">
      <c r="A292" s="216">
        <f>MAX($A$7:A291)+1</f>
        <v>207</v>
      </c>
      <c r="B292" s="194" t="s">
        <v>63</v>
      </c>
      <c r="C292" s="194" t="s">
        <v>71</v>
      </c>
      <c r="D292" s="194" t="s">
        <v>702</v>
      </c>
      <c r="E292" s="194" t="s">
        <v>1177</v>
      </c>
      <c r="F292" s="311" t="s">
        <v>1178</v>
      </c>
      <c r="G292" s="193">
        <v>6.777</v>
      </c>
      <c r="H292" s="193">
        <v>10.157</v>
      </c>
      <c r="I292" s="193"/>
      <c r="J292" s="193">
        <v>3.38</v>
      </c>
      <c r="K292" s="126">
        <v>322</v>
      </c>
      <c r="L292" s="126">
        <v>322</v>
      </c>
      <c r="M292" s="126">
        <f t="shared" ref="M292:M302" si="32">N292</f>
        <v>251</v>
      </c>
      <c r="N292" s="552">
        <f t="shared" ref="N292:N307" si="33">ROUND(L292*0.7797,0)</f>
        <v>251</v>
      </c>
      <c r="O292" s="126"/>
      <c r="P292" s="194" t="s">
        <v>1178</v>
      </c>
      <c r="Q292" s="193">
        <v>6.777</v>
      </c>
      <c r="R292" s="193">
        <v>10.157</v>
      </c>
      <c r="S292" s="193">
        <v>3.38</v>
      </c>
      <c r="T292" s="193">
        <v>3.38</v>
      </c>
      <c r="U292" s="193">
        <v>329.235</v>
      </c>
      <c r="V292" s="194" t="s">
        <v>245</v>
      </c>
      <c r="W292" s="226">
        <v>376.481</v>
      </c>
      <c r="X292" s="226">
        <v>329.235</v>
      </c>
      <c r="Y292" s="194" t="s">
        <v>1179</v>
      </c>
      <c r="Z292" s="193" t="s">
        <v>334</v>
      </c>
      <c r="AA292" s="563" t="s">
        <v>335</v>
      </c>
      <c r="AB292" s="563" t="s">
        <v>190</v>
      </c>
      <c r="AC292" s="563">
        <f>SUMIF(Sheet3!B:B,C292,Sheet3!D:D)</f>
        <v>82.5</v>
      </c>
      <c r="AD292" s="193">
        <f t="shared" ref="AD292:AD310" si="34">(ROUND(AC292*T292,0))</f>
        <v>279</v>
      </c>
      <c r="AE292" s="75"/>
      <c r="AF292" s="554"/>
    </row>
    <row r="293" ht="36" outlineLevel="2" spans="1:32">
      <c r="A293" s="216">
        <f>MAX($A$7:A292)+1</f>
        <v>208</v>
      </c>
      <c r="B293" s="194" t="s">
        <v>63</v>
      </c>
      <c r="C293" s="194" t="s">
        <v>71</v>
      </c>
      <c r="D293" s="194" t="s">
        <v>186</v>
      </c>
      <c r="E293" s="194" t="s">
        <v>1180</v>
      </c>
      <c r="F293" s="311" t="s">
        <v>1181</v>
      </c>
      <c r="G293" s="193">
        <v>0</v>
      </c>
      <c r="H293" s="193">
        <v>1.917</v>
      </c>
      <c r="I293" s="193"/>
      <c r="J293" s="193">
        <v>1.917</v>
      </c>
      <c r="K293" s="126">
        <v>125</v>
      </c>
      <c r="L293" s="126">
        <v>125</v>
      </c>
      <c r="M293" s="126">
        <f t="shared" si="32"/>
        <v>97</v>
      </c>
      <c r="N293" s="552">
        <f t="shared" si="33"/>
        <v>97</v>
      </c>
      <c r="O293" s="126"/>
      <c r="P293" s="194" t="s">
        <v>1181</v>
      </c>
      <c r="Q293" s="193">
        <v>0</v>
      </c>
      <c r="R293" s="193">
        <v>1.67</v>
      </c>
      <c r="S293" s="193">
        <v>1.67</v>
      </c>
      <c r="T293" s="193">
        <v>1.67</v>
      </c>
      <c r="U293" s="193">
        <v>124.869</v>
      </c>
      <c r="V293" s="194" t="s">
        <v>245</v>
      </c>
      <c r="W293" s="226">
        <v>148.265</v>
      </c>
      <c r="X293" s="226">
        <v>127.693</v>
      </c>
      <c r="Y293" s="194" t="s">
        <v>1179</v>
      </c>
      <c r="Z293" s="193" t="s">
        <v>334</v>
      </c>
      <c r="AA293" s="563" t="s">
        <v>335</v>
      </c>
      <c r="AB293" s="563" t="s">
        <v>190</v>
      </c>
      <c r="AC293" s="563">
        <f>SUMIF(Sheet3!B:B,C293,Sheet3!D:D)</f>
        <v>82.5</v>
      </c>
      <c r="AD293" s="193">
        <f t="shared" si="34"/>
        <v>138</v>
      </c>
      <c r="AE293" s="75"/>
      <c r="AF293" s="554"/>
    </row>
    <row r="294" ht="24" outlineLevel="2" spans="1:32">
      <c r="A294" s="216">
        <f>MAX($A$7:A293)+1</f>
        <v>209</v>
      </c>
      <c r="B294" s="194" t="s">
        <v>63</v>
      </c>
      <c r="C294" s="194" t="s">
        <v>71</v>
      </c>
      <c r="D294" s="194" t="s">
        <v>186</v>
      </c>
      <c r="E294" s="194" t="s">
        <v>1182</v>
      </c>
      <c r="F294" s="311" t="s">
        <v>1183</v>
      </c>
      <c r="G294" s="193">
        <v>0</v>
      </c>
      <c r="H294" s="193">
        <v>2.536</v>
      </c>
      <c r="I294" s="193"/>
      <c r="J294" s="193">
        <v>2.536</v>
      </c>
      <c r="K294" s="126">
        <v>220</v>
      </c>
      <c r="L294" s="126">
        <v>220</v>
      </c>
      <c r="M294" s="126">
        <f t="shared" si="32"/>
        <v>172</v>
      </c>
      <c r="N294" s="552">
        <f t="shared" si="33"/>
        <v>172</v>
      </c>
      <c r="O294" s="126"/>
      <c r="P294" s="194" t="s">
        <v>1183</v>
      </c>
      <c r="Q294" s="193">
        <v>0</v>
      </c>
      <c r="R294" s="193">
        <v>2.536</v>
      </c>
      <c r="S294" s="193">
        <v>2.536</v>
      </c>
      <c r="T294" s="193">
        <v>2.536</v>
      </c>
      <c r="U294" s="193">
        <v>224.59</v>
      </c>
      <c r="V294" s="194" t="s">
        <v>245</v>
      </c>
      <c r="W294" s="226">
        <v>257.76</v>
      </c>
      <c r="X294" s="226">
        <v>224.59</v>
      </c>
      <c r="Y294" s="194" t="s">
        <v>1184</v>
      </c>
      <c r="Z294" s="193" t="s">
        <v>334</v>
      </c>
      <c r="AA294" s="563" t="s">
        <v>335</v>
      </c>
      <c r="AB294" s="563" t="s">
        <v>190</v>
      </c>
      <c r="AC294" s="563">
        <f>SUMIF(Sheet3!B:B,C294,Sheet3!D:D)</f>
        <v>82.5</v>
      </c>
      <c r="AD294" s="193">
        <f t="shared" si="34"/>
        <v>209</v>
      </c>
      <c r="AE294" s="75"/>
      <c r="AF294" s="554"/>
    </row>
    <row r="295" ht="36" outlineLevel="2" spans="1:32">
      <c r="A295" s="216">
        <f>MAX($A$7:A294)+1</f>
        <v>210</v>
      </c>
      <c r="B295" s="194" t="s">
        <v>63</v>
      </c>
      <c r="C295" s="194" t="s">
        <v>71</v>
      </c>
      <c r="D295" s="194" t="s">
        <v>186</v>
      </c>
      <c r="E295" s="194" t="s">
        <v>1185</v>
      </c>
      <c r="F295" s="311" t="s">
        <v>1186</v>
      </c>
      <c r="G295" s="193">
        <v>0</v>
      </c>
      <c r="H295" s="193">
        <v>1.492</v>
      </c>
      <c r="I295" s="193"/>
      <c r="J295" s="193">
        <v>1.492</v>
      </c>
      <c r="K295" s="126">
        <v>114</v>
      </c>
      <c r="L295" s="126">
        <v>114</v>
      </c>
      <c r="M295" s="126">
        <f t="shared" si="32"/>
        <v>89</v>
      </c>
      <c r="N295" s="552">
        <f t="shared" si="33"/>
        <v>89</v>
      </c>
      <c r="O295" s="126"/>
      <c r="P295" s="194" t="s">
        <v>1186</v>
      </c>
      <c r="Q295" s="193">
        <v>0</v>
      </c>
      <c r="R295" s="193">
        <v>1.492</v>
      </c>
      <c r="S295" s="193">
        <v>1.492</v>
      </c>
      <c r="T295" s="193">
        <v>1.492</v>
      </c>
      <c r="U295" s="193">
        <v>116.557</v>
      </c>
      <c r="V295" s="194" t="s">
        <v>245</v>
      </c>
      <c r="W295" s="226">
        <v>134.738</v>
      </c>
      <c r="X295" s="226">
        <v>116.557</v>
      </c>
      <c r="Y295" s="194" t="s">
        <v>1179</v>
      </c>
      <c r="Z295" s="193" t="s">
        <v>334</v>
      </c>
      <c r="AA295" s="563" t="s">
        <v>335</v>
      </c>
      <c r="AB295" s="563" t="s">
        <v>190</v>
      </c>
      <c r="AC295" s="563">
        <f>SUMIF(Sheet3!B:B,C295,Sheet3!D:D)</f>
        <v>82.5</v>
      </c>
      <c r="AD295" s="193">
        <f t="shared" si="34"/>
        <v>123</v>
      </c>
      <c r="AE295" s="75"/>
      <c r="AF295" s="554"/>
    </row>
    <row r="296" ht="24" outlineLevel="2" spans="1:32">
      <c r="A296" s="216">
        <f>MAX($A$7:A295)+1</f>
        <v>211</v>
      </c>
      <c r="B296" s="194" t="s">
        <v>63</v>
      </c>
      <c r="C296" s="194" t="s">
        <v>71</v>
      </c>
      <c r="D296" s="194" t="s">
        <v>186</v>
      </c>
      <c r="E296" s="194" t="s">
        <v>1187</v>
      </c>
      <c r="F296" s="311" t="s">
        <v>1188</v>
      </c>
      <c r="G296" s="193">
        <v>1.7</v>
      </c>
      <c r="H296" s="193">
        <v>2.473</v>
      </c>
      <c r="I296" s="193"/>
      <c r="J296" s="193">
        <v>0.773</v>
      </c>
      <c r="K296" s="126">
        <v>70</v>
      </c>
      <c r="L296" s="126">
        <v>70</v>
      </c>
      <c r="M296" s="126">
        <f t="shared" si="32"/>
        <v>55</v>
      </c>
      <c r="N296" s="552">
        <f t="shared" si="33"/>
        <v>55</v>
      </c>
      <c r="O296" s="126"/>
      <c r="P296" s="194" t="s">
        <v>1188</v>
      </c>
      <c r="Q296" s="193">
        <v>1.7</v>
      </c>
      <c r="R296" s="193">
        <v>2.473</v>
      </c>
      <c r="S296" s="193">
        <v>0.773</v>
      </c>
      <c r="T296" s="193">
        <v>0.773</v>
      </c>
      <c r="U296" s="193">
        <v>71.413</v>
      </c>
      <c r="V296" s="194" t="s">
        <v>245</v>
      </c>
      <c r="W296" s="226">
        <v>82.6</v>
      </c>
      <c r="X296" s="226">
        <v>71.413</v>
      </c>
      <c r="Y296" s="194" t="s">
        <v>1179</v>
      </c>
      <c r="Z296" s="193" t="s">
        <v>334</v>
      </c>
      <c r="AA296" s="563" t="s">
        <v>335</v>
      </c>
      <c r="AB296" s="563" t="s">
        <v>190</v>
      </c>
      <c r="AC296" s="563">
        <f>SUMIF(Sheet3!B:B,C296,Sheet3!D:D)</f>
        <v>82.5</v>
      </c>
      <c r="AD296" s="193">
        <f t="shared" si="34"/>
        <v>64</v>
      </c>
      <c r="AE296" s="75"/>
      <c r="AF296" s="554"/>
    </row>
    <row r="297" ht="24" outlineLevel="2" spans="1:32">
      <c r="A297" s="216">
        <f>MAX($A$7:A296)+1</f>
        <v>212</v>
      </c>
      <c r="B297" s="194" t="s">
        <v>63</v>
      </c>
      <c r="C297" s="194" t="s">
        <v>71</v>
      </c>
      <c r="D297" s="194" t="s">
        <v>186</v>
      </c>
      <c r="E297" s="194" t="s">
        <v>1189</v>
      </c>
      <c r="F297" s="311" t="s">
        <v>1190</v>
      </c>
      <c r="G297" s="193">
        <v>0</v>
      </c>
      <c r="H297" s="193">
        <v>0.585</v>
      </c>
      <c r="I297" s="193"/>
      <c r="J297" s="193">
        <v>0.585</v>
      </c>
      <c r="K297" s="126">
        <v>18</v>
      </c>
      <c r="L297" s="126">
        <v>18</v>
      </c>
      <c r="M297" s="126">
        <f t="shared" si="32"/>
        <v>14</v>
      </c>
      <c r="N297" s="552">
        <f t="shared" si="33"/>
        <v>14</v>
      </c>
      <c r="O297" s="126"/>
      <c r="P297" s="194" t="s">
        <v>1190</v>
      </c>
      <c r="Q297" s="193">
        <v>0.185</v>
      </c>
      <c r="R297" s="193">
        <v>0.585</v>
      </c>
      <c r="S297" s="193">
        <v>0.4</v>
      </c>
      <c r="T297" s="193">
        <v>0.4</v>
      </c>
      <c r="U297" s="193">
        <v>19.077</v>
      </c>
      <c r="V297" s="194" t="s">
        <v>245</v>
      </c>
      <c r="W297" s="226">
        <v>23.492</v>
      </c>
      <c r="X297" s="226">
        <v>18.763</v>
      </c>
      <c r="Y297" s="194" t="s">
        <v>1179</v>
      </c>
      <c r="Z297" s="193" t="s">
        <v>334</v>
      </c>
      <c r="AA297" s="563" t="s">
        <v>335</v>
      </c>
      <c r="AB297" s="563" t="s">
        <v>190</v>
      </c>
      <c r="AC297" s="563">
        <f>SUMIF(Sheet3!B:B,C297,Sheet3!D:D)</f>
        <v>82.5</v>
      </c>
      <c r="AD297" s="193">
        <f t="shared" si="34"/>
        <v>33</v>
      </c>
      <c r="AE297" s="75"/>
      <c r="AF297" s="554"/>
    </row>
    <row r="298" ht="24" outlineLevel="2" spans="1:32">
      <c r="A298" s="216">
        <f>MAX($A$7:A297)+1</f>
        <v>213</v>
      </c>
      <c r="B298" s="194" t="s">
        <v>63</v>
      </c>
      <c r="C298" s="194" t="s">
        <v>71</v>
      </c>
      <c r="D298" s="194" t="s">
        <v>186</v>
      </c>
      <c r="E298" s="194" t="s">
        <v>1191</v>
      </c>
      <c r="F298" s="311" t="s">
        <v>1192</v>
      </c>
      <c r="G298" s="193">
        <v>0</v>
      </c>
      <c r="H298" s="193">
        <v>4.111</v>
      </c>
      <c r="I298" s="193"/>
      <c r="J298" s="193">
        <v>4.111</v>
      </c>
      <c r="K298" s="126">
        <v>446</v>
      </c>
      <c r="L298" s="126">
        <v>446</v>
      </c>
      <c r="M298" s="126">
        <f t="shared" si="32"/>
        <v>348</v>
      </c>
      <c r="N298" s="552">
        <f t="shared" si="33"/>
        <v>348</v>
      </c>
      <c r="O298" s="126"/>
      <c r="P298" s="194" t="s">
        <v>1192</v>
      </c>
      <c r="Q298" s="193">
        <v>0.12</v>
      </c>
      <c r="R298" s="193">
        <v>3.6</v>
      </c>
      <c r="S298" s="193">
        <v>3.48</v>
      </c>
      <c r="T298" s="193">
        <v>3.48</v>
      </c>
      <c r="U298" s="193">
        <v>284.295</v>
      </c>
      <c r="V298" s="194" t="s">
        <v>245</v>
      </c>
      <c r="W298" s="226">
        <v>519.235</v>
      </c>
      <c r="X298" s="226">
        <v>455.827</v>
      </c>
      <c r="Y298" s="194" t="s">
        <v>1179</v>
      </c>
      <c r="Z298" s="193" t="s">
        <v>334</v>
      </c>
      <c r="AA298" s="563" t="s">
        <v>335</v>
      </c>
      <c r="AB298" s="563" t="s">
        <v>190</v>
      </c>
      <c r="AC298" s="563">
        <f>SUMIF(Sheet3!B:B,C298,Sheet3!D:D)</f>
        <v>82.5</v>
      </c>
      <c r="AD298" s="193">
        <f t="shared" si="34"/>
        <v>287</v>
      </c>
      <c r="AE298" s="75"/>
      <c r="AF298" s="554"/>
    </row>
    <row r="299" ht="24" outlineLevel="2" spans="1:32">
      <c r="A299" s="216">
        <f>MAX($A$7:A298)+1</f>
        <v>214</v>
      </c>
      <c r="B299" s="194" t="s">
        <v>63</v>
      </c>
      <c r="C299" s="194" t="s">
        <v>71</v>
      </c>
      <c r="D299" s="194" t="s">
        <v>186</v>
      </c>
      <c r="E299" s="194" t="s">
        <v>1193</v>
      </c>
      <c r="F299" s="311" t="s">
        <v>1194</v>
      </c>
      <c r="G299" s="193">
        <v>2.813</v>
      </c>
      <c r="H299" s="193">
        <v>3.547</v>
      </c>
      <c r="I299" s="193"/>
      <c r="J299" s="193">
        <v>0.734</v>
      </c>
      <c r="K299" s="126">
        <v>55</v>
      </c>
      <c r="L299" s="126">
        <v>55</v>
      </c>
      <c r="M299" s="126">
        <f t="shared" si="32"/>
        <v>43</v>
      </c>
      <c r="N299" s="552">
        <f t="shared" si="33"/>
        <v>43</v>
      </c>
      <c r="O299" s="126"/>
      <c r="P299" s="194" t="s">
        <v>1194</v>
      </c>
      <c r="Q299" s="193">
        <v>2.813</v>
      </c>
      <c r="R299" s="193">
        <v>3.547</v>
      </c>
      <c r="S299" s="193">
        <v>0.734</v>
      </c>
      <c r="T299" s="193">
        <v>0.734</v>
      </c>
      <c r="U299" s="193">
        <v>56.555</v>
      </c>
      <c r="V299" s="194" t="s">
        <v>245</v>
      </c>
      <c r="W299" s="226">
        <v>65.946</v>
      </c>
      <c r="X299" s="226">
        <v>56.555</v>
      </c>
      <c r="Y299" s="194" t="s">
        <v>1179</v>
      </c>
      <c r="Z299" s="193" t="s">
        <v>334</v>
      </c>
      <c r="AA299" s="563" t="s">
        <v>335</v>
      </c>
      <c r="AB299" s="563" t="s">
        <v>190</v>
      </c>
      <c r="AC299" s="563">
        <f>SUMIF(Sheet3!B:B,C299,Sheet3!D:D)</f>
        <v>82.5</v>
      </c>
      <c r="AD299" s="193">
        <f t="shared" si="34"/>
        <v>61</v>
      </c>
      <c r="AE299" s="75"/>
      <c r="AF299" s="554"/>
    </row>
    <row r="300" ht="24" outlineLevel="2" spans="1:32">
      <c r="A300" s="216">
        <f>MAX($A$7:A299)+1</f>
        <v>215</v>
      </c>
      <c r="B300" s="194" t="s">
        <v>63</v>
      </c>
      <c r="C300" s="194" t="s">
        <v>71</v>
      </c>
      <c r="D300" s="194" t="s">
        <v>186</v>
      </c>
      <c r="E300" s="194" t="s">
        <v>1195</v>
      </c>
      <c r="F300" s="311" t="s">
        <v>1196</v>
      </c>
      <c r="G300" s="193">
        <v>0</v>
      </c>
      <c r="H300" s="193">
        <v>3.337</v>
      </c>
      <c r="I300" s="193"/>
      <c r="J300" s="193">
        <v>3.337</v>
      </c>
      <c r="K300" s="126">
        <v>288</v>
      </c>
      <c r="L300" s="126">
        <v>288</v>
      </c>
      <c r="M300" s="126">
        <f t="shared" si="32"/>
        <v>225</v>
      </c>
      <c r="N300" s="552">
        <f t="shared" si="33"/>
        <v>225</v>
      </c>
      <c r="O300" s="126"/>
      <c r="P300" s="194" t="s">
        <v>1196</v>
      </c>
      <c r="Q300" s="193">
        <v>0</v>
      </c>
      <c r="R300" s="193">
        <v>3.337</v>
      </c>
      <c r="S300" s="193">
        <v>3.337</v>
      </c>
      <c r="T300" s="193">
        <v>3.337</v>
      </c>
      <c r="U300" s="193">
        <v>294.226</v>
      </c>
      <c r="V300" s="194" t="s">
        <v>245</v>
      </c>
      <c r="W300" s="226">
        <v>345.548</v>
      </c>
      <c r="X300" s="226">
        <v>294.226</v>
      </c>
      <c r="Y300" s="194" t="s">
        <v>1179</v>
      </c>
      <c r="Z300" s="193" t="s">
        <v>334</v>
      </c>
      <c r="AA300" s="563" t="s">
        <v>335</v>
      </c>
      <c r="AB300" s="563" t="s">
        <v>190</v>
      </c>
      <c r="AC300" s="563">
        <f>SUMIF(Sheet3!B:B,C300,Sheet3!D:D)</f>
        <v>82.5</v>
      </c>
      <c r="AD300" s="193">
        <f t="shared" si="34"/>
        <v>275</v>
      </c>
      <c r="AE300" s="75"/>
      <c r="AF300" s="554"/>
    </row>
    <row r="301" ht="24" outlineLevel="2" spans="1:32">
      <c r="A301" s="216">
        <f>MAX($A$7:A300)+1</f>
        <v>216</v>
      </c>
      <c r="B301" s="194" t="s">
        <v>63</v>
      </c>
      <c r="C301" s="194" t="s">
        <v>71</v>
      </c>
      <c r="D301" s="194" t="s">
        <v>186</v>
      </c>
      <c r="E301" s="194" t="s">
        <v>1197</v>
      </c>
      <c r="F301" s="311" t="s">
        <v>1198</v>
      </c>
      <c r="G301" s="193">
        <v>0</v>
      </c>
      <c r="H301" s="193">
        <v>3.873</v>
      </c>
      <c r="I301" s="193"/>
      <c r="J301" s="193">
        <v>3.873</v>
      </c>
      <c r="K301" s="126">
        <v>250</v>
      </c>
      <c r="L301" s="126">
        <v>250</v>
      </c>
      <c r="M301" s="126">
        <f t="shared" si="32"/>
        <v>195</v>
      </c>
      <c r="N301" s="552">
        <f t="shared" si="33"/>
        <v>195</v>
      </c>
      <c r="O301" s="126"/>
      <c r="P301" s="194" t="s">
        <v>1198</v>
      </c>
      <c r="Q301" s="193">
        <v>0</v>
      </c>
      <c r="R301" s="193">
        <v>3.873</v>
      </c>
      <c r="S301" s="193">
        <v>3.873</v>
      </c>
      <c r="T301" s="193">
        <v>3.873</v>
      </c>
      <c r="U301" s="193">
        <v>255.988</v>
      </c>
      <c r="V301" s="194" t="s">
        <v>245</v>
      </c>
      <c r="W301" s="226">
        <v>302.988</v>
      </c>
      <c r="X301" s="226">
        <v>255.988</v>
      </c>
      <c r="Y301" s="194" t="s">
        <v>1179</v>
      </c>
      <c r="Z301" s="193" t="s">
        <v>334</v>
      </c>
      <c r="AA301" s="563" t="s">
        <v>335</v>
      </c>
      <c r="AB301" s="563" t="s">
        <v>190</v>
      </c>
      <c r="AC301" s="563">
        <f>SUMIF(Sheet3!B:B,C301,Sheet3!D:D)</f>
        <v>82.5</v>
      </c>
      <c r="AD301" s="193">
        <f t="shared" si="34"/>
        <v>320</v>
      </c>
      <c r="AE301" s="75"/>
      <c r="AF301" s="554"/>
    </row>
    <row r="302" ht="24" outlineLevel="2" spans="1:32">
      <c r="A302" s="216">
        <f>MAX($A$7:A301)+1</f>
        <v>217</v>
      </c>
      <c r="B302" s="194" t="s">
        <v>63</v>
      </c>
      <c r="C302" s="194" t="s">
        <v>71</v>
      </c>
      <c r="D302" s="194" t="s">
        <v>702</v>
      </c>
      <c r="E302" s="194" t="s">
        <v>1199</v>
      </c>
      <c r="F302" s="311" t="s">
        <v>1200</v>
      </c>
      <c r="G302" s="193">
        <v>4.807</v>
      </c>
      <c r="H302" s="193">
        <v>5.326</v>
      </c>
      <c r="I302" s="193"/>
      <c r="J302" s="193">
        <v>0.519</v>
      </c>
      <c r="K302" s="126">
        <v>26</v>
      </c>
      <c r="L302" s="126">
        <v>26</v>
      </c>
      <c r="M302" s="126">
        <f t="shared" si="32"/>
        <v>20</v>
      </c>
      <c r="N302" s="552">
        <f t="shared" si="33"/>
        <v>20</v>
      </c>
      <c r="O302" s="126"/>
      <c r="P302" s="194" t="s">
        <v>1200</v>
      </c>
      <c r="Q302" s="193">
        <v>4.807</v>
      </c>
      <c r="R302" s="193">
        <v>5.326</v>
      </c>
      <c r="S302" s="193">
        <v>0.519</v>
      </c>
      <c r="T302" s="193">
        <v>0.519</v>
      </c>
      <c r="U302" s="193">
        <v>27.267</v>
      </c>
      <c r="V302" s="194" t="s">
        <v>245</v>
      </c>
      <c r="W302" s="226">
        <v>32.761</v>
      </c>
      <c r="X302" s="226">
        <v>27.267</v>
      </c>
      <c r="Y302" s="194" t="s">
        <v>1179</v>
      </c>
      <c r="Z302" s="193" t="s">
        <v>334</v>
      </c>
      <c r="AA302" s="563" t="s">
        <v>335</v>
      </c>
      <c r="AB302" s="563" t="s">
        <v>190</v>
      </c>
      <c r="AC302" s="563">
        <f>SUMIF(Sheet3!B:B,C302,Sheet3!D:D)</f>
        <v>82.5</v>
      </c>
      <c r="AD302" s="193">
        <f t="shared" si="34"/>
        <v>43</v>
      </c>
      <c r="AE302" s="75"/>
      <c r="AF302" s="554"/>
    </row>
    <row r="303" ht="24" outlineLevel="2" spans="1:32">
      <c r="A303" s="216">
        <f>MAX($A$7:A302)+1</f>
        <v>218</v>
      </c>
      <c r="B303" s="194" t="s">
        <v>63</v>
      </c>
      <c r="C303" s="194" t="s">
        <v>71</v>
      </c>
      <c r="D303" s="194" t="s">
        <v>186</v>
      </c>
      <c r="E303" s="194" t="s">
        <v>1201</v>
      </c>
      <c r="F303" s="311" t="s">
        <v>1202</v>
      </c>
      <c r="G303" s="193">
        <v>0</v>
      </c>
      <c r="H303" s="193">
        <v>6.427</v>
      </c>
      <c r="I303" s="193"/>
      <c r="J303" s="193">
        <v>6.427</v>
      </c>
      <c r="K303" s="126">
        <v>486</v>
      </c>
      <c r="L303" s="126">
        <v>486</v>
      </c>
      <c r="M303" s="126">
        <f>N303-2</f>
        <v>377</v>
      </c>
      <c r="N303" s="552">
        <f t="shared" si="33"/>
        <v>379</v>
      </c>
      <c r="O303" s="126"/>
      <c r="P303" s="194" t="s">
        <v>1202</v>
      </c>
      <c r="Q303" s="193">
        <v>0</v>
      </c>
      <c r="R303" s="193">
        <v>6.42</v>
      </c>
      <c r="S303" s="193">
        <v>5.27</v>
      </c>
      <c r="T303" s="193">
        <v>5.27</v>
      </c>
      <c r="U303" s="193">
        <v>480.329</v>
      </c>
      <c r="V303" s="194" t="s">
        <v>245</v>
      </c>
      <c r="W303" s="226">
        <v>571.705</v>
      </c>
      <c r="X303" s="226">
        <v>497.501</v>
      </c>
      <c r="Y303" s="194" t="s">
        <v>1179</v>
      </c>
      <c r="Z303" s="193" t="s">
        <v>334</v>
      </c>
      <c r="AA303" s="563" t="s">
        <v>335</v>
      </c>
      <c r="AB303" s="563" t="s">
        <v>190</v>
      </c>
      <c r="AC303" s="563">
        <f>SUMIF(Sheet3!B:B,C303,Sheet3!D:D)</f>
        <v>82.5</v>
      </c>
      <c r="AD303" s="193">
        <f t="shared" si="34"/>
        <v>435</v>
      </c>
      <c r="AE303" s="75"/>
      <c r="AF303" s="554"/>
    </row>
    <row r="304" ht="24" outlineLevel="2" spans="1:32">
      <c r="A304" s="216">
        <f>MAX($A$7:A303)+1</f>
        <v>219</v>
      </c>
      <c r="B304" s="194" t="s">
        <v>63</v>
      </c>
      <c r="C304" s="194" t="s">
        <v>71</v>
      </c>
      <c r="D304" s="194" t="s">
        <v>702</v>
      </c>
      <c r="E304" s="194" t="s">
        <v>1203</v>
      </c>
      <c r="F304" s="311" t="s">
        <v>1204</v>
      </c>
      <c r="G304" s="193">
        <v>0</v>
      </c>
      <c r="H304" s="193">
        <v>1.821</v>
      </c>
      <c r="I304" s="193"/>
      <c r="J304" s="193">
        <v>1.821</v>
      </c>
      <c r="K304" s="126">
        <v>73</v>
      </c>
      <c r="L304" s="126">
        <v>73</v>
      </c>
      <c r="M304" s="126">
        <f>N304</f>
        <v>57</v>
      </c>
      <c r="N304" s="552">
        <f t="shared" si="33"/>
        <v>57</v>
      </c>
      <c r="O304" s="126"/>
      <c r="P304" s="194" t="s">
        <v>1204</v>
      </c>
      <c r="Q304" s="193">
        <v>0.22</v>
      </c>
      <c r="R304" s="193">
        <v>1.821</v>
      </c>
      <c r="S304" s="193">
        <v>1.601</v>
      </c>
      <c r="T304" s="193">
        <v>1.601</v>
      </c>
      <c r="U304" s="193">
        <v>74.756</v>
      </c>
      <c r="V304" s="194" t="s">
        <v>245</v>
      </c>
      <c r="W304" s="226">
        <v>89.483</v>
      </c>
      <c r="X304" s="226">
        <v>75.142</v>
      </c>
      <c r="Y304" s="194" t="s">
        <v>1184</v>
      </c>
      <c r="Z304" s="193" t="s">
        <v>334</v>
      </c>
      <c r="AA304" s="563" t="s">
        <v>335</v>
      </c>
      <c r="AB304" s="563" t="s">
        <v>190</v>
      </c>
      <c r="AC304" s="563">
        <f>SUMIF(Sheet3!B:B,C304,Sheet3!D:D)</f>
        <v>82.5</v>
      </c>
      <c r="AD304" s="193">
        <f t="shared" si="34"/>
        <v>132</v>
      </c>
      <c r="AE304" s="75"/>
      <c r="AF304" s="554"/>
    </row>
    <row r="305" ht="36" outlineLevel="2" spans="1:32">
      <c r="A305" s="216">
        <f>MAX($A$7:A304)+1</f>
        <v>220</v>
      </c>
      <c r="B305" s="194" t="s">
        <v>63</v>
      </c>
      <c r="C305" s="194" t="s">
        <v>71</v>
      </c>
      <c r="D305" s="194" t="s">
        <v>186</v>
      </c>
      <c r="E305" s="194" t="s">
        <v>1205</v>
      </c>
      <c r="F305" s="311" t="s">
        <v>1206</v>
      </c>
      <c r="G305" s="193">
        <v>0</v>
      </c>
      <c r="H305" s="193">
        <v>3.642</v>
      </c>
      <c r="I305" s="193"/>
      <c r="J305" s="193">
        <v>3.642</v>
      </c>
      <c r="K305" s="126">
        <v>251</v>
      </c>
      <c r="L305" s="126">
        <v>251</v>
      </c>
      <c r="M305" s="126">
        <f>N305</f>
        <v>196</v>
      </c>
      <c r="N305" s="552">
        <f t="shared" si="33"/>
        <v>196</v>
      </c>
      <c r="O305" s="126"/>
      <c r="P305" s="194" t="s">
        <v>1206</v>
      </c>
      <c r="Q305" s="193">
        <v>0</v>
      </c>
      <c r="R305" s="193">
        <v>3.642</v>
      </c>
      <c r="S305" s="193">
        <v>3.642</v>
      </c>
      <c r="T305" s="193">
        <v>3.642</v>
      </c>
      <c r="U305" s="193">
        <v>257.084</v>
      </c>
      <c r="V305" s="194" t="s">
        <v>245</v>
      </c>
      <c r="W305" s="226">
        <v>296.967</v>
      </c>
      <c r="X305" s="226">
        <v>257.084</v>
      </c>
      <c r="Y305" s="194" t="s">
        <v>1179</v>
      </c>
      <c r="Z305" s="193" t="s">
        <v>334</v>
      </c>
      <c r="AA305" s="563" t="s">
        <v>335</v>
      </c>
      <c r="AB305" s="563" t="s">
        <v>190</v>
      </c>
      <c r="AC305" s="563">
        <f>SUMIF(Sheet3!B:B,C305,Sheet3!D:D)</f>
        <v>82.5</v>
      </c>
      <c r="AD305" s="193">
        <f t="shared" si="34"/>
        <v>300</v>
      </c>
      <c r="AE305" s="75"/>
      <c r="AF305" s="554"/>
    </row>
    <row r="306" ht="24" outlineLevel="2" spans="1:32">
      <c r="A306" s="216">
        <f>MAX($A$7:A305)+1</f>
        <v>221</v>
      </c>
      <c r="B306" s="194" t="s">
        <v>63</v>
      </c>
      <c r="C306" s="194" t="s">
        <v>71</v>
      </c>
      <c r="D306" s="194" t="s">
        <v>186</v>
      </c>
      <c r="E306" s="194" t="s">
        <v>1207</v>
      </c>
      <c r="F306" s="311" t="s">
        <v>1208</v>
      </c>
      <c r="G306" s="193">
        <v>9.116</v>
      </c>
      <c r="H306" s="193">
        <v>11.357</v>
      </c>
      <c r="I306" s="193"/>
      <c r="J306" s="193">
        <v>2.241</v>
      </c>
      <c r="K306" s="126">
        <v>88</v>
      </c>
      <c r="L306" s="126">
        <v>88</v>
      </c>
      <c r="M306" s="126">
        <f>N306</f>
        <v>69</v>
      </c>
      <c r="N306" s="552">
        <f t="shared" si="33"/>
        <v>69</v>
      </c>
      <c r="O306" s="126"/>
      <c r="P306" s="194" t="s">
        <v>1208</v>
      </c>
      <c r="Q306" s="193">
        <v>9.116</v>
      </c>
      <c r="R306" s="193">
        <v>11.357</v>
      </c>
      <c r="S306" s="193">
        <v>2.241</v>
      </c>
      <c r="T306" s="193">
        <v>2.241</v>
      </c>
      <c r="U306" s="193">
        <v>89.843</v>
      </c>
      <c r="V306" s="194" t="s">
        <v>245</v>
      </c>
      <c r="W306" s="226">
        <v>107.007</v>
      </c>
      <c r="X306" s="226">
        <v>89.843</v>
      </c>
      <c r="Y306" s="194" t="s">
        <v>1184</v>
      </c>
      <c r="Z306" s="193" t="s">
        <v>334</v>
      </c>
      <c r="AA306" s="563" t="s">
        <v>335</v>
      </c>
      <c r="AB306" s="563" t="s">
        <v>190</v>
      </c>
      <c r="AC306" s="563">
        <f>SUMIF(Sheet3!B:B,C306,Sheet3!D:D)</f>
        <v>82.5</v>
      </c>
      <c r="AD306" s="193">
        <f t="shared" si="34"/>
        <v>185</v>
      </c>
      <c r="AE306" s="75"/>
      <c r="AF306" s="554"/>
    </row>
    <row r="307" ht="24" outlineLevel="2" spans="1:32">
      <c r="A307" s="216">
        <f>MAX($A$7:A306)+1</f>
        <v>222</v>
      </c>
      <c r="B307" s="194" t="s">
        <v>63</v>
      </c>
      <c r="C307" s="194" t="s">
        <v>71</v>
      </c>
      <c r="D307" s="194" t="s">
        <v>702</v>
      </c>
      <c r="E307" s="194" t="s">
        <v>1209</v>
      </c>
      <c r="F307" s="311" t="s">
        <v>1210</v>
      </c>
      <c r="G307" s="193">
        <v>0</v>
      </c>
      <c r="H307" s="193">
        <v>3.74</v>
      </c>
      <c r="I307" s="193"/>
      <c r="J307" s="193">
        <v>3.74</v>
      </c>
      <c r="K307" s="126">
        <v>237</v>
      </c>
      <c r="L307" s="126">
        <v>237</v>
      </c>
      <c r="M307" s="126">
        <f>N307</f>
        <v>185</v>
      </c>
      <c r="N307" s="552">
        <f t="shared" si="33"/>
        <v>185</v>
      </c>
      <c r="O307" s="126"/>
      <c r="P307" s="194" t="s">
        <v>1210</v>
      </c>
      <c r="Q307" s="193">
        <v>0</v>
      </c>
      <c r="R307" s="193">
        <v>3.74</v>
      </c>
      <c r="S307" s="193">
        <v>3.74</v>
      </c>
      <c r="T307" s="193">
        <v>3.74</v>
      </c>
      <c r="U307" s="193">
        <v>242.427</v>
      </c>
      <c r="V307" s="194" t="s">
        <v>245</v>
      </c>
      <c r="W307" s="226">
        <v>280.752</v>
      </c>
      <c r="X307" s="226">
        <v>242.427</v>
      </c>
      <c r="Y307" s="194" t="s">
        <v>1179</v>
      </c>
      <c r="Z307" s="193" t="s">
        <v>334</v>
      </c>
      <c r="AA307" s="563" t="s">
        <v>335</v>
      </c>
      <c r="AB307" s="563" t="s">
        <v>190</v>
      </c>
      <c r="AC307" s="563">
        <f>SUMIF(Sheet3!B:B,C307,Sheet3!D:D)</f>
        <v>82.5</v>
      </c>
      <c r="AD307" s="193">
        <f t="shared" si="34"/>
        <v>309</v>
      </c>
      <c r="AE307" s="75"/>
      <c r="AF307" s="554"/>
    </row>
    <row r="308" customFormat="1" ht="36" spans="1:32">
      <c r="A308" s="5" t="s">
        <v>1211</v>
      </c>
      <c r="B308" s="74" t="s">
        <v>63</v>
      </c>
      <c r="C308" s="74" t="s">
        <v>71</v>
      </c>
      <c r="D308" s="559" t="s">
        <v>186</v>
      </c>
      <c r="E308" s="565" t="s">
        <v>1212</v>
      </c>
      <c r="F308" s="584" t="s">
        <v>1213</v>
      </c>
      <c r="G308" s="559" t="s">
        <v>348</v>
      </c>
      <c r="H308" s="559" t="s">
        <v>1214</v>
      </c>
      <c r="I308" s="585"/>
      <c r="J308" s="585"/>
      <c r="K308" s="559"/>
      <c r="L308" s="555"/>
      <c r="M308" s="559"/>
      <c r="N308" s="559"/>
      <c r="O308" s="585"/>
      <c r="P308" s="559" t="s">
        <v>1213</v>
      </c>
      <c r="Q308" s="559" t="s">
        <v>348</v>
      </c>
      <c r="R308" s="559" t="s">
        <v>1214</v>
      </c>
      <c r="S308" s="555">
        <v>1.886</v>
      </c>
      <c r="T308" s="555">
        <v>1.886</v>
      </c>
      <c r="U308" s="555">
        <v>156.621</v>
      </c>
      <c r="V308" s="559" t="s">
        <v>245</v>
      </c>
      <c r="W308" s="555">
        <v>180.364</v>
      </c>
      <c r="X308" s="555">
        <v>156.621</v>
      </c>
      <c r="Y308" s="559" t="s">
        <v>1215</v>
      </c>
      <c r="Z308" s="585" t="s">
        <v>374</v>
      </c>
      <c r="AA308" s="563" t="s">
        <v>335</v>
      </c>
      <c r="AB308" s="563" t="s">
        <v>190</v>
      </c>
      <c r="AC308" s="563">
        <f>SUMIF(Sheet3!B:B,C308,Sheet3!D:D)</f>
        <v>82.5</v>
      </c>
      <c r="AD308" s="559">
        <f t="shared" si="34"/>
        <v>156</v>
      </c>
      <c r="AE308" s="566"/>
      <c r="AF308" s="554"/>
    </row>
    <row r="309" customFormat="1" ht="36" spans="1:32">
      <c r="A309" s="5" t="s">
        <v>1216</v>
      </c>
      <c r="B309" s="74" t="s">
        <v>63</v>
      </c>
      <c r="C309" s="74" t="s">
        <v>71</v>
      </c>
      <c r="D309" s="559" t="s">
        <v>702</v>
      </c>
      <c r="E309" s="565" t="s">
        <v>1217</v>
      </c>
      <c r="F309" s="584" t="s">
        <v>1218</v>
      </c>
      <c r="G309" s="559" t="s">
        <v>1219</v>
      </c>
      <c r="H309" s="559" t="s">
        <v>1220</v>
      </c>
      <c r="I309" s="585"/>
      <c r="J309" s="585"/>
      <c r="K309" s="559"/>
      <c r="L309" s="555"/>
      <c r="M309" s="559"/>
      <c r="N309" s="559"/>
      <c r="O309" s="585"/>
      <c r="P309" s="559" t="s">
        <v>1218</v>
      </c>
      <c r="Q309" s="559" t="s">
        <v>1219</v>
      </c>
      <c r="R309" s="559" t="s">
        <v>1220</v>
      </c>
      <c r="S309" s="555">
        <v>1.112</v>
      </c>
      <c r="T309" s="555">
        <v>1.112</v>
      </c>
      <c r="U309" s="555">
        <v>68.265</v>
      </c>
      <c r="V309" s="559" t="s">
        <v>245</v>
      </c>
      <c r="W309" s="555">
        <v>79.973</v>
      </c>
      <c r="X309" s="555">
        <v>68.265</v>
      </c>
      <c r="Y309" s="559" t="s">
        <v>1221</v>
      </c>
      <c r="Z309" s="585" t="s">
        <v>374</v>
      </c>
      <c r="AA309" s="563" t="s">
        <v>335</v>
      </c>
      <c r="AB309" s="563" t="s">
        <v>190</v>
      </c>
      <c r="AC309" s="563">
        <f>SUMIF(Sheet3!B:B,C309,Sheet3!D:D)</f>
        <v>82.5</v>
      </c>
      <c r="AD309" s="559">
        <f t="shared" si="34"/>
        <v>92</v>
      </c>
      <c r="AE309" s="566"/>
      <c r="AF309" s="554"/>
    </row>
    <row r="310" customFormat="1" ht="36" spans="1:32">
      <c r="A310" s="5" t="s">
        <v>1222</v>
      </c>
      <c r="B310" s="74" t="s">
        <v>63</v>
      </c>
      <c r="C310" s="74" t="s">
        <v>71</v>
      </c>
      <c r="D310" s="559" t="s">
        <v>702</v>
      </c>
      <c r="E310" s="565" t="s">
        <v>1223</v>
      </c>
      <c r="F310" s="584" t="s">
        <v>1224</v>
      </c>
      <c r="G310" s="559" t="s">
        <v>1225</v>
      </c>
      <c r="H310" s="559" t="s">
        <v>1226</v>
      </c>
      <c r="I310" s="585"/>
      <c r="J310" s="585"/>
      <c r="K310" s="559"/>
      <c r="L310" s="555"/>
      <c r="M310" s="559"/>
      <c r="N310" s="559"/>
      <c r="O310" s="585"/>
      <c r="P310" s="559" t="s">
        <v>1224</v>
      </c>
      <c r="Q310" s="559" t="s">
        <v>1225</v>
      </c>
      <c r="R310" s="559" t="s">
        <v>1226</v>
      </c>
      <c r="S310" s="555">
        <v>0.281</v>
      </c>
      <c r="T310" s="555">
        <v>0.281</v>
      </c>
      <c r="U310" s="555">
        <v>23.007</v>
      </c>
      <c r="V310" s="559" t="s">
        <v>245</v>
      </c>
      <c r="W310" s="555">
        <v>27.4</v>
      </c>
      <c r="X310" s="555">
        <v>23.007</v>
      </c>
      <c r="Y310" s="559" t="s">
        <v>1221</v>
      </c>
      <c r="Z310" s="585" t="s">
        <v>374</v>
      </c>
      <c r="AA310" s="563" t="s">
        <v>335</v>
      </c>
      <c r="AB310" s="563" t="s">
        <v>190</v>
      </c>
      <c r="AC310" s="563">
        <f>SUMIF(Sheet3!B:B,C310,Sheet3!D:D)</f>
        <v>82.5</v>
      </c>
      <c r="AD310" s="559">
        <f t="shared" si="34"/>
        <v>23</v>
      </c>
      <c r="AE310" s="566"/>
      <c r="AF310" s="554"/>
    </row>
    <row r="311" outlineLevel="2" spans="1:32">
      <c r="A311" s="126">
        <f>MAX($A$7:A307)+1</f>
        <v>223</v>
      </c>
      <c r="B311" s="125" t="s">
        <v>63</v>
      </c>
      <c r="C311" s="218" t="s">
        <v>67</v>
      </c>
      <c r="D311" s="115" t="s">
        <v>392</v>
      </c>
      <c r="E311" s="125" t="str">
        <f>C311&amp;D311</f>
        <v>平远县前期工作</v>
      </c>
      <c r="F311" s="571" t="s">
        <v>1227</v>
      </c>
      <c r="G311" s="125"/>
      <c r="H311" s="125"/>
      <c r="I311" s="125"/>
      <c r="J311" s="125"/>
      <c r="K311" s="126">
        <v>34</v>
      </c>
      <c r="L311" s="126">
        <v>34</v>
      </c>
      <c r="M311" s="126">
        <v>34</v>
      </c>
      <c r="N311" s="425">
        <v>34</v>
      </c>
      <c r="O311" s="126"/>
      <c r="P311" s="571"/>
      <c r="Q311" s="571"/>
      <c r="R311" s="571"/>
      <c r="S311" s="571"/>
      <c r="T311" s="571"/>
      <c r="U311" s="571"/>
      <c r="V311" s="125"/>
      <c r="W311" s="226"/>
      <c r="X311" s="226"/>
      <c r="Y311" s="125"/>
      <c r="Z311" s="125"/>
      <c r="AA311" s="554"/>
      <c r="AB311" s="554" t="s">
        <v>392</v>
      </c>
      <c r="AC311" s="554"/>
      <c r="AD311" s="571"/>
      <c r="AE311" s="75">
        <v>34</v>
      </c>
      <c r="AF311" s="554"/>
    </row>
    <row r="312" ht="24" outlineLevel="2" spans="1:32">
      <c r="A312" s="126">
        <f>MAX($A$7:A311)+1</f>
        <v>224</v>
      </c>
      <c r="B312" s="194" t="s">
        <v>63</v>
      </c>
      <c r="C312" s="194" t="s">
        <v>67</v>
      </c>
      <c r="D312" s="194" t="s">
        <v>186</v>
      </c>
      <c r="E312" s="194" t="s">
        <v>1228</v>
      </c>
      <c r="F312" s="311" t="s">
        <v>1229</v>
      </c>
      <c r="G312" s="193">
        <v>0</v>
      </c>
      <c r="H312" s="193">
        <v>3.452</v>
      </c>
      <c r="I312" s="193"/>
      <c r="J312" s="193">
        <v>3.452</v>
      </c>
      <c r="K312" s="126">
        <v>240.73</v>
      </c>
      <c r="L312" s="126">
        <v>241</v>
      </c>
      <c r="M312" s="126">
        <f>N312</f>
        <v>188</v>
      </c>
      <c r="N312" s="425">
        <f>ROUND(L312*0.7797,0)</f>
        <v>188</v>
      </c>
      <c r="O312" s="126"/>
      <c r="P312" s="194" t="s">
        <v>1229</v>
      </c>
      <c r="Q312" s="193">
        <v>0</v>
      </c>
      <c r="R312" s="193">
        <v>3.452</v>
      </c>
      <c r="S312" s="193">
        <v>3.452</v>
      </c>
      <c r="T312" s="193">
        <v>3.452</v>
      </c>
      <c r="U312" s="193">
        <v>296.42</v>
      </c>
      <c r="V312" s="194" t="s">
        <v>245</v>
      </c>
      <c r="W312" s="226">
        <v>326.66</v>
      </c>
      <c r="X312" s="226">
        <v>240.73</v>
      </c>
      <c r="Y312" s="194" t="s">
        <v>1230</v>
      </c>
      <c r="Z312" s="193" t="s">
        <v>334</v>
      </c>
      <c r="AA312" s="563" t="s">
        <v>335</v>
      </c>
      <c r="AB312" s="563" t="s">
        <v>190</v>
      </c>
      <c r="AC312" s="563">
        <f>SUMIF(Sheet3!B:B,C312,Sheet3!D:D)</f>
        <v>82.5</v>
      </c>
      <c r="AD312" s="193">
        <f>(ROUND(AC312*T312,0))</f>
        <v>285</v>
      </c>
      <c r="AE312" s="75"/>
      <c r="AF312" s="554"/>
    </row>
    <row r="313" ht="24" outlineLevel="2" spans="1:32">
      <c r="A313" s="126">
        <f>MAX($A$7:A312)+1</f>
        <v>225</v>
      </c>
      <c r="B313" s="194" t="s">
        <v>63</v>
      </c>
      <c r="C313" s="194" t="s">
        <v>67</v>
      </c>
      <c r="D313" s="194" t="s">
        <v>186</v>
      </c>
      <c r="E313" s="194" t="s">
        <v>1231</v>
      </c>
      <c r="F313" s="311" t="s">
        <v>1232</v>
      </c>
      <c r="G313" s="193">
        <v>0</v>
      </c>
      <c r="H313" s="193">
        <v>1.693</v>
      </c>
      <c r="I313" s="193"/>
      <c r="J313" s="193">
        <v>1.693</v>
      </c>
      <c r="K313" s="126">
        <v>133.64</v>
      </c>
      <c r="L313" s="126">
        <v>134</v>
      </c>
      <c r="M313" s="126">
        <f>N313</f>
        <v>104</v>
      </c>
      <c r="N313" s="425">
        <f>ROUND(L313*0.7797,0)</f>
        <v>104</v>
      </c>
      <c r="O313" s="126"/>
      <c r="P313" s="194" t="s">
        <v>1232</v>
      </c>
      <c r="Q313" s="193">
        <v>0</v>
      </c>
      <c r="R313" s="193">
        <v>1.693</v>
      </c>
      <c r="S313" s="193">
        <v>1.693</v>
      </c>
      <c r="T313" s="193">
        <v>1.693</v>
      </c>
      <c r="U313" s="193">
        <v>133.64</v>
      </c>
      <c r="V313" s="194" t="s">
        <v>245</v>
      </c>
      <c r="W313" s="226">
        <v>186.05</v>
      </c>
      <c r="X313" s="226">
        <v>133.64</v>
      </c>
      <c r="Y313" s="194" t="s">
        <v>1233</v>
      </c>
      <c r="Z313" s="193" t="s">
        <v>334</v>
      </c>
      <c r="AA313" s="563" t="s">
        <v>335</v>
      </c>
      <c r="AB313" s="563" t="s">
        <v>190</v>
      </c>
      <c r="AC313" s="563">
        <f>SUMIF(Sheet3!B:B,C313,Sheet3!D:D)</f>
        <v>82.5</v>
      </c>
      <c r="AD313" s="193">
        <f>(ROUND(AC313*T313,0))</f>
        <v>140</v>
      </c>
      <c r="AE313" s="75"/>
      <c r="AF313" s="554"/>
    </row>
    <row r="314" ht="24" outlineLevel="2" spans="1:32">
      <c r="A314" s="126">
        <f>MAX($A$7:A313)+1</f>
        <v>226</v>
      </c>
      <c r="B314" s="194" t="s">
        <v>63</v>
      </c>
      <c r="C314" s="194" t="s">
        <v>67</v>
      </c>
      <c r="D314" s="194" t="s">
        <v>186</v>
      </c>
      <c r="E314" s="194" t="s">
        <v>1234</v>
      </c>
      <c r="F314" s="311" t="s">
        <v>1235</v>
      </c>
      <c r="G314" s="193">
        <v>0</v>
      </c>
      <c r="H314" s="193">
        <v>4.79</v>
      </c>
      <c r="I314" s="193"/>
      <c r="J314" s="193">
        <v>4.79</v>
      </c>
      <c r="K314" s="126">
        <v>430.46</v>
      </c>
      <c r="L314" s="126">
        <v>430</v>
      </c>
      <c r="M314" s="126">
        <f>N314+2</f>
        <v>337</v>
      </c>
      <c r="N314" s="425">
        <f>ROUND(L314*0.7797,0)</f>
        <v>335</v>
      </c>
      <c r="O314" s="126"/>
      <c r="P314" s="194" t="s">
        <v>1235</v>
      </c>
      <c r="Q314" s="193">
        <v>0</v>
      </c>
      <c r="R314" s="616">
        <v>4.79</v>
      </c>
      <c r="S314" s="616">
        <v>4.79</v>
      </c>
      <c r="T314" s="616">
        <v>4.79</v>
      </c>
      <c r="U314" s="616">
        <v>605.14</v>
      </c>
      <c r="V314" s="617" t="s">
        <v>245</v>
      </c>
      <c r="W314" s="226">
        <v>781.87</v>
      </c>
      <c r="X314" s="226">
        <v>605.14</v>
      </c>
      <c r="Y314" s="617" t="s">
        <v>1236</v>
      </c>
      <c r="Z314" s="616" t="s">
        <v>334</v>
      </c>
      <c r="AA314" s="563" t="s">
        <v>335</v>
      </c>
      <c r="AB314" s="563" t="s">
        <v>190</v>
      </c>
      <c r="AC314" s="563">
        <f>SUMIF(Sheet3!B:B,C314,Sheet3!D:D)</f>
        <v>82.5</v>
      </c>
      <c r="AD314" s="193">
        <f>(ROUND(AC314*T314,0))</f>
        <v>395</v>
      </c>
      <c r="AE314" s="75"/>
      <c r="AF314" s="554"/>
    </row>
    <row r="315" ht="24" outlineLevel="2" spans="1:32">
      <c r="A315" s="126">
        <f>MAX($A$7:A314)+1</f>
        <v>227</v>
      </c>
      <c r="B315" s="194" t="s">
        <v>63</v>
      </c>
      <c r="C315" s="194" t="s">
        <v>67</v>
      </c>
      <c r="D315" s="194" t="s">
        <v>186</v>
      </c>
      <c r="E315" s="194" t="s">
        <v>1237</v>
      </c>
      <c r="F315" s="311" t="s">
        <v>1238</v>
      </c>
      <c r="G315" s="193">
        <v>0</v>
      </c>
      <c r="H315" s="193">
        <v>3.412</v>
      </c>
      <c r="I315" s="193"/>
      <c r="J315" s="193">
        <v>3.412</v>
      </c>
      <c r="K315" s="126">
        <v>352</v>
      </c>
      <c r="L315" s="126">
        <v>352</v>
      </c>
      <c r="M315" s="126">
        <f>N315</f>
        <v>274</v>
      </c>
      <c r="N315" s="425">
        <f>ROUND(L315*0.7797,0)</f>
        <v>274</v>
      </c>
      <c r="O315" s="126"/>
      <c r="P315" s="194" t="s">
        <v>1238</v>
      </c>
      <c r="Q315" s="193">
        <v>0</v>
      </c>
      <c r="R315" s="616">
        <v>3.412</v>
      </c>
      <c r="S315" s="616">
        <v>3.412</v>
      </c>
      <c r="T315" s="616">
        <v>3.412</v>
      </c>
      <c r="U315" s="616">
        <v>386.9</v>
      </c>
      <c r="V315" s="617" t="s">
        <v>245</v>
      </c>
      <c r="W315" s="226">
        <v>656.1</v>
      </c>
      <c r="X315" s="226">
        <v>386.9</v>
      </c>
      <c r="Y315" s="617" t="s">
        <v>1239</v>
      </c>
      <c r="Z315" s="616" t="s">
        <v>334</v>
      </c>
      <c r="AA315" s="563" t="s">
        <v>335</v>
      </c>
      <c r="AB315" s="563" t="s">
        <v>190</v>
      </c>
      <c r="AC315" s="563">
        <f>SUMIF(Sheet3!B:B,C315,Sheet3!D:D)</f>
        <v>82.5</v>
      </c>
      <c r="AD315" s="193">
        <f>(ROUND(AC315*T315,0))</f>
        <v>281</v>
      </c>
      <c r="AE315" s="75"/>
      <c r="AF315" s="554"/>
    </row>
    <row r="316" ht="24" outlineLevel="2" spans="1:32">
      <c r="A316" s="126">
        <f>MAX($A$7:A315)+1</f>
        <v>228</v>
      </c>
      <c r="B316" s="194" t="s">
        <v>63</v>
      </c>
      <c r="C316" s="194" t="s">
        <v>67</v>
      </c>
      <c r="D316" s="194" t="s">
        <v>186</v>
      </c>
      <c r="E316" s="194" t="s">
        <v>1240</v>
      </c>
      <c r="F316" s="311" t="s">
        <v>1241</v>
      </c>
      <c r="G316" s="193">
        <v>0</v>
      </c>
      <c r="H316" s="193">
        <v>2.77</v>
      </c>
      <c r="I316" s="193"/>
      <c r="J316" s="193">
        <v>2.77</v>
      </c>
      <c r="K316" s="126">
        <v>139.17</v>
      </c>
      <c r="L316" s="126">
        <v>139</v>
      </c>
      <c r="M316" s="126">
        <f>N316</f>
        <v>108</v>
      </c>
      <c r="N316" s="425">
        <f>ROUND(L316*0.7797,0)</f>
        <v>108</v>
      </c>
      <c r="O316" s="126"/>
      <c r="P316" s="194" t="s">
        <v>1241</v>
      </c>
      <c r="Q316" s="193">
        <v>0</v>
      </c>
      <c r="R316" s="616">
        <v>2.77</v>
      </c>
      <c r="S316" s="616">
        <v>2.77</v>
      </c>
      <c r="T316" s="616">
        <v>2.77</v>
      </c>
      <c r="U316" s="616">
        <v>140.17</v>
      </c>
      <c r="V316" s="617" t="s">
        <v>245</v>
      </c>
      <c r="W316" s="226">
        <v>218.32</v>
      </c>
      <c r="X316" s="226">
        <v>140.17</v>
      </c>
      <c r="Y316" s="617" t="s">
        <v>1242</v>
      </c>
      <c r="Z316" s="616" t="s">
        <v>334</v>
      </c>
      <c r="AA316" s="563" t="s">
        <v>335</v>
      </c>
      <c r="AB316" s="563" t="s">
        <v>190</v>
      </c>
      <c r="AC316" s="563">
        <f>SUMIF(Sheet3!B:B,C316,Sheet3!D:D)</f>
        <v>82.5</v>
      </c>
      <c r="AD316" s="193">
        <f>(ROUND(AC316*T316,0))</f>
        <v>229</v>
      </c>
      <c r="AE316" s="75"/>
      <c r="AF316" s="554"/>
    </row>
    <row r="317" outlineLevel="2" spans="1:32">
      <c r="A317" s="126">
        <f>MAX($A$7:A316)+1</f>
        <v>229</v>
      </c>
      <c r="B317" s="115" t="s">
        <v>63</v>
      </c>
      <c r="C317" s="117" t="s">
        <v>68</v>
      </c>
      <c r="D317" s="115" t="s">
        <v>392</v>
      </c>
      <c r="E317" s="125" t="str">
        <f>C317&amp;D317</f>
        <v>蕉岭县前期工作</v>
      </c>
      <c r="F317" s="571" t="s">
        <v>1243</v>
      </c>
      <c r="G317" s="115"/>
      <c r="H317" s="115"/>
      <c r="I317" s="115"/>
      <c r="J317" s="115"/>
      <c r="K317" s="126">
        <v>40</v>
      </c>
      <c r="L317" s="126">
        <v>40</v>
      </c>
      <c r="M317" s="126">
        <v>40</v>
      </c>
      <c r="N317" s="552">
        <v>40</v>
      </c>
      <c r="O317" s="126"/>
      <c r="P317" s="571"/>
      <c r="Q317" s="571"/>
      <c r="R317" s="618"/>
      <c r="S317" s="618"/>
      <c r="T317" s="618"/>
      <c r="U317" s="618"/>
      <c r="V317" s="619"/>
      <c r="W317" s="385"/>
      <c r="X317" s="385"/>
      <c r="Y317" s="619"/>
      <c r="Z317" s="619"/>
      <c r="AA317" s="554"/>
      <c r="AB317" s="554" t="s">
        <v>392</v>
      </c>
      <c r="AC317" s="554"/>
      <c r="AD317" s="571"/>
      <c r="AE317" s="75">
        <v>40</v>
      </c>
      <c r="AF317" s="554"/>
    </row>
    <row r="318" ht="36" outlineLevel="2" spans="1:32">
      <c r="A318" s="126">
        <f>MAX($A$7:A317)+1</f>
        <v>230</v>
      </c>
      <c r="B318" s="194" t="s">
        <v>63</v>
      </c>
      <c r="C318" s="407" t="s">
        <v>68</v>
      </c>
      <c r="D318" s="194" t="s">
        <v>186</v>
      </c>
      <c r="E318" s="194" t="s">
        <v>1244</v>
      </c>
      <c r="F318" s="194" t="s">
        <v>1245</v>
      </c>
      <c r="G318" s="193">
        <v>0</v>
      </c>
      <c r="H318" s="193">
        <v>0.729</v>
      </c>
      <c r="I318" s="193"/>
      <c r="J318" s="193">
        <v>0.729</v>
      </c>
      <c r="K318" s="126">
        <v>54</v>
      </c>
      <c r="L318" s="126">
        <v>54</v>
      </c>
      <c r="M318" s="126">
        <f t="shared" ref="M318:M324" si="35">N318</f>
        <v>42</v>
      </c>
      <c r="N318" s="552">
        <f t="shared" ref="N318:N324" si="36">ROUND(L318*0.7797,0)</f>
        <v>42</v>
      </c>
      <c r="O318" s="126"/>
      <c r="P318" s="194"/>
      <c r="Q318" s="194"/>
      <c r="R318" s="617"/>
      <c r="S318" s="617"/>
      <c r="T318" s="617"/>
      <c r="U318" s="617"/>
      <c r="V318" s="617" t="s">
        <v>245</v>
      </c>
      <c r="W318" s="226">
        <v>63.146</v>
      </c>
      <c r="X318" s="226">
        <v>53.73</v>
      </c>
      <c r="Y318" s="617" t="s">
        <v>1246</v>
      </c>
      <c r="Z318" s="616" t="s">
        <v>334</v>
      </c>
      <c r="AA318" s="554"/>
      <c r="AB318" s="554" t="s">
        <v>190</v>
      </c>
      <c r="AC318" s="554">
        <f>SUMIF(Sheet3!B:B,C318,Sheet3!D:D)</f>
        <v>82.5</v>
      </c>
      <c r="AD318" s="194"/>
      <c r="AE318" s="75"/>
      <c r="AF318" s="554" t="s">
        <v>533</v>
      </c>
    </row>
    <row r="319" ht="36" outlineLevel="2" spans="1:32">
      <c r="A319" s="126">
        <f>MAX($A$7:A318)+1</f>
        <v>231</v>
      </c>
      <c r="B319" s="194" t="s">
        <v>63</v>
      </c>
      <c r="C319" s="194" t="s">
        <v>68</v>
      </c>
      <c r="D319" s="194" t="s">
        <v>186</v>
      </c>
      <c r="E319" s="194" t="s">
        <v>1247</v>
      </c>
      <c r="F319" s="311" t="s">
        <v>1248</v>
      </c>
      <c r="G319" s="193">
        <v>1.515</v>
      </c>
      <c r="H319" s="193">
        <v>2.075</v>
      </c>
      <c r="I319" s="193"/>
      <c r="J319" s="193">
        <v>0.56</v>
      </c>
      <c r="K319" s="126">
        <v>56</v>
      </c>
      <c r="L319" s="126">
        <v>56</v>
      </c>
      <c r="M319" s="126">
        <f t="shared" si="35"/>
        <v>44</v>
      </c>
      <c r="N319" s="552">
        <f t="shared" si="36"/>
        <v>44</v>
      </c>
      <c r="O319" s="126"/>
      <c r="P319" s="194" t="s">
        <v>1248</v>
      </c>
      <c r="Q319" s="193">
        <v>1.515</v>
      </c>
      <c r="R319" s="616">
        <v>1.99</v>
      </c>
      <c r="S319" s="616">
        <v>0.475</v>
      </c>
      <c r="T319" s="616">
        <v>0.475</v>
      </c>
      <c r="U319" s="616">
        <v>45.7881</v>
      </c>
      <c r="V319" s="617" t="s">
        <v>245</v>
      </c>
      <c r="W319" s="226">
        <v>65.1</v>
      </c>
      <c r="X319" s="226">
        <v>55.968</v>
      </c>
      <c r="Y319" s="617" t="s">
        <v>1249</v>
      </c>
      <c r="Z319" s="616" t="s">
        <v>334</v>
      </c>
      <c r="AA319" s="563" t="s">
        <v>335</v>
      </c>
      <c r="AB319" s="563" t="s">
        <v>190</v>
      </c>
      <c r="AC319" s="563">
        <f>SUMIF(Sheet3!B:B,C319,Sheet3!D:D)</f>
        <v>82.5</v>
      </c>
      <c r="AD319" s="193">
        <f>(ROUND(AC319*T319,0))</f>
        <v>39</v>
      </c>
      <c r="AE319" s="75"/>
      <c r="AF319" s="554"/>
    </row>
    <row r="320" ht="36" outlineLevel="2" spans="1:32">
      <c r="A320" s="126">
        <f>MAX($A$7:A319)+1</f>
        <v>232</v>
      </c>
      <c r="B320" s="194" t="s">
        <v>63</v>
      </c>
      <c r="C320" s="194" t="s">
        <v>68</v>
      </c>
      <c r="D320" s="194" t="s">
        <v>186</v>
      </c>
      <c r="E320" s="194" t="s">
        <v>1250</v>
      </c>
      <c r="F320" s="311" t="s">
        <v>1251</v>
      </c>
      <c r="G320" s="193">
        <v>0</v>
      </c>
      <c r="H320" s="193">
        <v>1.192</v>
      </c>
      <c r="I320" s="193"/>
      <c r="J320" s="193">
        <v>1.192</v>
      </c>
      <c r="K320" s="126">
        <v>57</v>
      </c>
      <c r="L320" s="126">
        <v>57</v>
      </c>
      <c r="M320" s="126">
        <f t="shared" si="35"/>
        <v>44</v>
      </c>
      <c r="N320" s="552">
        <f t="shared" si="36"/>
        <v>44</v>
      </c>
      <c r="O320" s="126"/>
      <c r="P320" s="194" t="s">
        <v>1251</v>
      </c>
      <c r="Q320" s="193">
        <v>0</v>
      </c>
      <c r="R320" s="616">
        <v>1.192</v>
      </c>
      <c r="S320" s="616">
        <v>0.662</v>
      </c>
      <c r="T320" s="616">
        <v>0.662</v>
      </c>
      <c r="U320" s="616">
        <v>58.271</v>
      </c>
      <c r="V320" s="617" t="s">
        <v>245</v>
      </c>
      <c r="W320" s="226">
        <v>67.932</v>
      </c>
      <c r="X320" s="226">
        <v>56.706</v>
      </c>
      <c r="Y320" s="617" t="s">
        <v>1252</v>
      </c>
      <c r="Z320" s="616" t="s">
        <v>334</v>
      </c>
      <c r="AA320" s="563" t="s">
        <v>335</v>
      </c>
      <c r="AB320" s="563" t="s">
        <v>190</v>
      </c>
      <c r="AC320" s="563">
        <f>SUMIF(Sheet3!B:B,C320,Sheet3!D:D)</f>
        <v>82.5</v>
      </c>
      <c r="AD320" s="193">
        <f>(ROUND(AC320*T320,0))</f>
        <v>55</v>
      </c>
      <c r="AE320" s="75"/>
      <c r="AF320" s="554"/>
    </row>
    <row r="321" ht="36" outlineLevel="2" spans="1:32">
      <c r="A321" s="126">
        <f>MAX($A$7:A320)+1</f>
        <v>233</v>
      </c>
      <c r="B321" s="194" t="s">
        <v>63</v>
      </c>
      <c r="C321" s="194" t="s">
        <v>68</v>
      </c>
      <c r="D321" s="194" t="s">
        <v>182</v>
      </c>
      <c r="E321" s="194" t="s">
        <v>1253</v>
      </c>
      <c r="F321" s="311" t="s">
        <v>1254</v>
      </c>
      <c r="G321" s="193">
        <v>46.431</v>
      </c>
      <c r="H321" s="193">
        <v>56.643</v>
      </c>
      <c r="I321" s="193"/>
      <c r="J321" s="193">
        <v>10.212</v>
      </c>
      <c r="K321" s="126">
        <v>1100</v>
      </c>
      <c r="L321" s="126">
        <v>1100</v>
      </c>
      <c r="M321" s="126">
        <f t="shared" si="35"/>
        <v>858</v>
      </c>
      <c r="N321" s="552">
        <f t="shared" si="36"/>
        <v>858</v>
      </c>
      <c r="O321" s="126"/>
      <c r="P321" s="194" t="s">
        <v>1254</v>
      </c>
      <c r="Q321" s="193">
        <v>46.431</v>
      </c>
      <c r="R321" s="616">
        <v>56.643</v>
      </c>
      <c r="S321" s="616">
        <v>10.212</v>
      </c>
      <c r="T321" s="616">
        <v>10.212</v>
      </c>
      <c r="U321" s="616">
        <v>1100.0329</v>
      </c>
      <c r="V321" s="617" t="s">
        <v>342</v>
      </c>
      <c r="W321" s="226">
        <v>1268.75</v>
      </c>
      <c r="X321" s="226">
        <v>1119.536</v>
      </c>
      <c r="Y321" s="617" t="s">
        <v>1255</v>
      </c>
      <c r="Z321" s="616" t="s">
        <v>334</v>
      </c>
      <c r="AA321" s="563" t="s">
        <v>335</v>
      </c>
      <c r="AB321" s="563" t="s">
        <v>340</v>
      </c>
      <c r="AC321" s="563">
        <f>SUMIF(Sheet3!B:B,C321,Sheet3!E:E)</f>
        <v>165</v>
      </c>
      <c r="AD321" s="193">
        <f>(ROUND(AC321*T321,0))</f>
        <v>1685</v>
      </c>
      <c r="AE321" s="75"/>
      <c r="AF321" s="554"/>
    </row>
    <row r="322" ht="36" outlineLevel="2" spans="1:32">
      <c r="A322" s="126">
        <f>MAX($A$7:A321)+1</f>
        <v>234</v>
      </c>
      <c r="B322" s="194" t="s">
        <v>63</v>
      </c>
      <c r="C322" s="194" t="s">
        <v>68</v>
      </c>
      <c r="D322" s="194" t="s">
        <v>182</v>
      </c>
      <c r="E322" s="194" t="s">
        <v>1256</v>
      </c>
      <c r="F322" s="311" t="s">
        <v>1257</v>
      </c>
      <c r="G322" s="193">
        <v>0</v>
      </c>
      <c r="H322" s="193">
        <v>7.366</v>
      </c>
      <c r="I322" s="193"/>
      <c r="J322" s="193">
        <v>7.366</v>
      </c>
      <c r="K322" s="126">
        <v>860</v>
      </c>
      <c r="L322" s="126">
        <v>860</v>
      </c>
      <c r="M322" s="126">
        <f t="shared" si="35"/>
        <v>671</v>
      </c>
      <c r="N322" s="552">
        <f t="shared" si="36"/>
        <v>671</v>
      </c>
      <c r="O322" s="126"/>
      <c r="P322" s="194" t="s">
        <v>1257</v>
      </c>
      <c r="Q322" s="193">
        <v>0</v>
      </c>
      <c r="R322" s="616">
        <v>6.54</v>
      </c>
      <c r="S322" s="616">
        <v>6.54</v>
      </c>
      <c r="T322" s="616">
        <v>6.54</v>
      </c>
      <c r="U322" s="616">
        <v>812.6859</v>
      </c>
      <c r="V322" s="617" t="s">
        <v>342</v>
      </c>
      <c r="W322" s="226">
        <v>983.684</v>
      </c>
      <c r="X322" s="226">
        <v>870.495</v>
      </c>
      <c r="Y322" s="617" t="s">
        <v>1258</v>
      </c>
      <c r="Z322" s="616" t="s">
        <v>334</v>
      </c>
      <c r="AA322" s="563" t="s">
        <v>335</v>
      </c>
      <c r="AB322" s="563" t="s">
        <v>340</v>
      </c>
      <c r="AC322" s="563">
        <f>SUMIF(Sheet3!B:B,C322,Sheet3!E:E)</f>
        <v>165</v>
      </c>
      <c r="AD322" s="193">
        <f>(ROUND(AC322*T322,0))</f>
        <v>1079</v>
      </c>
      <c r="AE322" s="75"/>
      <c r="AF322" s="554"/>
    </row>
    <row r="323" ht="36" outlineLevel="2" spans="1:32">
      <c r="A323" s="126">
        <f>MAX($A$7:A322)+1</f>
        <v>235</v>
      </c>
      <c r="B323" s="194" t="s">
        <v>63</v>
      </c>
      <c r="C323" s="194" t="s">
        <v>68</v>
      </c>
      <c r="D323" s="194" t="s">
        <v>186</v>
      </c>
      <c r="E323" s="194" t="s">
        <v>1259</v>
      </c>
      <c r="F323" s="311" t="s">
        <v>1260</v>
      </c>
      <c r="G323" s="193">
        <v>0</v>
      </c>
      <c r="H323" s="193">
        <v>0.31</v>
      </c>
      <c r="I323" s="193"/>
      <c r="J323" s="193">
        <v>0.31</v>
      </c>
      <c r="K323" s="126">
        <v>30</v>
      </c>
      <c r="L323" s="126">
        <v>30</v>
      </c>
      <c r="M323" s="126">
        <f t="shared" si="35"/>
        <v>23</v>
      </c>
      <c r="N323" s="552">
        <f t="shared" si="36"/>
        <v>23</v>
      </c>
      <c r="O323" s="126"/>
      <c r="P323" s="194" t="s">
        <v>1260</v>
      </c>
      <c r="Q323" s="193">
        <v>0</v>
      </c>
      <c r="R323" s="616">
        <v>0.31</v>
      </c>
      <c r="S323" s="616">
        <v>0.31</v>
      </c>
      <c r="T323" s="616">
        <v>0.31</v>
      </c>
      <c r="U323" s="616">
        <v>30.989</v>
      </c>
      <c r="V323" s="617" t="s">
        <v>245</v>
      </c>
      <c r="W323" s="226">
        <v>35.05</v>
      </c>
      <c r="X323" s="226">
        <v>29.674</v>
      </c>
      <c r="Y323" s="617" t="s">
        <v>1261</v>
      </c>
      <c r="Z323" s="616" t="s">
        <v>334</v>
      </c>
      <c r="AA323" s="563" t="s">
        <v>335</v>
      </c>
      <c r="AB323" s="563" t="s">
        <v>190</v>
      </c>
      <c r="AC323" s="563">
        <f>SUMIF(Sheet3!B:B,C323,Sheet3!D:D)</f>
        <v>82.5</v>
      </c>
      <c r="AD323" s="193">
        <f>(ROUND(AC323*T323,0))</f>
        <v>26</v>
      </c>
      <c r="AE323" s="75"/>
      <c r="AF323" s="554"/>
    </row>
    <row r="324" ht="36" outlineLevel="2" spans="1:32">
      <c r="A324" s="126">
        <f>MAX($A$7:A323)+1</f>
        <v>236</v>
      </c>
      <c r="B324" s="194" t="s">
        <v>63</v>
      </c>
      <c r="C324" s="407" t="s">
        <v>68</v>
      </c>
      <c r="D324" s="194" t="s">
        <v>186</v>
      </c>
      <c r="E324" s="194" t="s">
        <v>1262</v>
      </c>
      <c r="F324" s="194" t="s">
        <v>1263</v>
      </c>
      <c r="G324" s="193">
        <v>0</v>
      </c>
      <c r="H324" s="193">
        <v>1.201</v>
      </c>
      <c r="I324" s="193"/>
      <c r="J324" s="193">
        <v>1.201</v>
      </c>
      <c r="K324" s="126">
        <v>105</v>
      </c>
      <c r="L324" s="126">
        <v>105</v>
      </c>
      <c r="M324" s="126">
        <f t="shared" si="35"/>
        <v>82</v>
      </c>
      <c r="N324" s="552">
        <f t="shared" si="36"/>
        <v>82</v>
      </c>
      <c r="O324" s="126"/>
      <c r="P324" s="194"/>
      <c r="Q324" s="194"/>
      <c r="R324" s="194"/>
      <c r="S324" s="194"/>
      <c r="T324" s="194"/>
      <c r="U324" s="194"/>
      <c r="V324" s="194" t="s">
        <v>245</v>
      </c>
      <c r="W324" s="226">
        <v>133.366</v>
      </c>
      <c r="X324" s="226">
        <v>116.035</v>
      </c>
      <c r="Y324" s="194" t="s">
        <v>1264</v>
      </c>
      <c r="Z324" s="193" t="s">
        <v>334</v>
      </c>
      <c r="AA324" s="554"/>
      <c r="AB324" s="554" t="s">
        <v>190</v>
      </c>
      <c r="AC324" s="554">
        <f>SUMIF(Sheet3!B:B,C324,Sheet3!D:D)</f>
        <v>82.5</v>
      </c>
      <c r="AD324" s="194"/>
      <c r="AE324" s="75"/>
      <c r="AF324" s="554" t="s">
        <v>533</v>
      </c>
    </row>
    <row r="325" customFormat="1" ht="36" spans="1:32">
      <c r="A325" s="5" t="s">
        <v>1265</v>
      </c>
      <c r="B325" s="74" t="s">
        <v>63</v>
      </c>
      <c r="C325" s="74" t="s">
        <v>68</v>
      </c>
      <c r="D325" s="559" t="s">
        <v>186</v>
      </c>
      <c r="E325" s="565" t="s">
        <v>1266</v>
      </c>
      <c r="F325" s="584" t="s">
        <v>1267</v>
      </c>
      <c r="G325" s="559" t="s">
        <v>1268</v>
      </c>
      <c r="H325" s="559" t="s">
        <v>1269</v>
      </c>
      <c r="I325" s="585"/>
      <c r="J325" s="585"/>
      <c r="K325" s="559"/>
      <c r="L325" s="555"/>
      <c r="M325" s="559"/>
      <c r="N325" s="559"/>
      <c r="O325" s="585"/>
      <c r="P325" s="559" t="s">
        <v>1267</v>
      </c>
      <c r="Q325" s="559" t="s">
        <v>1268</v>
      </c>
      <c r="R325" s="559" t="s">
        <v>1269</v>
      </c>
      <c r="S325" s="555">
        <v>4.345</v>
      </c>
      <c r="T325" s="555">
        <v>4.345</v>
      </c>
      <c r="U325" s="555">
        <v>350.127</v>
      </c>
      <c r="V325" s="559" t="s">
        <v>245</v>
      </c>
      <c r="W325" s="555">
        <v>404.54</v>
      </c>
      <c r="X325" s="555">
        <v>350.127</v>
      </c>
      <c r="Y325" s="559" t="s">
        <v>1270</v>
      </c>
      <c r="Z325" s="585" t="s">
        <v>374</v>
      </c>
      <c r="AA325" s="563" t="s">
        <v>335</v>
      </c>
      <c r="AB325" s="563" t="s">
        <v>190</v>
      </c>
      <c r="AC325" s="563">
        <f>SUMIF(Sheet3!B:B,C325,Sheet3!D:D)</f>
        <v>82.5</v>
      </c>
      <c r="AD325" s="559">
        <f>(ROUND(AC325*T325,0))</f>
        <v>358</v>
      </c>
      <c r="AE325" s="566"/>
      <c r="AF325" s="554"/>
    </row>
    <row r="326" outlineLevel="2" spans="1:32">
      <c r="A326" s="241">
        <f>MAX($A$7:A324)+1</f>
        <v>237</v>
      </c>
      <c r="B326" s="115" t="s">
        <v>63</v>
      </c>
      <c r="C326" s="117" t="s">
        <v>66</v>
      </c>
      <c r="D326" s="115" t="s">
        <v>392</v>
      </c>
      <c r="E326" s="125" t="str">
        <f>C326&amp;D326</f>
        <v>兴宁市前期工作</v>
      </c>
      <c r="F326" s="571" t="s">
        <v>1271</v>
      </c>
      <c r="G326" s="115"/>
      <c r="H326" s="115"/>
      <c r="I326" s="115"/>
      <c r="J326" s="115"/>
      <c r="K326" s="241">
        <v>82</v>
      </c>
      <c r="L326" s="126">
        <v>82</v>
      </c>
      <c r="M326" s="126">
        <v>82</v>
      </c>
      <c r="N326" s="620">
        <v>82</v>
      </c>
      <c r="O326" s="241"/>
      <c r="P326" s="571"/>
      <c r="Q326" s="571"/>
      <c r="R326" s="571"/>
      <c r="S326" s="571"/>
      <c r="T326" s="571"/>
      <c r="U326" s="571"/>
      <c r="V326" s="115"/>
      <c r="W326" s="385"/>
      <c r="X326" s="385"/>
      <c r="Y326" s="115"/>
      <c r="Z326" s="115"/>
      <c r="AA326" s="554"/>
      <c r="AB326" s="554" t="s">
        <v>392</v>
      </c>
      <c r="AC326" s="554"/>
      <c r="AD326" s="571"/>
      <c r="AE326" s="75">
        <v>82</v>
      </c>
      <c r="AF326" s="554"/>
    </row>
    <row r="327" ht="36" outlineLevel="2" spans="1:32">
      <c r="A327" s="126">
        <f>MAX($A$7:A326)+1</f>
        <v>238</v>
      </c>
      <c r="B327" s="194" t="s">
        <v>63</v>
      </c>
      <c r="C327" s="194" t="s">
        <v>66</v>
      </c>
      <c r="D327" s="194" t="s">
        <v>702</v>
      </c>
      <c r="E327" s="194" t="s">
        <v>1272</v>
      </c>
      <c r="F327" s="311" t="s">
        <v>1273</v>
      </c>
      <c r="G327" s="193">
        <v>1.067</v>
      </c>
      <c r="H327" s="193">
        <v>2.838</v>
      </c>
      <c r="I327" s="193"/>
      <c r="J327" s="193">
        <v>1.771</v>
      </c>
      <c r="K327" s="126">
        <v>97</v>
      </c>
      <c r="L327" s="126">
        <v>97</v>
      </c>
      <c r="M327" s="126">
        <f>N327</f>
        <v>76</v>
      </c>
      <c r="N327" s="620">
        <f>ROUND(L327*0.7797,0)</f>
        <v>76</v>
      </c>
      <c r="O327" s="126"/>
      <c r="P327" s="194" t="s">
        <v>1273</v>
      </c>
      <c r="Q327" s="193">
        <v>1.067</v>
      </c>
      <c r="R327" s="193">
        <v>2.838</v>
      </c>
      <c r="S327" s="193">
        <v>1.771</v>
      </c>
      <c r="T327" s="193">
        <v>1.771</v>
      </c>
      <c r="U327" s="193">
        <v>39.756</v>
      </c>
      <c r="V327" s="194" t="s">
        <v>245</v>
      </c>
      <c r="W327" s="226">
        <v>144.58</v>
      </c>
      <c r="X327" s="226">
        <v>100.66</v>
      </c>
      <c r="Y327" s="194" t="s">
        <v>1274</v>
      </c>
      <c r="Z327" s="193" t="s">
        <v>334</v>
      </c>
      <c r="AA327" s="563" t="s">
        <v>335</v>
      </c>
      <c r="AB327" s="563" t="s">
        <v>190</v>
      </c>
      <c r="AC327" s="563">
        <f>SUMIF(Sheet3!B:B,C327,Sheet3!D:D)</f>
        <v>82.5</v>
      </c>
      <c r="AD327" s="193">
        <f>(ROUND(AC327*T327,0))</f>
        <v>146</v>
      </c>
      <c r="AE327" s="75"/>
      <c r="AF327" s="554"/>
    </row>
    <row r="328" ht="36" outlineLevel="2" spans="1:32">
      <c r="A328" s="126">
        <f>MAX($A$7:A327)+1</f>
        <v>239</v>
      </c>
      <c r="B328" s="194" t="s">
        <v>63</v>
      </c>
      <c r="C328" s="407" t="s">
        <v>66</v>
      </c>
      <c r="D328" s="194" t="s">
        <v>702</v>
      </c>
      <c r="E328" s="194" t="s">
        <v>1275</v>
      </c>
      <c r="F328" s="194" t="s">
        <v>1276</v>
      </c>
      <c r="G328" s="193">
        <v>0</v>
      </c>
      <c r="H328" s="193">
        <v>1.24</v>
      </c>
      <c r="I328" s="193"/>
      <c r="J328" s="193">
        <v>1.24</v>
      </c>
      <c r="K328" s="126">
        <v>91</v>
      </c>
      <c r="L328" s="126">
        <v>91</v>
      </c>
      <c r="M328" s="126">
        <f>N328</f>
        <v>71</v>
      </c>
      <c r="N328" s="620">
        <f>ROUND(L328*0.7797,0)</f>
        <v>71</v>
      </c>
      <c r="O328" s="126"/>
      <c r="P328" s="194"/>
      <c r="Q328" s="194"/>
      <c r="R328" s="194"/>
      <c r="S328" s="194"/>
      <c r="T328" s="194"/>
      <c r="U328" s="194"/>
      <c r="V328" s="194" t="s">
        <v>245</v>
      </c>
      <c r="W328" s="226">
        <v>135.34</v>
      </c>
      <c r="X328" s="226">
        <v>94.18</v>
      </c>
      <c r="Y328" s="194" t="s">
        <v>1274</v>
      </c>
      <c r="Z328" s="193" t="s">
        <v>334</v>
      </c>
      <c r="AA328" s="554"/>
      <c r="AB328" s="554" t="s">
        <v>190</v>
      </c>
      <c r="AC328" s="554">
        <f>SUMIF(Sheet3!B:B,C328,Sheet3!D:D)</f>
        <v>82.5</v>
      </c>
      <c r="AD328" s="194"/>
      <c r="AE328" s="75"/>
      <c r="AF328" s="554"/>
    </row>
    <row r="329" ht="48" outlineLevel="2" spans="1:32">
      <c r="A329" s="126">
        <f>MAX($A$7:A328)+1</f>
        <v>240</v>
      </c>
      <c r="B329" s="194" t="s">
        <v>63</v>
      </c>
      <c r="C329" s="194" t="s">
        <v>66</v>
      </c>
      <c r="D329" s="194" t="s">
        <v>702</v>
      </c>
      <c r="E329" s="194" t="s">
        <v>1277</v>
      </c>
      <c r="F329" s="311" t="s">
        <v>1278</v>
      </c>
      <c r="G329" s="193">
        <v>0</v>
      </c>
      <c r="H329" s="193">
        <v>1.282</v>
      </c>
      <c r="I329" s="193"/>
      <c r="J329" s="193">
        <v>1.282</v>
      </c>
      <c r="K329" s="126">
        <v>96</v>
      </c>
      <c r="L329" s="126">
        <v>96</v>
      </c>
      <c r="M329" s="126">
        <f>N329</f>
        <v>75</v>
      </c>
      <c r="N329" s="620">
        <f>ROUND(L329*0.7797,0)</f>
        <v>75</v>
      </c>
      <c r="O329" s="126"/>
      <c r="P329" s="194" t="s">
        <v>1278</v>
      </c>
      <c r="Q329" s="193">
        <v>0</v>
      </c>
      <c r="R329" s="193">
        <v>1.282</v>
      </c>
      <c r="S329" s="193">
        <v>1.282</v>
      </c>
      <c r="T329" s="193">
        <v>1.282</v>
      </c>
      <c r="U329" s="193">
        <v>66.842</v>
      </c>
      <c r="V329" s="194" t="s">
        <v>245</v>
      </c>
      <c r="W329" s="226">
        <v>145.27</v>
      </c>
      <c r="X329" s="226">
        <v>99.08</v>
      </c>
      <c r="Y329" s="194" t="s">
        <v>1274</v>
      </c>
      <c r="Z329" s="193" t="s">
        <v>334</v>
      </c>
      <c r="AA329" s="563" t="s">
        <v>335</v>
      </c>
      <c r="AB329" s="563" t="s">
        <v>190</v>
      </c>
      <c r="AC329" s="563">
        <f>SUMIF(Sheet3!B:B,C329,Sheet3!D:D)</f>
        <v>82.5</v>
      </c>
      <c r="AD329" s="193">
        <f>(ROUND(AC329*T329,0))</f>
        <v>106</v>
      </c>
      <c r="AE329" s="75"/>
      <c r="AF329" s="554"/>
    </row>
    <row r="330" outlineLevel="2" spans="1:32">
      <c r="A330" s="250">
        <f>MAX($A$7:A329)+1</f>
        <v>241</v>
      </c>
      <c r="B330" s="199" t="s">
        <v>63</v>
      </c>
      <c r="C330" s="199" t="s">
        <v>66</v>
      </c>
      <c r="D330" s="199" t="s">
        <v>702</v>
      </c>
      <c r="E330" s="199" t="s">
        <v>1279</v>
      </c>
      <c r="F330" s="621" t="s">
        <v>1280</v>
      </c>
      <c r="G330" s="193"/>
      <c r="H330" s="193"/>
      <c r="I330" s="193"/>
      <c r="J330" s="193"/>
      <c r="K330" s="126"/>
      <c r="L330" s="126"/>
      <c r="M330" s="126"/>
      <c r="N330" s="620"/>
      <c r="O330" s="126"/>
      <c r="P330" s="199" t="s">
        <v>1280</v>
      </c>
      <c r="Q330" s="193">
        <v>0</v>
      </c>
      <c r="R330" s="193">
        <v>1.1</v>
      </c>
      <c r="S330" s="193">
        <v>1.1</v>
      </c>
      <c r="T330" s="202">
        <v>1.267</v>
      </c>
      <c r="U330" s="202">
        <v>61.794</v>
      </c>
      <c r="V330" s="199" t="s">
        <v>245</v>
      </c>
      <c r="W330" s="226"/>
      <c r="X330" s="226"/>
      <c r="Y330" s="199" t="s">
        <v>1274</v>
      </c>
      <c r="Z330" s="202" t="s">
        <v>334</v>
      </c>
      <c r="AA330" s="556" t="s">
        <v>335</v>
      </c>
      <c r="AB330" s="556" t="s">
        <v>190</v>
      </c>
      <c r="AC330" s="556">
        <f>SUMIF(Sheet3!B:B,C330,Sheet3!D:D)</f>
        <v>82.5</v>
      </c>
      <c r="AD330" s="202">
        <f>(ROUND(AC330*T330,0))</f>
        <v>105</v>
      </c>
      <c r="AE330" s="557"/>
      <c r="AF330" s="558"/>
    </row>
    <row r="331" outlineLevel="2" spans="1:32">
      <c r="A331" s="258"/>
      <c r="B331" s="200"/>
      <c r="C331" s="200"/>
      <c r="D331" s="200"/>
      <c r="E331" s="200"/>
      <c r="F331" s="622"/>
      <c r="G331" s="193">
        <v>0</v>
      </c>
      <c r="H331" s="193">
        <v>1.535</v>
      </c>
      <c r="I331" s="193"/>
      <c r="J331" s="193">
        <v>1.535</v>
      </c>
      <c r="K331" s="126">
        <v>127</v>
      </c>
      <c r="L331" s="126">
        <v>127</v>
      </c>
      <c r="M331" s="126">
        <f>N331</f>
        <v>99</v>
      </c>
      <c r="N331" s="620">
        <f>ROUND(L331*0.7797,0)</f>
        <v>99</v>
      </c>
      <c r="O331" s="126"/>
      <c r="P331" s="200"/>
      <c r="Q331" s="193">
        <v>1.36</v>
      </c>
      <c r="R331" s="193">
        <v>1.527</v>
      </c>
      <c r="S331" s="193">
        <v>0.167</v>
      </c>
      <c r="T331" s="203"/>
      <c r="U331" s="203"/>
      <c r="V331" s="200"/>
      <c r="W331" s="226">
        <v>180.38</v>
      </c>
      <c r="X331" s="226">
        <v>130.56</v>
      </c>
      <c r="Y331" s="200"/>
      <c r="Z331" s="203"/>
      <c r="AA331" s="623"/>
      <c r="AB331" s="623"/>
      <c r="AC331" s="623"/>
      <c r="AD331" s="203"/>
      <c r="AE331" s="561"/>
      <c r="AF331" s="562"/>
    </row>
    <row r="332" ht="36" outlineLevel="2" spans="1:32">
      <c r="A332" s="126">
        <f>MAX($A$7:A330)+1</f>
        <v>242</v>
      </c>
      <c r="B332" s="194" t="s">
        <v>63</v>
      </c>
      <c r="C332" s="407" t="s">
        <v>66</v>
      </c>
      <c r="D332" s="194" t="s">
        <v>702</v>
      </c>
      <c r="E332" s="194" t="s">
        <v>1281</v>
      </c>
      <c r="F332" s="194" t="s">
        <v>1282</v>
      </c>
      <c r="G332" s="193">
        <v>4.352</v>
      </c>
      <c r="H332" s="193">
        <v>5.118</v>
      </c>
      <c r="I332" s="193"/>
      <c r="J332" s="193">
        <v>0.766</v>
      </c>
      <c r="K332" s="126">
        <v>65</v>
      </c>
      <c r="L332" s="126">
        <v>65</v>
      </c>
      <c r="M332" s="126">
        <f>N332</f>
        <v>51</v>
      </c>
      <c r="N332" s="620">
        <f>ROUND(L332*0.7797,0)</f>
        <v>51</v>
      </c>
      <c r="O332" s="126"/>
      <c r="P332" s="194"/>
      <c r="Q332" s="194"/>
      <c r="R332" s="194"/>
      <c r="S332" s="194"/>
      <c r="T332" s="194"/>
      <c r="U332" s="194"/>
      <c r="V332" s="194" t="s">
        <v>245</v>
      </c>
      <c r="W332" s="226">
        <v>89.46</v>
      </c>
      <c r="X332" s="226">
        <v>68.33</v>
      </c>
      <c r="Y332" s="194" t="s">
        <v>1274</v>
      </c>
      <c r="Z332" s="193" t="s">
        <v>334</v>
      </c>
      <c r="AA332" s="554"/>
      <c r="AB332" s="554" t="s">
        <v>190</v>
      </c>
      <c r="AC332" s="554">
        <f>SUMIF(Sheet3!B:B,C332,Sheet3!D:D)</f>
        <v>82.5</v>
      </c>
      <c r="AD332" s="194"/>
      <c r="AE332" s="75"/>
      <c r="AF332" s="554"/>
    </row>
    <row r="333" outlineLevel="2" spans="1:32">
      <c r="A333" s="250">
        <f>MAX($A$7:A332)+1</f>
        <v>243</v>
      </c>
      <c r="B333" s="199" t="s">
        <v>63</v>
      </c>
      <c r="C333" s="413" t="s">
        <v>66</v>
      </c>
      <c r="D333" s="624" t="s">
        <v>702</v>
      </c>
      <c r="E333" s="199" t="s">
        <v>1283</v>
      </c>
      <c r="F333" s="621" t="s">
        <v>1284</v>
      </c>
      <c r="G333" s="193"/>
      <c r="H333" s="193"/>
      <c r="I333" s="193"/>
      <c r="J333" s="193"/>
      <c r="K333" s="126"/>
      <c r="L333" s="126"/>
      <c r="M333" s="126"/>
      <c r="N333" s="620"/>
      <c r="O333" s="126"/>
      <c r="P333" s="199" t="s">
        <v>1284</v>
      </c>
      <c r="Q333" s="194">
        <v>0</v>
      </c>
      <c r="R333" s="194">
        <v>0.86</v>
      </c>
      <c r="S333" s="194">
        <v>0.86</v>
      </c>
      <c r="T333" s="202">
        <v>1.052</v>
      </c>
      <c r="U333" s="202">
        <v>50.94</v>
      </c>
      <c r="V333" s="199" t="s">
        <v>245</v>
      </c>
      <c r="W333" s="226"/>
      <c r="X333" s="226"/>
      <c r="Y333" s="199" t="s">
        <v>1274</v>
      </c>
      <c r="Z333" s="202" t="s">
        <v>334</v>
      </c>
      <c r="AA333" s="556" t="s">
        <v>335</v>
      </c>
      <c r="AB333" s="556" t="s">
        <v>190</v>
      </c>
      <c r="AC333" s="556">
        <f>SUMIF(Sheet3!B:B,C333,Sheet3!D:D)</f>
        <v>82.5</v>
      </c>
      <c r="AD333" s="202">
        <f>(ROUND(AC333*T333,0))</f>
        <v>87</v>
      </c>
      <c r="AE333" s="557"/>
      <c r="AF333" s="558"/>
    </row>
    <row r="334" outlineLevel="2" spans="1:32">
      <c r="A334" s="258"/>
      <c r="B334" s="200"/>
      <c r="C334" s="421"/>
      <c r="D334" s="625"/>
      <c r="E334" s="200"/>
      <c r="F334" s="622"/>
      <c r="G334" s="193">
        <v>0</v>
      </c>
      <c r="H334" s="193">
        <v>1.162</v>
      </c>
      <c r="I334" s="193"/>
      <c r="J334" s="193">
        <v>1.162</v>
      </c>
      <c r="K334" s="126">
        <v>62</v>
      </c>
      <c r="L334" s="126">
        <v>62</v>
      </c>
      <c r="M334" s="126">
        <f>N334</f>
        <v>48</v>
      </c>
      <c r="N334" s="620">
        <f>ROUND(L334*0.7797,0)</f>
        <v>48</v>
      </c>
      <c r="O334" s="126"/>
      <c r="P334" s="200"/>
      <c r="Q334" s="193">
        <v>0.97</v>
      </c>
      <c r="R334" s="193">
        <v>1.162</v>
      </c>
      <c r="S334" s="193">
        <v>0.192</v>
      </c>
      <c r="T334" s="203"/>
      <c r="U334" s="203"/>
      <c r="V334" s="200"/>
      <c r="W334" s="226">
        <v>85.98</v>
      </c>
      <c r="X334" s="226">
        <v>65.33</v>
      </c>
      <c r="Y334" s="200"/>
      <c r="Z334" s="203"/>
      <c r="AA334" s="623"/>
      <c r="AB334" s="623"/>
      <c r="AC334" s="623"/>
      <c r="AD334" s="203"/>
      <c r="AE334" s="561"/>
      <c r="AF334" s="562"/>
    </row>
    <row r="335" ht="36" outlineLevel="2" spans="1:32">
      <c r="A335" s="126">
        <f>MAX($A$7:A333)+1</f>
        <v>244</v>
      </c>
      <c r="B335" s="194" t="s">
        <v>63</v>
      </c>
      <c r="C335" s="194" t="s">
        <v>66</v>
      </c>
      <c r="D335" s="194" t="s">
        <v>702</v>
      </c>
      <c r="E335" s="194" t="s">
        <v>1285</v>
      </c>
      <c r="F335" s="311" t="s">
        <v>1286</v>
      </c>
      <c r="G335" s="193">
        <v>3.136</v>
      </c>
      <c r="H335" s="193">
        <v>3.625</v>
      </c>
      <c r="I335" s="193"/>
      <c r="J335" s="193">
        <v>0.489</v>
      </c>
      <c r="K335" s="126">
        <v>27</v>
      </c>
      <c r="L335" s="126">
        <v>27</v>
      </c>
      <c r="M335" s="126">
        <f>N335+2</f>
        <v>23</v>
      </c>
      <c r="N335" s="620">
        <f>ROUND(L335*0.7797,0)</f>
        <v>21</v>
      </c>
      <c r="O335" s="126"/>
      <c r="P335" s="194" t="s">
        <v>1286</v>
      </c>
      <c r="Q335" s="193">
        <v>3.136</v>
      </c>
      <c r="R335" s="193">
        <v>3.625</v>
      </c>
      <c r="S335" s="193">
        <v>0.489</v>
      </c>
      <c r="T335" s="193">
        <v>0.489</v>
      </c>
      <c r="U335" s="193">
        <v>15.08</v>
      </c>
      <c r="V335" s="194" t="s">
        <v>245</v>
      </c>
      <c r="W335" s="226">
        <v>38.41</v>
      </c>
      <c r="X335" s="226">
        <v>30.36</v>
      </c>
      <c r="Y335" s="194" t="s">
        <v>1274</v>
      </c>
      <c r="Z335" s="193" t="s">
        <v>334</v>
      </c>
      <c r="AA335" s="563" t="s">
        <v>335</v>
      </c>
      <c r="AB335" s="563" t="s">
        <v>190</v>
      </c>
      <c r="AC335" s="563">
        <f>SUMIF(Sheet3!B:B,C335,Sheet3!D:D)</f>
        <v>82.5</v>
      </c>
      <c r="AD335" s="193">
        <f>(ROUND(AC335*T335,0))</f>
        <v>40</v>
      </c>
      <c r="AE335" s="75"/>
      <c r="AF335" s="554"/>
    </row>
    <row r="336" ht="36" outlineLevel="2" spans="1:32">
      <c r="A336" s="126">
        <f>MAX($A$7:A335)+1</f>
        <v>245</v>
      </c>
      <c r="B336" s="194" t="s">
        <v>63</v>
      </c>
      <c r="C336" s="194" t="s">
        <v>66</v>
      </c>
      <c r="D336" s="194" t="s">
        <v>702</v>
      </c>
      <c r="E336" s="194" t="s">
        <v>1287</v>
      </c>
      <c r="F336" s="311" t="s">
        <v>1288</v>
      </c>
      <c r="G336" s="193">
        <v>0</v>
      </c>
      <c r="H336" s="193">
        <v>3.083</v>
      </c>
      <c r="I336" s="193"/>
      <c r="J336" s="193">
        <v>3.083</v>
      </c>
      <c r="K336" s="126">
        <v>227</v>
      </c>
      <c r="L336" s="126">
        <v>227</v>
      </c>
      <c r="M336" s="126">
        <f>N336</f>
        <v>177</v>
      </c>
      <c r="N336" s="620">
        <f>ROUND(L336*0.7797,0)</f>
        <v>177</v>
      </c>
      <c r="O336" s="126"/>
      <c r="P336" s="194" t="s">
        <v>1288</v>
      </c>
      <c r="Q336" s="193">
        <v>0</v>
      </c>
      <c r="R336" s="193">
        <v>3.083</v>
      </c>
      <c r="S336" s="193">
        <v>3.083</v>
      </c>
      <c r="T336" s="193">
        <v>3.083</v>
      </c>
      <c r="U336" s="193">
        <v>279.211</v>
      </c>
      <c r="V336" s="194" t="s">
        <v>245</v>
      </c>
      <c r="W336" s="226">
        <v>335.85</v>
      </c>
      <c r="X336" s="226">
        <v>231.47</v>
      </c>
      <c r="Y336" s="194" t="s">
        <v>1274</v>
      </c>
      <c r="Z336" s="193" t="s">
        <v>334</v>
      </c>
      <c r="AA336" s="563" t="s">
        <v>335</v>
      </c>
      <c r="AB336" s="563" t="s">
        <v>190</v>
      </c>
      <c r="AC336" s="563">
        <f>SUMIF(Sheet3!B:B,C336,Sheet3!D:D)</f>
        <v>82.5</v>
      </c>
      <c r="AD336" s="193">
        <f>(ROUND(AC336*T336,0))</f>
        <v>254</v>
      </c>
      <c r="AE336" s="75"/>
      <c r="AF336" s="554"/>
    </row>
    <row r="337" outlineLevel="2" spans="1:32">
      <c r="A337" s="250">
        <f>MAX($A$7:A336)+1</f>
        <v>246</v>
      </c>
      <c r="B337" s="199" t="s">
        <v>63</v>
      </c>
      <c r="C337" s="199" t="s">
        <v>66</v>
      </c>
      <c r="D337" s="199" t="s">
        <v>702</v>
      </c>
      <c r="E337" s="199" t="s">
        <v>1289</v>
      </c>
      <c r="F337" s="621" t="s">
        <v>1290</v>
      </c>
      <c r="G337" s="193"/>
      <c r="H337" s="193"/>
      <c r="I337" s="193"/>
      <c r="J337" s="193"/>
      <c r="K337" s="126"/>
      <c r="L337" s="126"/>
      <c r="M337" s="126"/>
      <c r="N337" s="620"/>
      <c r="O337" s="126"/>
      <c r="P337" s="199" t="s">
        <v>1290</v>
      </c>
      <c r="Q337" s="193">
        <v>4.893</v>
      </c>
      <c r="R337" s="193">
        <v>5.4</v>
      </c>
      <c r="S337" s="193">
        <v>0.507000000000001</v>
      </c>
      <c r="T337" s="202">
        <v>1.147</v>
      </c>
      <c r="U337" s="202">
        <v>63.359</v>
      </c>
      <c r="V337" s="199" t="s">
        <v>245</v>
      </c>
      <c r="W337" s="226"/>
      <c r="X337" s="226"/>
      <c r="Y337" s="199" t="s">
        <v>1274</v>
      </c>
      <c r="Z337" s="202" t="s">
        <v>334</v>
      </c>
      <c r="AA337" s="556" t="s">
        <v>335</v>
      </c>
      <c r="AB337" s="556" t="s">
        <v>190</v>
      </c>
      <c r="AC337" s="556">
        <f>SUMIF(Sheet3!B:B,C337,Sheet3!D:D)</f>
        <v>82.5</v>
      </c>
      <c r="AD337" s="202">
        <f>(ROUND(AC337*T337,0))</f>
        <v>95</v>
      </c>
      <c r="AE337" s="557"/>
      <c r="AF337" s="557"/>
    </row>
    <row r="338" outlineLevel="2" spans="1:32">
      <c r="A338" s="258"/>
      <c r="B338" s="200"/>
      <c r="C338" s="200"/>
      <c r="D338" s="200"/>
      <c r="E338" s="200"/>
      <c r="F338" s="622"/>
      <c r="G338" s="193">
        <v>4.893</v>
      </c>
      <c r="H338" s="193">
        <v>6.641</v>
      </c>
      <c r="I338" s="193"/>
      <c r="J338" s="193">
        <v>1.748</v>
      </c>
      <c r="K338" s="126">
        <v>112</v>
      </c>
      <c r="L338" s="126">
        <v>112</v>
      </c>
      <c r="M338" s="126">
        <f>N338</f>
        <v>87</v>
      </c>
      <c r="N338" s="620">
        <f>ROUND(L338*0.7797,0)</f>
        <v>87</v>
      </c>
      <c r="O338" s="126"/>
      <c r="P338" s="200"/>
      <c r="Q338" s="193">
        <v>5.8</v>
      </c>
      <c r="R338" s="193">
        <v>6.44</v>
      </c>
      <c r="S338" s="193">
        <v>0.64</v>
      </c>
      <c r="T338" s="203"/>
      <c r="U338" s="203"/>
      <c r="V338" s="200"/>
      <c r="W338" s="226">
        <v>156.82</v>
      </c>
      <c r="X338" s="226">
        <v>115.65</v>
      </c>
      <c r="Y338" s="200"/>
      <c r="Z338" s="203"/>
      <c r="AA338" s="623"/>
      <c r="AB338" s="623"/>
      <c r="AC338" s="623"/>
      <c r="AD338" s="203"/>
      <c r="AE338" s="561"/>
      <c r="AF338" s="561"/>
    </row>
    <row r="339" outlineLevel="2" spans="1:32">
      <c r="A339" s="250">
        <f>MAX($A$7:A337)+1</f>
        <v>247</v>
      </c>
      <c r="B339" s="199" t="s">
        <v>63</v>
      </c>
      <c r="C339" s="199" t="s">
        <v>66</v>
      </c>
      <c r="D339" s="199" t="s">
        <v>702</v>
      </c>
      <c r="E339" s="199" t="s">
        <v>1291</v>
      </c>
      <c r="F339" s="621" t="s">
        <v>1292</v>
      </c>
      <c r="G339" s="193"/>
      <c r="H339" s="193"/>
      <c r="I339" s="193"/>
      <c r="J339" s="193"/>
      <c r="K339" s="126"/>
      <c r="L339" s="126"/>
      <c r="M339" s="126"/>
      <c r="N339" s="620"/>
      <c r="O339" s="126"/>
      <c r="P339" s="199" t="s">
        <v>1292</v>
      </c>
      <c r="Q339" s="193">
        <v>0.2</v>
      </c>
      <c r="R339" s="193">
        <v>0.52</v>
      </c>
      <c r="S339" s="193">
        <v>0.32</v>
      </c>
      <c r="T339" s="202">
        <v>1.067</v>
      </c>
      <c r="U339" s="202">
        <v>43.34</v>
      </c>
      <c r="V339" s="199" t="s">
        <v>245</v>
      </c>
      <c r="W339" s="226"/>
      <c r="X339" s="226"/>
      <c r="Y339" s="199" t="s">
        <v>1274</v>
      </c>
      <c r="Z339" s="202" t="s">
        <v>334</v>
      </c>
      <c r="AA339" s="556" t="s">
        <v>335</v>
      </c>
      <c r="AB339" s="556" t="s">
        <v>190</v>
      </c>
      <c r="AC339" s="556">
        <f>SUMIF(Sheet3!B:B,C339,Sheet3!D:D)</f>
        <v>82.5</v>
      </c>
      <c r="AD339" s="202">
        <f>(ROUND(AC339*T339,0))</f>
        <v>88</v>
      </c>
      <c r="AE339" s="557"/>
      <c r="AF339" s="557"/>
    </row>
    <row r="340" outlineLevel="2" spans="1:32">
      <c r="A340" s="258"/>
      <c r="B340" s="200"/>
      <c r="C340" s="200"/>
      <c r="D340" s="200"/>
      <c r="E340" s="200"/>
      <c r="F340" s="622"/>
      <c r="G340" s="193">
        <v>0</v>
      </c>
      <c r="H340" s="193">
        <v>1.337</v>
      </c>
      <c r="I340" s="193"/>
      <c r="J340" s="193">
        <v>1.337</v>
      </c>
      <c r="K340" s="126">
        <v>98</v>
      </c>
      <c r="L340" s="126">
        <v>98</v>
      </c>
      <c r="M340" s="126">
        <f>N340</f>
        <v>76</v>
      </c>
      <c r="N340" s="620">
        <f>ROUND(L340*0.7797,0)</f>
        <v>76</v>
      </c>
      <c r="O340" s="126"/>
      <c r="P340" s="200"/>
      <c r="Q340" s="193">
        <v>0.59</v>
      </c>
      <c r="R340" s="193">
        <v>1.337</v>
      </c>
      <c r="S340" s="193">
        <v>0.747</v>
      </c>
      <c r="T340" s="203"/>
      <c r="U340" s="203"/>
      <c r="V340" s="200"/>
      <c r="W340" s="226">
        <v>142.58</v>
      </c>
      <c r="X340" s="226">
        <v>101.35</v>
      </c>
      <c r="Y340" s="200"/>
      <c r="Z340" s="203"/>
      <c r="AA340" s="623"/>
      <c r="AB340" s="623"/>
      <c r="AC340" s="623"/>
      <c r="AD340" s="203"/>
      <c r="AE340" s="561"/>
      <c r="AF340" s="561"/>
    </row>
    <row r="341" outlineLevel="2" spans="1:32">
      <c r="A341" s="250">
        <f>MAX($A$7:A339)+1</f>
        <v>248</v>
      </c>
      <c r="B341" s="199" t="s">
        <v>63</v>
      </c>
      <c r="C341" s="199" t="s">
        <v>66</v>
      </c>
      <c r="D341" s="199" t="s">
        <v>702</v>
      </c>
      <c r="E341" s="199" t="s">
        <v>1293</v>
      </c>
      <c r="F341" s="621" t="s">
        <v>1294</v>
      </c>
      <c r="G341" s="193"/>
      <c r="H341" s="193"/>
      <c r="I341" s="193"/>
      <c r="J341" s="193"/>
      <c r="K341" s="126"/>
      <c r="L341" s="126"/>
      <c r="M341" s="126"/>
      <c r="N341" s="620"/>
      <c r="O341" s="126"/>
      <c r="P341" s="199" t="s">
        <v>1294</v>
      </c>
      <c r="Q341" s="193">
        <v>0</v>
      </c>
      <c r="R341" s="193">
        <v>0.76</v>
      </c>
      <c r="S341" s="193">
        <v>0.76</v>
      </c>
      <c r="T341" s="202">
        <v>1.3</v>
      </c>
      <c r="U341" s="202">
        <v>31.083</v>
      </c>
      <c r="V341" s="199" t="s">
        <v>245</v>
      </c>
      <c r="W341" s="226"/>
      <c r="X341" s="226"/>
      <c r="Y341" s="199" t="s">
        <v>1274</v>
      </c>
      <c r="Z341" s="202" t="s">
        <v>334</v>
      </c>
      <c r="AA341" s="556" t="s">
        <v>335</v>
      </c>
      <c r="AB341" s="556" t="s">
        <v>190</v>
      </c>
      <c r="AC341" s="556">
        <f>SUMIF(Sheet3!B:B,C341,Sheet3!D:D)</f>
        <v>82.5</v>
      </c>
      <c r="AD341" s="202">
        <f>(ROUND(AC341*T341,0))</f>
        <v>107</v>
      </c>
      <c r="AE341" s="557"/>
      <c r="AF341" s="557"/>
    </row>
    <row r="342" outlineLevel="2" spans="1:32">
      <c r="A342" s="258"/>
      <c r="B342" s="200"/>
      <c r="C342" s="200"/>
      <c r="D342" s="200"/>
      <c r="E342" s="200"/>
      <c r="F342" s="622"/>
      <c r="G342" s="193">
        <v>0</v>
      </c>
      <c r="H342" s="193">
        <v>1.848</v>
      </c>
      <c r="I342" s="193"/>
      <c r="J342" s="193">
        <v>1.848</v>
      </c>
      <c r="K342" s="126">
        <v>118</v>
      </c>
      <c r="L342" s="126">
        <v>118</v>
      </c>
      <c r="M342" s="126">
        <f t="shared" ref="M342:M352" si="37">N342</f>
        <v>92</v>
      </c>
      <c r="N342" s="620">
        <f t="shared" ref="N342:N352" si="38">ROUND(L342*0.7797,0)</f>
        <v>92</v>
      </c>
      <c r="O342" s="126"/>
      <c r="P342" s="200"/>
      <c r="Q342" s="193">
        <v>1.22</v>
      </c>
      <c r="R342" s="193">
        <v>1.76</v>
      </c>
      <c r="S342" s="193">
        <f>R342-Q342</f>
        <v>0.54</v>
      </c>
      <c r="T342" s="203"/>
      <c r="U342" s="203"/>
      <c r="V342" s="200"/>
      <c r="W342" s="226">
        <v>165.84</v>
      </c>
      <c r="X342" s="226">
        <v>122.42</v>
      </c>
      <c r="Y342" s="200"/>
      <c r="Z342" s="203"/>
      <c r="AA342" s="623"/>
      <c r="AB342" s="623"/>
      <c r="AC342" s="623"/>
      <c r="AD342" s="203"/>
      <c r="AE342" s="561"/>
      <c r="AF342" s="561"/>
    </row>
    <row r="343" ht="24" outlineLevel="2" spans="1:32">
      <c r="A343" s="126">
        <f>MAX($A$7:A341)+1</f>
        <v>249</v>
      </c>
      <c r="B343" s="194" t="s">
        <v>63</v>
      </c>
      <c r="C343" s="194" t="s">
        <v>66</v>
      </c>
      <c r="D343" s="194" t="s">
        <v>182</v>
      </c>
      <c r="E343" s="194" t="s">
        <v>1295</v>
      </c>
      <c r="F343" s="311" t="s">
        <v>1296</v>
      </c>
      <c r="G343" s="193">
        <v>3.617</v>
      </c>
      <c r="H343" s="193">
        <v>5.343</v>
      </c>
      <c r="I343" s="193"/>
      <c r="J343" s="193">
        <v>1.726</v>
      </c>
      <c r="K343" s="126">
        <v>112</v>
      </c>
      <c r="L343" s="126">
        <v>112</v>
      </c>
      <c r="M343" s="126">
        <f t="shared" si="37"/>
        <v>87</v>
      </c>
      <c r="N343" s="620">
        <f t="shared" si="38"/>
        <v>87</v>
      </c>
      <c r="O343" s="126"/>
      <c r="P343" s="194" t="s">
        <v>1296</v>
      </c>
      <c r="Q343" s="193">
        <v>4.29</v>
      </c>
      <c r="R343" s="193">
        <v>5.203</v>
      </c>
      <c r="S343" s="193">
        <v>0.913</v>
      </c>
      <c r="T343" s="193">
        <v>0.913</v>
      </c>
      <c r="U343" s="193">
        <v>80.587</v>
      </c>
      <c r="V343" s="194" t="s">
        <v>342</v>
      </c>
      <c r="W343" s="226">
        <v>157.43</v>
      </c>
      <c r="X343" s="226">
        <v>116.11</v>
      </c>
      <c r="Y343" s="194" t="s">
        <v>1274</v>
      </c>
      <c r="Z343" s="193" t="s">
        <v>334</v>
      </c>
      <c r="AA343" s="563" t="s">
        <v>335</v>
      </c>
      <c r="AB343" s="563" t="s">
        <v>340</v>
      </c>
      <c r="AC343" s="563">
        <f>SUMIF(Sheet3!B:B,C343,Sheet3!E:E)</f>
        <v>165</v>
      </c>
      <c r="AD343" s="193">
        <f>(ROUND(AC343*T343,0))</f>
        <v>151</v>
      </c>
      <c r="AE343" s="75"/>
      <c r="AF343" s="554"/>
    </row>
    <row r="344" ht="48" outlineLevel="2" spans="1:32">
      <c r="A344" s="126">
        <f>MAX($A$7:A343)+1</f>
        <v>250</v>
      </c>
      <c r="B344" s="194" t="s">
        <v>63</v>
      </c>
      <c r="C344" s="407" t="s">
        <v>66</v>
      </c>
      <c r="D344" s="194" t="s">
        <v>702</v>
      </c>
      <c r="E344" s="194" t="s">
        <v>1297</v>
      </c>
      <c r="F344" s="194" t="s">
        <v>1298</v>
      </c>
      <c r="G344" s="193">
        <v>0.873</v>
      </c>
      <c r="H344" s="193">
        <v>2.526</v>
      </c>
      <c r="I344" s="193"/>
      <c r="J344" s="193">
        <v>1.653</v>
      </c>
      <c r="K344" s="126">
        <v>80</v>
      </c>
      <c r="L344" s="126">
        <v>80</v>
      </c>
      <c r="M344" s="126">
        <f t="shared" si="37"/>
        <v>62</v>
      </c>
      <c r="N344" s="620">
        <f t="shared" si="38"/>
        <v>62</v>
      </c>
      <c r="O344" s="126"/>
      <c r="P344" s="194"/>
      <c r="Q344" s="194"/>
      <c r="R344" s="194"/>
      <c r="S344" s="194"/>
      <c r="T344" s="194"/>
      <c r="U344" s="194"/>
      <c r="V344" s="194" t="s">
        <v>245</v>
      </c>
      <c r="W344" s="226">
        <v>110.69</v>
      </c>
      <c r="X344" s="226">
        <v>83.56</v>
      </c>
      <c r="Y344" s="194" t="s">
        <v>1274</v>
      </c>
      <c r="Z344" s="193" t="s">
        <v>334</v>
      </c>
      <c r="AA344" s="554"/>
      <c r="AB344" s="554" t="s">
        <v>190</v>
      </c>
      <c r="AC344" s="554">
        <f>SUMIF(Sheet3!B:B,C344,Sheet3!D:D)</f>
        <v>82.5</v>
      </c>
      <c r="AD344" s="194"/>
      <c r="AE344" s="75"/>
      <c r="AF344" s="554" t="s">
        <v>533</v>
      </c>
    </row>
    <row r="345" ht="36" outlineLevel="2" spans="1:32">
      <c r="A345" s="216">
        <f>MAX($A$7:A344)+1</f>
        <v>251</v>
      </c>
      <c r="B345" s="194" t="s">
        <v>63</v>
      </c>
      <c r="C345" s="194" t="s">
        <v>66</v>
      </c>
      <c r="D345" s="194" t="s">
        <v>702</v>
      </c>
      <c r="E345" s="194" t="s">
        <v>1299</v>
      </c>
      <c r="F345" s="311" t="s">
        <v>1300</v>
      </c>
      <c r="G345" s="193">
        <v>0</v>
      </c>
      <c r="H345" s="193">
        <v>1.324</v>
      </c>
      <c r="I345" s="193"/>
      <c r="J345" s="193">
        <v>1.324</v>
      </c>
      <c r="K345" s="126">
        <v>101</v>
      </c>
      <c r="L345" s="126">
        <v>101</v>
      </c>
      <c r="M345" s="126">
        <f t="shared" si="37"/>
        <v>79</v>
      </c>
      <c r="N345" s="620">
        <f t="shared" si="38"/>
        <v>79</v>
      </c>
      <c r="O345" s="126"/>
      <c r="P345" s="194" t="s">
        <v>1300</v>
      </c>
      <c r="Q345" s="193">
        <v>0</v>
      </c>
      <c r="R345" s="193">
        <v>1.324</v>
      </c>
      <c r="S345" s="193">
        <v>1.324</v>
      </c>
      <c r="T345" s="193">
        <v>1.324</v>
      </c>
      <c r="U345" s="193">
        <v>57.25</v>
      </c>
      <c r="V345" s="194" t="s">
        <v>245</v>
      </c>
      <c r="W345" s="226">
        <v>155.39</v>
      </c>
      <c r="X345" s="226">
        <v>105.21</v>
      </c>
      <c r="Y345" s="194" t="s">
        <v>1274</v>
      </c>
      <c r="Z345" s="193" t="s">
        <v>334</v>
      </c>
      <c r="AA345" s="563" t="s">
        <v>335</v>
      </c>
      <c r="AB345" s="563" t="s">
        <v>190</v>
      </c>
      <c r="AC345" s="563">
        <f>SUMIF(Sheet3!B:B,C345,Sheet3!D:D)</f>
        <v>82.5</v>
      </c>
      <c r="AD345" s="193">
        <f t="shared" ref="AD345:AD353" si="39">(ROUND(AC345*T345,0))</f>
        <v>109</v>
      </c>
      <c r="AE345" s="75"/>
      <c r="AF345" s="554"/>
    </row>
    <row r="346" ht="24" outlineLevel="2" spans="1:32">
      <c r="A346" s="216">
        <f>MAX($A$7:A345)+1</f>
        <v>252</v>
      </c>
      <c r="B346" s="194" t="s">
        <v>63</v>
      </c>
      <c r="C346" s="194" t="s">
        <v>66</v>
      </c>
      <c r="D346" s="194" t="s">
        <v>182</v>
      </c>
      <c r="E346" s="194" t="s">
        <v>1301</v>
      </c>
      <c r="F346" s="311" t="s">
        <v>1302</v>
      </c>
      <c r="G346" s="193">
        <v>9.846</v>
      </c>
      <c r="H346" s="193">
        <v>18.782</v>
      </c>
      <c r="I346" s="193"/>
      <c r="J346" s="193">
        <v>8.936</v>
      </c>
      <c r="K346" s="126">
        <v>690</v>
      </c>
      <c r="L346" s="126">
        <v>690</v>
      </c>
      <c r="M346" s="126">
        <f t="shared" si="37"/>
        <v>538</v>
      </c>
      <c r="N346" s="620">
        <f t="shared" si="38"/>
        <v>538</v>
      </c>
      <c r="O346" s="126"/>
      <c r="P346" s="194" t="s">
        <v>1302</v>
      </c>
      <c r="Q346" s="193">
        <v>10.65</v>
      </c>
      <c r="R346" s="193">
        <v>12.75</v>
      </c>
      <c r="S346" s="193">
        <v>2.1</v>
      </c>
      <c r="T346" s="193">
        <v>8.062</v>
      </c>
      <c r="U346" s="193">
        <v>733.949</v>
      </c>
      <c r="V346" s="194" t="s">
        <v>342</v>
      </c>
      <c r="W346" s="226">
        <v>965.39</v>
      </c>
      <c r="X346" s="226">
        <v>695.86</v>
      </c>
      <c r="Y346" s="194" t="s">
        <v>1274</v>
      </c>
      <c r="Z346" s="193" t="s">
        <v>334</v>
      </c>
      <c r="AA346" s="563" t="s">
        <v>335</v>
      </c>
      <c r="AB346" s="563" t="s">
        <v>340</v>
      </c>
      <c r="AC346" s="563">
        <f>SUMIF(Sheet3!B:B,C346,Sheet3!E:E)</f>
        <v>165</v>
      </c>
      <c r="AD346" s="193">
        <f t="shared" si="39"/>
        <v>1330</v>
      </c>
      <c r="AE346" s="75"/>
      <c r="AF346" s="554"/>
    </row>
    <row r="347" ht="36" outlineLevel="2" spans="1:32">
      <c r="A347" s="216">
        <f>MAX($A$7:A346)+1</f>
        <v>253</v>
      </c>
      <c r="B347" s="194" t="s">
        <v>63</v>
      </c>
      <c r="C347" s="194" t="s">
        <v>66</v>
      </c>
      <c r="D347" s="194" t="s">
        <v>702</v>
      </c>
      <c r="E347" s="194" t="s">
        <v>1303</v>
      </c>
      <c r="F347" s="311" t="s">
        <v>1304</v>
      </c>
      <c r="G347" s="193">
        <v>0</v>
      </c>
      <c r="H347" s="193">
        <v>1.773</v>
      </c>
      <c r="I347" s="193"/>
      <c r="J347" s="193">
        <v>1.773</v>
      </c>
      <c r="K347" s="126">
        <v>113</v>
      </c>
      <c r="L347" s="126">
        <v>113</v>
      </c>
      <c r="M347" s="126">
        <f t="shared" si="37"/>
        <v>88</v>
      </c>
      <c r="N347" s="620">
        <f t="shared" si="38"/>
        <v>88</v>
      </c>
      <c r="O347" s="126"/>
      <c r="P347" s="194" t="s">
        <v>1304</v>
      </c>
      <c r="Q347" s="193">
        <v>0</v>
      </c>
      <c r="R347" s="193">
        <v>1.773</v>
      </c>
      <c r="S347" s="193">
        <v>1.773</v>
      </c>
      <c r="T347" s="193">
        <v>1.773</v>
      </c>
      <c r="U347" s="193">
        <v>49.513</v>
      </c>
      <c r="V347" s="194" t="s">
        <v>245</v>
      </c>
      <c r="W347" s="226">
        <v>153.18</v>
      </c>
      <c r="X347" s="226">
        <v>117.69</v>
      </c>
      <c r="Y347" s="194" t="s">
        <v>1274</v>
      </c>
      <c r="Z347" s="193" t="s">
        <v>334</v>
      </c>
      <c r="AA347" s="563" t="s">
        <v>335</v>
      </c>
      <c r="AB347" s="563" t="s">
        <v>190</v>
      </c>
      <c r="AC347" s="563">
        <f>SUMIF(Sheet3!B:B,C347,Sheet3!D:D)</f>
        <v>82.5</v>
      </c>
      <c r="AD347" s="193">
        <f t="shared" si="39"/>
        <v>146</v>
      </c>
      <c r="AE347" s="75"/>
      <c r="AF347" s="554"/>
    </row>
    <row r="348" ht="36" outlineLevel="2" spans="1:32">
      <c r="A348" s="216">
        <f>MAX($A$7:A347)+1</f>
        <v>254</v>
      </c>
      <c r="B348" s="194" t="s">
        <v>63</v>
      </c>
      <c r="C348" s="194" t="s">
        <v>66</v>
      </c>
      <c r="D348" s="194" t="s">
        <v>702</v>
      </c>
      <c r="E348" s="194" t="s">
        <v>1305</v>
      </c>
      <c r="F348" s="311" t="s">
        <v>1306</v>
      </c>
      <c r="G348" s="193">
        <v>2.352</v>
      </c>
      <c r="H348" s="193">
        <v>3.258</v>
      </c>
      <c r="I348" s="193"/>
      <c r="J348" s="193">
        <v>0.906</v>
      </c>
      <c r="K348" s="126">
        <v>41</v>
      </c>
      <c r="L348" s="126">
        <v>41</v>
      </c>
      <c r="M348" s="126">
        <f t="shared" si="37"/>
        <v>32</v>
      </c>
      <c r="N348" s="620">
        <f t="shared" si="38"/>
        <v>32</v>
      </c>
      <c r="O348" s="126"/>
      <c r="P348" s="194" t="s">
        <v>1306</v>
      </c>
      <c r="Q348" s="193">
        <v>2.352</v>
      </c>
      <c r="R348" s="193">
        <v>3.222</v>
      </c>
      <c r="S348" s="193">
        <v>0.87</v>
      </c>
      <c r="T348" s="193">
        <v>0.87</v>
      </c>
      <c r="U348" s="193">
        <v>20.585</v>
      </c>
      <c r="V348" s="194" t="s">
        <v>245</v>
      </c>
      <c r="W348" s="226">
        <v>58.25</v>
      </c>
      <c r="X348" s="226">
        <v>44.12</v>
      </c>
      <c r="Y348" s="194" t="s">
        <v>1274</v>
      </c>
      <c r="Z348" s="193" t="s">
        <v>334</v>
      </c>
      <c r="AA348" s="563" t="s">
        <v>335</v>
      </c>
      <c r="AB348" s="563" t="s">
        <v>190</v>
      </c>
      <c r="AC348" s="563">
        <f>SUMIF(Sheet3!B:B,C348,Sheet3!D:D)</f>
        <v>82.5</v>
      </c>
      <c r="AD348" s="193">
        <f t="shared" si="39"/>
        <v>72</v>
      </c>
      <c r="AE348" s="75"/>
      <c r="AF348" s="554"/>
    </row>
    <row r="349" ht="36" outlineLevel="2" spans="1:32">
      <c r="A349" s="216">
        <f>MAX($A$7:A348)+1</f>
        <v>255</v>
      </c>
      <c r="B349" s="194" t="s">
        <v>63</v>
      </c>
      <c r="C349" s="194" t="s">
        <v>66</v>
      </c>
      <c r="D349" s="194" t="s">
        <v>702</v>
      </c>
      <c r="E349" s="194" t="s">
        <v>1307</v>
      </c>
      <c r="F349" s="311" t="s">
        <v>1308</v>
      </c>
      <c r="G349" s="193">
        <v>0.609</v>
      </c>
      <c r="H349" s="193">
        <v>1.83</v>
      </c>
      <c r="I349" s="193"/>
      <c r="J349" s="193">
        <v>1.221</v>
      </c>
      <c r="K349" s="126">
        <v>65</v>
      </c>
      <c r="L349" s="126">
        <v>65</v>
      </c>
      <c r="M349" s="126">
        <f t="shared" si="37"/>
        <v>51</v>
      </c>
      <c r="N349" s="620">
        <f t="shared" si="38"/>
        <v>51</v>
      </c>
      <c r="O349" s="126"/>
      <c r="P349" s="194" t="s">
        <v>1308</v>
      </c>
      <c r="Q349" s="193">
        <v>0.88</v>
      </c>
      <c r="R349" s="193">
        <v>1.34</v>
      </c>
      <c r="S349" s="193">
        <v>0.46</v>
      </c>
      <c r="T349" s="193">
        <v>0.762</v>
      </c>
      <c r="U349" s="193">
        <v>22.153</v>
      </c>
      <c r="V349" s="194" t="s">
        <v>245</v>
      </c>
      <c r="W349" s="226">
        <v>95.89</v>
      </c>
      <c r="X349" s="226">
        <v>68.22</v>
      </c>
      <c r="Y349" s="194" t="s">
        <v>1274</v>
      </c>
      <c r="Z349" s="193" t="s">
        <v>334</v>
      </c>
      <c r="AA349" s="563" t="s">
        <v>335</v>
      </c>
      <c r="AB349" s="563" t="s">
        <v>190</v>
      </c>
      <c r="AC349" s="563">
        <f>SUMIF(Sheet3!B:B,C349,Sheet3!D:D)</f>
        <v>82.5</v>
      </c>
      <c r="AD349" s="193">
        <f t="shared" si="39"/>
        <v>63</v>
      </c>
      <c r="AE349" s="75"/>
      <c r="AF349" s="554"/>
    </row>
    <row r="350" ht="48" outlineLevel="2" spans="1:32">
      <c r="A350" s="216">
        <f>MAX($A$7:A349)+1</f>
        <v>256</v>
      </c>
      <c r="B350" s="194" t="s">
        <v>63</v>
      </c>
      <c r="C350" s="194" t="s">
        <v>66</v>
      </c>
      <c r="D350" s="194" t="s">
        <v>702</v>
      </c>
      <c r="E350" s="194" t="s">
        <v>1309</v>
      </c>
      <c r="F350" s="311" t="s">
        <v>1310</v>
      </c>
      <c r="G350" s="193">
        <v>0</v>
      </c>
      <c r="H350" s="193">
        <v>3.834</v>
      </c>
      <c r="I350" s="193"/>
      <c r="J350" s="193">
        <v>3.834</v>
      </c>
      <c r="K350" s="126">
        <v>240</v>
      </c>
      <c r="L350" s="126">
        <v>240</v>
      </c>
      <c r="M350" s="126">
        <f t="shared" si="37"/>
        <v>187</v>
      </c>
      <c r="N350" s="620">
        <f t="shared" si="38"/>
        <v>187</v>
      </c>
      <c r="O350" s="126"/>
      <c r="P350" s="194" t="s">
        <v>1310</v>
      </c>
      <c r="Q350" s="193">
        <v>0.44</v>
      </c>
      <c r="R350" s="193">
        <v>3.834</v>
      </c>
      <c r="S350" s="193">
        <v>3.394</v>
      </c>
      <c r="T350" s="193">
        <v>3.394</v>
      </c>
      <c r="U350" s="193">
        <v>167.249</v>
      </c>
      <c r="V350" s="194" t="s">
        <v>245</v>
      </c>
      <c r="W350" s="226">
        <v>345.68</v>
      </c>
      <c r="X350" s="226">
        <v>244.41</v>
      </c>
      <c r="Y350" s="194" t="s">
        <v>1274</v>
      </c>
      <c r="Z350" s="193" t="s">
        <v>334</v>
      </c>
      <c r="AA350" s="563" t="s">
        <v>335</v>
      </c>
      <c r="AB350" s="563" t="s">
        <v>190</v>
      </c>
      <c r="AC350" s="563">
        <f>SUMIF(Sheet3!B:B,C350,Sheet3!D:D)</f>
        <v>82.5</v>
      </c>
      <c r="AD350" s="193">
        <f t="shared" si="39"/>
        <v>280</v>
      </c>
      <c r="AE350" s="75"/>
      <c r="AF350" s="554"/>
    </row>
    <row r="351" ht="24" outlineLevel="2" spans="1:32">
      <c r="A351" s="216">
        <f>MAX($A$7:A350)+1</f>
        <v>257</v>
      </c>
      <c r="B351" s="194" t="s">
        <v>63</v>
      </c>
      <c r="C351" s="194" t="s">
        <v>66</v>
      </c>
      <c r="D351" s="194" t="s">
        <v>182</v>
      </c>
      <c r="E351" s="194" t="s">
        <v>1295</v>
      </c>
      <c r="F351" s="311" t="s">
        <v>1296</v>
      </c>
      <c r="G351" s="193">
        <v>6.937</v>
      </c>
      <c r="H351" s="193">
        <v>8.924</v>
      </c>
      <c r="I351" s="193"/>
      <c r="J351" s="193">
        <v>1.987</v>
      </c>
      <c r="K351" s="126">
        <v>157</v>
      </c>
      <c r="L351" s="126">
        <v>157</v>
      </c>
      <c r="M351" s="126">
        <f t="shared" si="37"/>
        <v>122</v>
      </c>
      <c r="N351" s="620">
        <f t="shared" si="38"/>
        <v>122</v>
      </c>
      <c r="O351" s="126"/>
      <c r="P351" s="194" t="s">
        <v>1296</v>
      </c>
      <c r="Q351" s="193">
        <v>6.937</v>
      </c>
      <c r="R351" s="193">
        <v>8.924</v>
      </c>
      <c r="S351" s="193">
        <v>1.987</v>
      </c>
      <c r="T351" s="193">
        <v>1.987</v>
      </c>
      <c r="U351" s="193">
        <v>185.139</v>
      </c>
      <c r="V351" s="194" t="s">
        <v>342</v>
      </c>
      <c r="W351" s="226">
        <v>228.66</v>
      </c>
      <c r="X351" s="226">
        <v>161.55</v>
      </c>
      <c r="Y351" s="194" t="s">
        <v>1274</v>
      </c>
      <c r="Z351" s="193" t="s">
        <v>334</v>
      </c>
      <c r="AA351" s="563" t="s">
        <v>335</v>
      </c>
      <c r="AB351" s="563" t="s">
        <v>340</v>
      </c>
      <c r="AC351" s="563">
        <f>SUMIF(Sheet3!B:B,C351,Sheet3!E:E)</f>
        <v>165</v>
      </c>
      <c r="AD351" s="193">
        <f t="shared" si="39"/>
        <v>328</v>
      </c>
      <c r="AE351" s="75"/>
      <c r="AF351" s="554"/>
    </row>
    <row r="352" ht="36" outlineLevel="2" spans="1:32">
      <c r="A352" s="216">
        <f>MAX($A$7:A351)+1</f>
        <v>258</v>
      </c>
      <c r="B352" s="194" t="s">
        <v>63</v>
      </c>
      <c r="C352" s="194" t="s">
        <v>66</v>
      </c>
      <c r="D352" s="194" t="s">
        <v>702</v>
      </c>
      <c r="E352" s="194" t="s">
        <v>1311</v>
      </c>
      <c r="F352" s="311" t="s">
        <v>1312</v>
      </c>
      <c r="G352" s="193">
        <v>0</v>
      </c>
      <c r="H352" s="193">
        <v>3.542</v>
      </c>
      <c r="I352" s="193"/>
      <c r="J352" s="193">
        <v>3.542</v>
      </c>
      <c r="K352" s="126">
        <v>275</v>
      </c>
      <c r="L352" s="126">
        <v>275</v>
      </c>
      <c r="M352" s="126">
        <f t="shared" si="37"/>
        <v>214</v>
      </c>
      <c r="N352" s="620">
        <f t="shared" si="38"/>
        <v>214</v>
      </c>
      <c r="O352" s="126"/>
      <c r="P352" s="194" t="s">
        <v>1312</v>
      </c>
      <c r="Q352" s="193">
        <v>0.74</v>
      </c>
      <c r="R352" s="193">
        <v>3.1</v>
      </c>
      <c r="S352" s="193">
        <v>2.36</v>
      </c>
      <c r="T352" s="193">
        <v>2.61</v>
      </c>
      <c r="U352" s="193">
        <v>155.337</v>
      </c>
      <c r="V352" s="194" t="s">
        <v>245</v>
      </c>
      <c r="W352" s="226">
        <v>391.86</v>
      </c>
      <c r="X352" s="226">
        <v>279.68</v>
      </c>
      <c r="Y352" s="194" t="s">
        <v>1274</v>
      </c>
      <c r="Z352" s="193" t="s">
        <v>334</v>
      </c>
      <c r="AA352" s="563" t="s">
        <v>335</v>
      </c>
      <c r="AB352" s="563" t="s">
        <v>190</v>
      </c>
      <c r="AC352" s="563">
        <f>SUMIF(Sheet3!B:B,C352,Sheet3!D:D)</f>
        <v>82.5</v>
      </c>
      <c r="AD352" s="193">
        <f t="shared" si="39"/>
        <v>215</v>
      </c>
      <c r="AE352" s="75"/>
      <c r="AF352" s="554"/>
    </row>
    <row r="353" customFormat="1" spans="1:32">
      <c r="A353" s="5" t="s">
        <v>1313</v>
      </c>
      <c r="B353" s="74" t="s">
        <v>63</v>
      </c>
      <c r="C353" s="74" t="s">
        <v>66</v>
      </c>
      <c r="D353" s="558" t="s">
        <v>182</v>
      </c>
      <c r="E353" s="565" t="s">
        <v>1314</v>
      </c>
      <c r="F353" s="584" t="s">
        <v>1315</v>
      </c>
      <c r="G353" s="559" t="s">
        <v>1316</v>
      </c>
      <c r="H353" s="559" t="s">
        <v>1317</v>
      </c>
      <c r="I353" s="585"/>
      <c r="J353" s="585"/>
      <c r="K353" s="559"/>
      <c r="L353" s="555"/>
      <c r="M353" s="559"/>
      <c r="N353" s="559"/>
      <c r="O353" s="585"/>
      <c r="P353" s="559" t="s">
        <v>1315</v>
      </c>
      <c r="Q353" s="559" t="s">
        <v>1316</v>
      </c>
      <c r="R353" s="559" t="s">
        <v>1317</v>
      </c>
      <c r="S353" s="555">
        <v>4.366</v>
      </c>
      <c r="T353" s="193">
        <v>5.752</v>
      </c>
      <c r="U353" s="193">
        <v>330.3</v>
      </c>
      <c r="V353" s="558" t="s">
        <v>342</v>
      </c>
      <c r="W353" s="555">
        <v>471.78</v>
      </c>
      <c r="X353" s="555">
        <v>330.3</v>
      </c>
      <c r="Y353" s="559" t="s">
        <v>1318</v>
      </c>
      <c r="Z353" s="610" t="s">
        <v>374</v>
      </c>
      <c r="AA353" s="556" t="s">
        <v>335</v>
      </c>
      <c r="AB353" s="556" t="s">
        <v>340</v>
      </c>
      <c r="AC353" s="556">
        <f>SUMIF(Sheet3!B:B,C353,Sheet3!E:E)</f>
        <v>165</v>
      </c>
      <c r="AD353" s="559">
        <f t="shared" si="39"/>
        <v>949</v>
      </c>
      <c r="AE353" s="566"/>
      <c r="AF353" s="558"/>
    </row>
    <row r="354" customFormat="1" spans="1:32">
      <c r="A354" s="499"/>
      <c r="B354" s="74"/>
      <c r="C354" s="74"/>
      <c r="D354" s="562"/>
      <c r="E354" s="565"/>
      <c r="F354" s="584" t="s">
        <v>1315</v>
      </c>
      <c r="G354" s="559" t="s">
        <v>1319</v>
      </c>
      <c r="H354" s="559" t="s">
        <v>1320</v>
      </c>
      <c r="I354" s="585"/>
      <c r="J354" s="585"/>
      <c r="K354" s="559"/>
      <c r="L354" s="559"/>
      <c r="M354" s="559"/>
      <c r="N354" s="559"/>
      <c r="O354" s="585"/>
      <c r="P354" s="559" t="s">
        <v>1315</v>
      </c>
      <c r="Q354" s="559" t="s">
        <v>1319</v>
      </c>
      <c r="R354" s="559" t="s">
        <v>1320</v>
      </c>
      <c r="S354" s="555">
        <v>1.386</v>
      </c>
      <c r="T354" s="193"/>
      <c r="U354" s="193"/>
      <c r="V354" s="562"/>
      <c r="W354" s="559"/>
      <c r="X354" s="559"/>
      <c r="Y354" s="559"/>
      <c r="Z354" s="613"/>
      <c r="AA354" s="560"/>
      <c r="AB354" s="560"/>
      <c r="AC354" s="560"/>
      <c r="AD354" s="559"/>
      <c r="AE354" s="566"/>
      <c r="AF354" s="562"/>
    </row>
    <row r="355" customFormat="1" ht="36" spans="1:32">
      <c r="A355" s="5" t="s">
        <v>1321</v>
      </c>
      <c r="B355" s="74" t="s">
        <v>63</v>
      </c>
      <c r="C355" s="74" t="s">
        <v>66</v>
      </c>
      <c r="D355" s="559" t="s">
        <v>186</v>
      </c>
      <c r="E355" s="565" t="s">
        <v>1322</v>
      </c>
      <c r="F355" s="584" t="s">
        <v>1323</v>
      </c>
      <c r="G355" s="559" t="s">
        <v>348</v>
      </c>
      <c r="H355" s="559" t="s">
        <v>1324</v>
      </c>
      <c r="I355" s="585"/>
      <c r="J355" s="585"/>
      <c r="K355" s="559"/>
      <c r="L355" s="555"/>
      <c r="M355" s="559"/>
      <c r="N355" s="559"/>
      <c r="O355" s="585"/>
      <c r="P355" s="559" t="s">
        <v>1323</v>
      </c>
      <c r="Q355" s="559" t="s">
        <v>348</v>
      </c>
      <c r="R355" s="559" t="s">
        <v>1324</v>
      </c>
      <c r="S355" s="555">
        <v>1.239</v>
      </c>
      <c r="T355" s="555">
        <v>1.239</v>
      </c>
      <c r="U355" s="555">
        <v>132.921</v>
      </c>
      <c r="V355" s="559" t="s">
        <v>245</v>
      </c>
      <c r="W355" s="555">
        <v>180.064</v>
      </c>
      <c r="X355" s="555">
        <v>132.921</v>
      </c>
      <c r="Y355" s="559" t="s">
        <v>1318</v>
      </c>
      <c r="Z355" s="585" t="s">
        <v>374</v>
      </c>
      <c r="AA355" s="563" t="s">
        <v>335</v>
      </c>
      <c r="AB355" s="563" t="s">
        <v>190</v>
      </c>
      <c r="AC355" s="563">
        <f>SUMIF(Sheet3!B:B,C355,Sheet3!D:D)</f>
        <v>82.5</v>
      </c>
      <c r="AD355" s="559">
        <f>(ROUND(AC355*T355,0))</f>
        <v>102</v>
      </c>
      <c r="AE355" s="566"/>
      <c r="AF355" s="554"/>
    </row>
    <row r="356" customFormat="1" ht="36" spans="1:32">
      <c r="A356" s="5" t="s">
        <v>1325</v>
      </c>
      <c r="B356" s="74" t="s">
        <v>63</v>
      </c>
      <c r="C356" s="74" t="s">
        <v>66</v>
      </c>
      <c r="D356" s="559" t="s">
        <v>186</v>
      </c>
      <c r="E356" s="565" t="s">
        <v>1326</v>
      </c>
      <c r="F356" s="584" t="s">
        <v>1327</v>
      </c>
      <c r="G356" s="559" t="s">
        <v>1328</v>
      </c>
      <c r="H356" s="559" t="s">
        <v>1329</v>
      </c>
      <c r="I356" s="585"/>
      <c r="J356" s="585"/>
      <c r="K356" s="559"/>
      <c r="L356" s="555"/>
      <c r="M356" s="559"/>
      <c r="N356" s="559"/>
      <c r="O356" s="585"/>
      <c r="P356" s="559" t="s">
        <v>1327</v>
      </c>
      <c r="Q356" s="559" t="s">
        <v>1328</v>
      </c>
      <c r="R356" s="559" t="s">
        <v>1329</v>
      </c>
      <c r="S356" s="555">
        <v>3.879</v>
      </c>
      <c r="T356" s="555">
        <v>3.879</v>
      </c>
      <c r="U356" s="555">
        <v>371.2</v>
      </c>
      <c r="V356" s="559" t="s">
        <v>245</v>
      </c>
      <c r="W356" s="555">
        <v>629.151</v>
      </c>
      <c r="X356" s="555">
        <v>371.2</v>
      </c>
      <c r="Y356" s="559" t="s">
        <v>1318</v>
      </c>
      <c r="Z356" s="585" t="s">
        <v>374</v>
      </c>
      <c r="AA356" s="563" t="s">
        <v>335</v>
      </c>
      <c r="AB356" s="563" t="s">
        <v>190</v>
      </c>
      <c r="AC356" s="563">
        <f>SUMIF(Sheet3!B:B,C356,Sheet3!D:D)</f>
        <v>82.5</v>
      </c>
      <c r="AD356" s="559">
        <f>(ROUND(AC356*T356,0))</f>
        <v>320</v>
      </c>
      <c r="AE356" s="566"/>
      <c r="AF356" s="554"/>
    </row>
    <row r="357" customFormat="1" ht="36" spans="1:32">
      <c r="A357" s="5" t="s">
        <v>1330</v>
      </c>
      <c r="B357" s="74" t="s">
        <v>63</v>
      </c>
      <c r="C357" s="74" t="s">
        <v>66</v>
      </c>
      <c r="D357" s="559" t="s">
        <v>186</v>
      </c>
      <c r="E357" s="565" t="s">
        <v>1331</v>
      </c>
      <c r="F357" s="584" t="s">
        <v>1332</v>
      </c>
      <c r="G357" s="559" t="s">
        <v>1333</v>
      </c>
      <c r="H357" s="559" t="s">
        <v>1334</v>
      </c>
      <c r="I357" s="585"/>
      <c r="J357" s="585"/>
      <c r="K357" s="559"/>
      <c r="L357" s="555"/>
      <c r="M357" s="559"/>
      <c r="N357" s="559"/>
      <c r="O357" s="585"/>
      <c r="P357" s="559" t="s">
        <v>1332</v>
      </c>
      <c r="Q357" s="559" t="s">
        <v>1333</v>
      </c>
      <c r="R357" s="559" t="s">
        <v>1334</v>
      </c>
      <c r="S357" s="555">
        <v>2.4</v>
      </c>
      <c r="T357" s="555">
        <v>2.4</v>
      </c>
      <c r="U357" s="555">
        <v>74.805</v>
      </c>
      <c r="V357" s="559" t="s">
        <v>245</v>
      </c>
      <c r="W357" s="555">
        <v>109.989</v>
      </c>
      <c r="X357" s="555">
        <v>74.805</v>
      </c>
      <c r="Y357" s="559" t="s">
        <v>1335</v>
      </c>
      <c r="Z357" s="585" t="s">
        <v>374</v>
      </c>
      <c r="AA357" s="563" t="s">
        <v>335</v>
      </c>
      <c r="AB357" s="563" t="s">
        <v>190</v>
      </c>
      <c r="AC357" s="563">
        <f>SUMIF(Sheet3!B:B,C357,Sheet3!D:D)</f>
        <v>82.5</v>
      </c>
      <c r="AD357" s="559">
        <f>(ROUND(AC357*T357,0))</f>
        <v>198</v>
      </c>
      <c r="AE357" s="566"/>
      <c r="AF357" s="554"/>
    </row>
    <row r="358" outlineLevel="1" spans="1:32">
      <c r="A358" s="126"/>
      <c r="B358" s="550" t="s">
        <v>72</v>
      </c>
      <c r="C358" s="407"/>
      <c r="D358" s="194"/>
      <c r="E358" s="194"/>
      <c r="F358" s="550"/>
      <c r="G358" s="193"/>
      <c r="H358" s="193"/>
      <c r="I358" s="193"/>
      <c r="J358" s="193">
        <f>SUBTOTAL(9,J359:J620)</f>
        <v>286.176</v>
      </c>
      <c r="K358" s="551">
        <f>SUBTOTAL(9,K359:K620)</f>
        <v>29752</v>
      </c>
      <c r="L358" s="551">
        <f>SUBTOTAL(9,L359:L620)</f>
        <v>29752</v>
      </c>
      <c r="M358" s="551">
        <f>SUBTOTAL(9,M359:M620)</f>
        <v>23294</v>
      </c>
      <c r="N358" s="425">
        <f>SUBTOTAL(9,N359:N620)</f>
        <v>23292</v>
      </c>
      <c r="O358" s="551"/>
      <c r="P358" s="550"/>
      <c r="Q358" s="550"/>
      <c r="R358" s="550"/>
      <c r="S358" s="550"/>
      <c r="T358" s="550"/>
      <c r="U358" s="550"/>
      <c r="V358" s="194"/>
      <c r="W358" s="553">
        <f>SUBTOTAL(9,W359:W620)</f>
        <v>60524.861</v>
      </c>
      <c r="X358" s="553">
        <f>SUBTOTAL(9,X359:X620)</f>
        <v>49395.462</v>
      </c>
      <c r="Y358" s="550"/>
      <c r="Z358" s="193"/>
      <c r="AA358" s="554"/>
      <c r="AB358" s="554" t="s">
        <v>190</v>
      </c>
      <c r="AC358" s="554"/>
      <c r="AD358" s="550"/>
      <c r="AE358" s="75"/>
      <c r="AF358" s="554"/>
    </row>
    <row r="359" outlineLevel="2" spans="1:32">
      <c r="A359" s="126">
        <f>MAX($A$7:A352)+1</f>
        <v>259</v>
      </c>
      <c r="B359" s="194" t="s">
        <v>73</v>
      </c>
      <c r="C359" s="407" t="s">
        <v>74</v>
      </c>
      <c r="D359" s="194" t="s">
        <v>742</v>
      </c>
      <c r="E359" s="194" t="s">
        <v>1336</v>
      </c>
      <c r="F359" s="194" t="s">
        <v>1337</v>
      </c>
      <c r="G359" s="193">
        <v>0.202</v>
      </c>
      <c r="H359" s="193">
        <v>0.332</v>
      </c>
      <c r="I359" s="193"/>
      <c r="J359" s="193">
        <v>0.13</v>
      </c>
      <c r="K359" s="126">
        <v>7.8</v>
      </c>
      <c r="L359" s="126">
        <v>8</v>
      </c>
      <c r="M359" s="126">
        <f>N359+1</f>
        <v>7</v>
      </c>
      <c r="N359" s="425">
        <f>ROUND(L359*0.7797,0)</f>
        <v>6</v>
      </c>
      <c r="O359" s="126"/>
      <c r="P359" s="194"/>
      <c r="Q359" s="194"/>
      <c r="R359" s="194"/>
      <c r="S359" s="194"/>
      <c r="T359" s="194"/>
      <c r="U359" s="194"/>
      <c r="V359" s="194" t="s">
        <v>245</v>
      </c>
      <c r="W359" s="226">
        <v>15.6</v>
      </c>
      <c r="X359" s="226">
        <v>13.26</v>
      </c>
      <c r="Y359" s="194" t="s">
        <v>1338</v>
      </c>
      <c r="Z359" s="193" t="s">
        <v>334</v>
      </c>
      <c r="AA359" s="554"/>
      <c r="AB359" s="554" t="s">
        <v>190</v>
      </c>
      <c r="AC359" s="554">
        <f>SUMIF(Sheet3!B:B,C359,Sheet3!D:D)</f>
        <v>60</v>
      </c>
      <c r="AD359" s="194"/>
      <c r="AE359" s="75"/>
      <c r="AF359" s="554"/>
    </row>
    <row r="360" outlineLevel="2" spans="1:32">
      <c r="A360" s="126">
        <f>MAX($A$7:A359)+1</f>
        <v>260</v>
      </c>
      <c r="B360" s="194" t="s">
        <v>73</v>
      </c>
      <c r="C360" s="407" t="s">
        <v>74</v>
      </c>
      <c r="D360" s="194" t="s">
        <v>742</v>
      </c>
      <c r="E360" s="194" t="s">
        <v>1339</v>
      </c>
      <c r="F360" s="194" t="s">
        <v>1340</v>
      </c>
      <c r="G360" s="193">
        <v>0</v>
      </c>
      <c r="H360" s="193">
        <v>0.384</v>
      </c>
      <c r="I360" s="193"/>
      <c r="J360" s="193">
        <v>0.384</v>
      </c>
      <c r="K360" s="126">
        <v>23.04</v>
      </c>
      <c r="L360" s="126">
        <v>23</v>
      </c>
      <c r="M360" s="126">
        <f>N360</f>
        <v>18</v>
      </c>
      <c r="N360" s="425">
        <f>ROUND(L360*0.7797,0)</f>
        <v>18</v>
      </c>
      <c r="O360" s="126"/>
      <c r="P360" s="194"/>
      <c r="Q360" s="194"/>
      <c r="R360" s="194"/>
      <c r="S360" s="194"/>
      <c r="T360" s="194"/>
      <c r="U360" s="194"/>
      <c r="V360" s="194" t="s">
        <v>245</v>
      </c>
      <c r="W360" s="226">
        <v>46.08</v>
      </c>
      <c r="X360" s="226">
        <v>39.17</v>
      </c>
      <c r="Y360" s="194" t="s">
        <v>1338</v>
      </c>
      <c r="Z360" s="193" t="s">
        <v>334</v>
      </c>
      <c r="AA360" s="554"/>
      <c r="AB360" s="554" t="s">
        <v>190</v>
      </c>
      <c r="AC360" s="554">
        <f>SUMIF(Sheet3!B:B,C360,Sheet3!D:D)</f>
        <v>60</v>
      </c>
      <c r="AD360" s="194"/>
      <c r="AE360" s="75"/>
      <c r="AF360" s="554"/>
    </row>
    <row r="361" outlineLevel="2" spans="1:32">
      <c r="A361" s="126">
        <f>MAX($A$7:A360)+1</f>
        <v>261</v>
      </c>
      <c r="B361" s="194" t="s">
        <v>73</v>
      </c>
      <c r="C361" s="407" t="s">
        <v>74</v>
      </c>
      <c r="D361" s="194" t="s">
        <v>742</v>
      </c>
      <c r="E361" s="194" t="s">
        <v>1341</v>
      </c>
      <c r="F361" s="194" t="s">
        <v>1342</v>
      </c>
      <c r="G361" s="193">
        <v>3.929</v>
      </c>
      <c r="H361" s="193">
        <v>4.231</v>
      </c>
      <c r="I361" s="193"/>
      <c r="J361" s="193">
        <v>0.955</v>
      </c>
      <c r="K361" s="126">
        <v>57.3</v>
      </c>
      <c r="L361" s="126">
        <f t="shared" ref="L361:N361" si="40">18+39</f>
        <v>57</v>
      </c>
      <c r="M361" s="126">
        <f>N361</f>
        <v>44</v>
      </c>
      <c r="N361" s="425">
        <f>ROUND(L361*0.7797,0)</f>
        <v>44</v>
      </c>
      <c r="O361" s="126"/>
      <c r="P361" s="194"/>
      <c r="Q361" s="194"/>
      <c r="R361" s="194"/>
      <c r="S361" s="194"/>
      <c r="T361" s="194"/>
      <c r="U361" s="194"/>
      <c r="V361" s="194" t="s">
        <v>245</v>
      </c>
      <c r="W361" s="226">
        <v>114.6</v>
      </c>
      <c r="X361" s="226">
        <v>97.41</v>
      </c>
      <c r="Y361" s="194" t="s">
        <v>1338</v>
      </c>
      <c r="Z361" s="193" t="s">
        <v>334</v>
      </c>
      <c r="AA361" s="554"/>
      <c r="AB361" s="554" t="s">
        <v>190</v>
      </c>
      <c r="AC361" s="554">
        <f>SUMIF(Sheet3!B:B,C361,Sheet3!D:D)</f>
        <v>60</v>
      </c>
      <c r="AD361" s="194"/>
      <c r="AE361" s="75"/>
      <c r="AF361" s="554"/>
    </row>
    <row r="362" outlineLevel="2" spans="1:32">
      <c r="A362" s="126"/>
      <c r="B362" s="194"/>
      <c r="C362" s="407"/>
      <c r="D362" s="194"/>
      <c r="E362" s="194"/>
      <c r="F362" s="194" t="s">
        <v>1342</v>
      </c>
      <c r="G362" s="193">
        <v>4.231</v>
      </c>
      <c r="H362" s="193">
        <v>4.884</v>
      </c>
      <c r="I362" s="193"/>
      <c r="J362" s="193"/>
      <c r="K362" s="126"/>
      <c r="L362" s="126"/>
      <c r="M362" s="126"/>
      <c r="N362" s="425"/>
      <c r="O362" s="126"/>
      <c r="P362" s="194"/>
      <c r="Q362" s="194"/>
      <c r="R362" s="194"/>
      <c r="S362" s="194"/>
      <c r="T362" s="194"/>
      <c r="U362" s="194"/>
      <c r="V362" s="194"/>
      <c r="W362" s="226"/>
      <c r="X362" s="226"/>
      <c r="Y362" s="194"/>
      <c r="Z362" s="193" t="s">
        <v>334</v>
      </c>
      <c r="AA362" s="554"/>
      <c r="AB362" s="554" t="s">
        <v>190</v>
      </c>
      <c r="AC362" s="554"/>
      <c r="AD362" s="194"/>
      <c r="AE362" s="75"/>
      <c r="AF362" s="554"/>
    </row>
    <row r="363" outlineLevel="2" spans="1:32">
      <c r="A363" s="126">
        <f>MAX($A$7:A362)+1</f>
        <v>262</v>
      </c>
      <c r="B363" s="194" t="s">
        <v>73</v>
      </c>
      <c r="C363" s="407" t="s">
        <v>74</v>
      </c>
      <c r="D363" s="194" t="s">
        <v>742</v>
      </c>
      <c r="E363" s="194" t="s">
        <v>1343</v>
      </c>
      <c r="F363" s="194" t="s">
        <v>1344</v>
      </c>
      <c r="G363" s="193">
        <v>0</v>
      </c>
      <c r="H363" s="193">
        <v>0.5</v>
      </c>
      <c r="I363" s="193"/>
      <c r="J363" s="193">
        <v>0.5</v>
      </c>
      <c r="K363" s="126">
        <v>30</v>
      </c>
      <c r="L363" s="126">
        <v>30</v>
      </c>
      <c r="M363" s="126">
        <f>N363</f>
        <v>23</v>
      </c>
      <c r="N363" s="425">
        <f>ROUND(L363*0.7797,0)</f>
        <v>23</v>
      </c>
      <c r="O363" s="126"/>
      <c r="P363" s="194"/>
      <c r="Q363" s="194"/>
      <c r="R363" s="194"/>
      <c r="S363" s="194"/>
      <c r="T363" s="194"/>
      <c r="U363" s="194"/>
      <c r="V363" s="194" t="s">
        <v>245</v>
      </c>
      <c r="W363" s="226">
        <v>60</v>
      </c>
      <c r="X363" s="226">
        <v>51</v>
      </c>
      <c r="Y363" s="194" t="s">
        <v>1338</v>
      </c>
      <c r="Z363" s="193" t="s">
        <v>334</v>
      </c>
      <c r="AA363" s="554"/>
      <c r="AB363" s="554" t="s">
        <v>190</v>
      </c>
      <c r="AC363" s="554">
        <f>SUMIF(Sheet3!B:B,C363,Sheet3!D:D)</f>
        <v>60</v>
      </c>
      <c r="AD363" s="194"/>
      <c r="AE363" s="75"/>
      <c r="AF363" s="554"/>
    </row>
    <row r="364" outlineLevel="2" spans="1:32">
      <c r="A364" s="126">
        <f>MAX($A$7:A363)+1</f>
        <v>263</v>
      </c>
      <c r="B364" s="194" t="s">
        <v>73</v>
      </c>
      <c r="C364" s="407" t="s">
        <v>74</v>
      </c>
      <c r="D364" s="194" t="s">
        <v>742</v>
      </c>
      <c r="E364" s="194" t="s">
        <v>1345</v>
      </c>
      <c r="F364" s="194" t="s">
        <v>1346</v>
      </c>
      <c r="G364" s="193">
        <v>0</v>
      </c>
      <c r="H364" s="193">
        <v>0.345</v>
      </c>
      <c r="I364" s="193"/>
      <c r="J364" s="193">
        <v>0.345</v>
      </c>
      <c r="K364" s="126">
        <v>20.7</v>
      </c>
      <c r="L364" s="126">
        <v>21</v>
      </c>
      <c r="M364" s="126">
        <f>N364+1</f>
        <v>17</v>
      </c>
      <c r="N364" s="425">
        <f>ROUND(L364*0.7797,0)</f>
        <v>16</v>
      </c>
      <c r="O364" s="126"/>
      <c r="P364" s="194"/>
      <c r="Q364" s="194"/>
      <c r="R364" s="194"/>
      <c r="S364" s="194"/>
      <c r="T364" s="194"/>
      <c r="U364" s="194"/>
      <c r="V364" s="194" t="s">
        <v>245</v>
      </c>
      <c r="W364" s="226">
        <v>60.5</v>
      </c>
      <c r="X364" s="226">
        <v>51.43</v>
      </c>
      <c r="Y364" s="194" t="s">
        <v>1338</v>
      </c>
      <c r="Z364" s="193" t="s">
        <v>334</v>
      </c>
      <c r="AA364" s="554"/>
      <c r="AB364" s="554" t="s">
        <v>190</v>
      </c>
      <c r="AC364" s="554">
        <f>SUMIF(Sheet3!B:B,C364,Sheet3!D:D)</f>
        <v>60</v>
      </c>
      <c r="AD364" s="194"/>
      <c r="AE364" s="75"/>
      <c r="AF364" s="554"/>
    </row>
    <row r="365" outlineLevel="2" spans="1:32">
      <c r="A365" s="126">
        <f>MAX($A$7:A364)+1</f>
        <v>264</v>
      </c>
      <c r="B365" s="194" t="s">
        <v>73</v>
      </c>
      <c r="C365" s="407" t="s">
        <v>74</v>
      </c>
      <c r="D365" s="194" t="s">
        <v>742</v>
      </c>
      <c r="E365" s="194" t="s">
        <v>1347</v>
      </c>
      <c r="F365" s="194" t="s">
        <v>1348</v>
      </c>
      <c r="G365" s="193">
        <v>0.757</v>
      </c>
      <c r="H365" s="193">
        <v>1.293</v>
      </c>
      <c r="I365" s="193"/>
      <c r="J365" s="193">
        <v>2.172</v>
      </c>
      <c r="K365" s="126">
        <v>130.32</v>
      </c>
      <c r="L365" s="126">
        <f t="shared" ref="L365:N365" si="41">32+18+35+45</f>
        <v>130</v>
      </c>
      <c r="M365" s="126">
        <f>N365</f>
        <v>101</v>
      </c>
      <c r="N365" s="425">
        <f>ROUND(L365*0.7797,0)</f>
        <v>101</v>
      </c>
      <c r="O365" s="126"/>
      <c r="P365" s="194"/>
      <c r="Q365" s="194"/>
      <c r="R365" s="194"/>
      <c r="S365" s="194"/>
      <c r="T365" s="194"/>
      <c r="U365" s="194"/>
      <c r="V365" s="194" t="s">
        <v>245</v>
      </c>
      <c r="W365" s="226">
        <v>260.64</v>
      </c>
      <c r="X365" s="226">
        <v>221.54</v>
      </c>
      <c r="Y365" s="194" t="s">
        <v>1338</v>
      </c>
      <c r="Z365" s="193" t="s">
        <v>334</v>
      </c>
      <c r="AA365" s="554"/>
      <c r="AB365" s="554" t="s">
        <v>190</v>
      </c>
      <c r="AC365" s="554">
        <f>SUMIF(Sheet3!B:B,C365,Sheet3!D:D)</f>
        <v>60</v>
      </c>
      <c r="AD365" s="194"/>
      <c r="AE365" s="75"/>
      <c r="AF365" s="554"/>
    </row>
    <row r="366" outlineLevel="2" spans="1:32">
      <c r="A366" s="126"/>
      <c r="B366" s="194"/>
      <c r="C366" s="407"/>
      <c r="D366" s="194"/>
      <c r="E366" s="194"/>
      <c r="F366" s="194" t="s">
        <v>1349</v>
      </c>
      <c r="G366" s="193">
        <v>0</v>
      </c>
      <c r="H366" s="193">
        <v>0.297</v>
      </c>
      <c r="I366" s="193"/>
      <c r="J366" s="193"/>
      <c r="K366" s="126"/>
      <c r="L366" s="126"/>
      <c r="M366" s="126"/>
      <c r="N366" s="425"/>
      <c r="O366" s="126"/>
      <c r="P366" s="194"/>
      <c r="Q366" s="194"/>
      <c r="R366" s="194"/>
      <c r="S366" s="194"/>
      <c r="T366" s="194"/>
      <c r="U366" s="194"/>
      <c r="V366" s="194"/>
      <c r="W366" s="226"/>
      <c r="X366" s="226"/>
      <c r="Y366" s="194"/>
      <c r="Z366" s="193" t="s">
        <v>334</v>
      </c>
      <c r="AA366" s="554"/>
      <c r="AB366" s="554" t="s">
        <v>190</v>
      </c>
      <c r="AC366" s="554"/>
      <c r="AD366" s="194"/>
      <c r="AE366" s="75"/>
      <c r="AF366" s="554"/>
    </row>
    <row r="367" outlineLevel="2" spans="1:32">
      <c r="A367" s="126"/>
      <c r="B367" s="194"/>
      <c r="C367" s="407"/>
      <c r="D367" s="194"/>
      <c r="E367" s="194"/>
      <c r="F367" s="194" t="s">
        <v>1350</v>
      </c>
      <c r="G367" s="193">
        <v>0</v>
      </c>
      <c r="H367" s="193">
        <v>0.59</v>
      </c>
      <c r="I367" s="193"/>
      <c r="J367" s="193"/>
      <c r="K367" s="126"/>
      <c r="L367" s="126"/>
      <c r="M367" s="126"/>
      <c r="N367" s="425"/>
      <c r="O367" s="126"/>
      <c r="P367" s="194"/>
      <c r="Q367" s="194"/>
      <c r="R367" s="194"/>
      <c r="S367" s="194"/>
      <c r="T367" s="194"/>
      <c r="U367" s="194"/>
      <c r="V367" s="194"/>
      <c r="W367" s="226"/>
      <c r="X367" s="226"/>
      <c r="Y367" s="194"/>
      <c r="Z367" s="193" t="s">
        <v>334</v>
      </c>
      <c r="AA367" s="554"/>
      <c r="AB367" s="554" t="s">
        <v>190</v>
      </c>
      <c r="AC367" s="554"/>
      <c r="AD367" s="194"/>
      <c r="AE367" s="75"/>
      <c r="AF367" s="554"/>
    </row>
    <row r="368" outlineLevel="2" spans="1:32">
      <c r="A368" s="126"/>
      <c r="B368" s="194"/>
      <c r="C368" s="407"/>
      <c r="D368" s="194"/>
      <c r="E368" s="194"/>
      <c r="F368" s="194" t="s">
        <v>1351</v>
      </c>
      <c r="G368" s="193">
        <v>0</v>
      </c>
      <c r="H368" s="193">
        <v>0.749</v>
      </c>
      <c r="I368" s="193"/>
      <c r="J368" s="193"/>
      <c r="K368" s="126"/>
      <c r="L368" s="126"/>
      <c r="M368" s="126"/>
      <c r="N368" s="425"/>
      <c r="O368" s="126"/>
      <c r="P368" s="194"/>
      <c r="Q368" s="194"/>
      <c r="R368" s="194"/>
      <c r="S368" s="194"/>
      <c r="T368" s="194"/>
      <c r="U368" s="194"/>
      <c r="V368" s="194"/>
      <c r="W368" s="226"/>
      <c r="X368" s="226"/>
      <c r="Y368" s="194"/>
      <c r="Z368" s="193" t="s">
        <v>334</v>
      </c>
      <c r="AA368" s="554"/>
      <c r="AB368" s="554" t="s">
        <v>190</v>
      </c>
      <c r="AC368" s="554"/>
      <c r="AD368" s="194"/>
      <c r="AE368" s="75"/>
      <c r="AF368" s="554"/>
    </row>
    <row r="369" outlineLevel="2" spans="1:32">
      <c r="A369" s="126">
        <f>MAX($A$7:A368)+1</f>
        <v>265</v>
      </c>
      <c r="B369" s="194" t="s">
        <v>73</v>
      </c>
      <c r="C369" s="407" t="s">
        <v>74</v>
      </c>
      <c r="D369" s="194" t="s">
        <v>742</v>
      </c>
      <c r="E369" s="194" t="s">
        <v>1352</v>
      </c>
      <c r="F369" s="194" t="s">
        <v>1353</v>
      </c>
      <c r="G369" s="193">
        <v>0</v>
      </c>
      <c r="H369" s="193">
        <v>0.322</v>
      </c>
      <c r="I369" s="193"/>
      <c r="J369" s="193">
        <v>0.322</v>
      </c>
      <c r="K369" s="126">
        <v>19</v>
      </c>
      <c r="L369" s="126">
        <v>19</v>
      </c>
      <c r="M369" s="126">
        <f>N369</f>
        <v>15</v>
      </c>
      <c r="N369" s="425">
        <f>ROUND(L369*0.7797,0)</f>
        <v>15</v>
      </c>
      <c r="O369" s="126"/>
      <c r="P369" s="194"/>
      <c r="Q369" s="194"/>
      <c r="R369" s="194"/>
      <c r="S369" s="194"/>
      <c r="T369" s="194"/>
      <c r="U369" s="194"/>
      <c r="V369" s="194" t="s">
        <v>245</v>
      </c>
      <c r="W369" s="226">
        <v>65</v>
      </c>
      <c r="X369" s="226">
        <v>55.25</v>
      </c>
      <c r="Y369" s="194" t="s">
        <v>1338</v>
      </c>
      <c r="Z369" s="193" t="s">
        <v>334</v>
      </c>
      <c r="AA369" s="554"/>
      <c r="AB369" s="554" t="s">
        <v>190</v>
      </c>
      <c r="AC369" s="554">
        <f>SUMIF(Sheet3!B:B,C369,Sheet3!D:D)</f>
        <v>60</v>
      </c>
      <c r="AD369" s="194"/>
      <c r="AE369" s="75"/>
      <c r="AF369" s="554"/>
    </row>
    <row r="370" outlineLevel="2" spans="1:32">
      <c r="A370" s="126">
        <f>MAX($A$7:A369)+1</f>
        <v>266</v>
      </c>
      <c r="B370" s="194" t="s">
        <v>73</v>
      </c>
      <c r="C370" s="407" t="s">
        <v>74</v>
      </c>
      <c r="D370" s="194" t="s">
        <v>742</v>
      </c>
      <c r="E370" s="194" t="s">
        <v>1354</v>
      </c>
      <c r="F370" s="194" t="s">
        <v>1355</v>
      </c>
      <c r="G370" s="193">
        <v>0.133</v>
      </c>
      <c r="H370" s="193">
        <v>0.199</v>
      </c>
      <c r="I370" s="193"/>
      <c r="J370" s="193">
        <v>2.319</v>
      </c>
      <c r="K370" s="126">
        <v>139.14</v>
      </c>
      <c r="L370" s="126">
        <f t="shared" ref="L370:N370" si="42">4+34+36+11+10+21+17+7</f>
        <v>140</v>
      </c>
      <c r="M370" s="126">
        <f>N370</f>
        <v>109</v>
      </c>
      <c r="N370" s="425">
        <f>ROUND(L370*0.7797,0)</f>
        <v>109</v>
      </c>
      <c r="O370" s="126"/>
      <c r="P370" s="194"/>
      <c r="Q370" s="194"/>
      <c r="R370" s="194"/>
      <c r="S370" s="194"/>
      <c r="T370" s="194"/>
      <c r="U370" s="194"/>
      <c r="V370" s="194" t="s">
        <v>245</v>
      </c>
      <c r="W370" s="226">
        <v>278.28</v>
      </c>
      <c r="X370" s="226">
        <v>236.54</v>
      </c>
      <c r="Y370" s="194" t="s">
        <v>1338</v>
      </c>
      <c r="Z370" s="193" t="s">
        <v>334</v>
      </c>
      <c r="AA370" s="554"/>
      <c r="AB370" s="554" t="s">
        <v>190</v>
      </c>
      <c r="AC370" s="554">
        <f>SUMIF(Sheet3!B:B,C370,Sheet3!D:D)</f>
        <v>60</v>
      </c>
      <c r="AD370" s="194"/>
      <c r="AE370" s="75"/>
      <c r="AF370" s="554"/>
    </row>
    <row r="371" outlineLevel="2" spans="1:32">
      <c r="A371" s="126"/>
      <c r="B371" s="194"/>
      <c r="C371" s="407"/>
      <c r="D371" s="194"/>
      <c r="E371" s="194"/>
      <c r="F371" s="194" t="s">
        <v>1356</v>
      </c>
      <c r="G371" s="193">
        <v>0.413</v>
      </c>
      <c r="H371" s="193">
        <v>0.975</v>
      </c>
      <c r="I371" s="193"/>
      <c r="J371" s="193"/>
      <c r="K371" s="126"/>
      <c r="L371" s="126"/>
      <c r="M371" s="126"/>
      <c r="N371" s="425"/>
      <c r="O371" s="126"/>
      <c r="P371" s="194"/>
      <c r="Q371" s="194"/>
      <c r="R371" s="194"/>
      <c r="S371" s="194"/>
      <c r="T371" s="194"/>
      <c r="U371" s="194"/>
      <c r="V371" s="194"/>
      <c r="W371" s="226"/>
      <c r="X371" s="226"/>
      <c r="Y371" s="194"/>
      <c r="Z371" s="193" t="s">
        <v>334</v>
      </c>
      <c r="AA371" s="554"/>
      <c r="AB371" s="554" t="s">
        <v>190</v>
      </c>
      <c r="AC371" s="554"/>
      <c r="AD371" s="194"/>
      <c r="AE371" s="75"/>
      <c r="AF371" s="554"/>
    </row>
    <row r="372" outlineLevel="2" spans="1:32">
      <c r="A372" s="126"/>
      <c r="B372" s="194"/>
      <c r="C372" s="407"/>
      <c r="D372" s="194"/>
      <c r="E372" s="194"/>
      <c r="F372" s="194" t="s">
        <v>1357</v>
      </c>
      <c r="G372" s="193">
        <v>0.7</v>
      </c>
      <c r="H372" s="193">
        <v>1.292</v>
      </c>
      <c r="I372" s="193"/>
      <c r="J372" s="193"/>
      <c r="K372" s="126"/>
      <c r="L372" s="126"/>
      <c r="M372" s="126"/>
      <c r="N372" s="425"/>
      <c r="O372" s="126"/>
      <c r="P372" s="194"/>
      <c r="Q372" s="194"/>
      <c r="R372" s="194"/>
      <c r="S372" s="194"/>
      <c r="T372" s="194"/>
      <c r="U372" s="194"/>
      <c r="V372" s="194"/>
      <c r="W372" s="226"/>
      <c r="X372" s="226"/>
      <c r="Y372" s="194"/>
      <c r="Z372" s="193" t="s">
        <v>334</v>
      </c>
      <c r="AA372" s="554"/>
      <c r="AB372" s="554" t="s">
        <v>190</v>
      </c>
      <c r="AC372" s="554"/>
      <c r="AD372" s="194"/>
      <c r="AE372" s="75"/>
      <c r="AF372" s="554"/>
    </row>
    <row r="373" outlineLevel="2" spans="1:32">
      <c r="A373" s="126"/>
      <c r="B373" s="194"/>
      <c r="C373" s="407"/>
      <c r="D373" s="194"/>
      <c r="E373" s="194"/>
      <c r="F373" s="194" t="s">
        <v>1358</v>
      </c>
      <c r="G373" s="193">
        <v>0</v>
      </c>
      <c r="H373" s="193">
        <v>0.181</v>
      </c>
      <c r="I373" s="193"/>
      <c r="J373" s="193"/>
      <c r="K373" s="126"/>
      <c r="L373" s="126"/>
      <c r="M373" s="126"/>
      <c r="N373" s="425"/>
      <c r="O373" s="126"/>
      <c r="P373" s="194"/>
      <c r="Q373" s="194"/>
      <c r="R373" s="194"/>
      <c r="S373" s="194"/>
      <c r="T373" s="194"/>
      <c r="U373" s="194"/>
      <c r="V373" s="194"/>
      <c r="W373" s="226"/>
      <c r="X373" s="226"/>
      <c r="Y373" s="194"/>
      <c r="Z373" s="193" t="s">
        <v>334</v>
      </c>
      <c r="AA373" s="554"/>
      <c r="AB373" s="554" t="s">
        <v>190</v>
      </c>
      <c r="AC373" s="554"/>
      <c r="AD373" s="194"/>
      <c r="AE373" s="75"/>
      <c r="AF373" s="554"/>
    </row>
    <row r="374" outlineLevel="2" spans="1:32">
      <c r="A374" s="126"/>
      <c r="B374" s="194"/>
      <c r="C374" s="407"/>
      <c r="D374" s="194"/>
      <c r="E374" s="194"/>
      <c r="F374" s="194" t="s">
        <v>1359</v>
      </c>
      <c r="G374" s="193">
        <v>1.025</v>
      </c>
      <c r="H374" s="193">
        <v>1.192</v>
      </c>
      <c r="I374" s="193"/>
      <c r="J374" s="193"/>
      <c r="K374" s="126"/>
      <c r="L374" s="126"/>
      <c r="M374" s="126"/>
      <c r="N374" s="425"/>
      <c r="O374" s="126"/>
      <c r="P374" s="194"/>
      <c r="Q374" s="194"/>
      <c r="R374" s="194"/>
      <c r="S374" s="194"/>
      <c r="T374" s="194"/>
      <c r="U374" s="194"/>
      <c r="V374" s="194"/>
      <c r="W374" s="226"/>
      <c r="X374" s="226"/>
      <c r="Y374" s="194"/>
      <c r="Z374" s="193" t="s">
        <v>334</v>
      </c>
      <c r="AA374" s="554"/>
      <c r="AB374" s="554" t="s">
        <v>190</v>
      </c>
      <c r="AC374" s="554"/>
      <c r="AD374" s="194"/>
      <c r="AE374" s="75"/>
      <c r="AF374" s="554"/>
    </row>
    <row r="375" outlineLevel="2" spans="1:32">
      <c r="A375" s="126"/>
      <c r="B375" s="194"/>
      <c r="C375" s="407"/>
      <c r="D375" s="194"/>
      <c r="E375" s="194"/>
      <c r="F375" s="194" t="s">
        <v>1359</v>
      </c>
      <c r="G375" s="193">
        <v>1.256</v>
      </c>
      <c r="H375" s="193">
        <v>1.612</v>
      </c>
      <c r="I375" s="193"/>
      <c r="J375" s="193"/>
      <c r="K375" s="126"/>
      <c r="L375" s="126"/>
      <c r="M375" s="126"/>
      <c r="N375" s="425"/>
      <c r="O375" s="126"/>
      <c r="P375" s="194"/>
      <c r="Q375" s="194"/>
      <c r="R375" s="194"/>
      <c r="S375" s="194"/>
      <c r="T375" s="194"/>
      <c r="U375" s="194"/>
      <c r="V375" s="194"/>
      <c r="W375" s="226"/>
      <c r="X375" s="226"/>
      <c r="Y375" s="194"/>
      <c r="Z375" s="193" t="s">
        <v>334</v>
      </c>
      <c r="AA375" s="554"/>
      <c r="AB375" s="554" t="s">
        <v>190</v>
      </c>
      <c r="AC375" s="554"/>
      <c r="AD375" s="194"/>
      <c r="AE375" s="75"/>
      <c r="AF375" s="554"/>
    </row>
    <row r="376" outlineLevel="2" spans="1:32">
      <c r="A376" s="126"/>
      <c r="B376" s="194"/>
      <c r="C376" s="407"/>
      <c r="D376" s="194"/>
      <c r="E376" s="194"/>
      <c r="F376" s="194" t="s">
        <v>1360</v>
      </c>
      <c r="G376" s="193">
        <v>2.203</v>
      </c>
      <c r="H376" s="193">
        <v>2.484</v>
      </c>
      <c r="I376" s="193"/>
      <c r="J376" s="193"/>
      <c r="K376" s="126"/>
      <c r="L376" s="126"/>
      <c r="M376" s="126"/>
      <c r="N376" s="425"/>
      <c r="O376" s="126"/>
      <c r="P376" s="194"/>
      <c r="Q376" s="194"/>
      <c r="R376" s="194"/>
      <c r="S376" s="194"/>
      <c r="T376" s="194"/>
      <c r="U376" s="194"/>
      <c r="V376" s="194"/>
      <c r="W376" s="226"/>
      <c r="X376" s="226"/>
      <c r="Y376" s="194"/>
      <c r="Z376" s="193" t="s">
        <v>334</v>
      </c>
      <c r="AA376" s="554"/>
      <c r="AB376" s="554" t="s">
        <v>190</v>
      </c>
      <c r="AC376" s="554"/>
      <c r="AD376" s="194"/>
      <c r="AE376" s="75"/>
      <c r="AF376" s="554"/>
    </row>
    <row r="377" outlineLevel="2" spans="1:32">
      <c r="A377" s="126"/>
      <c r="B377" s="194"/>
      <c r="C377" s="407"/>
      <c r="D377" s="194"/>
      <c r="E377" s="194"/>
      <c r="F377" s="194" t="s">
        <v>1361</v>
      </c>
      <c r="G377" s="193">
        <v>0.163</v>
      </c>
      <c r="H377" s="193">
        <v>0.277</v>
      </c>
      <c r="I377" s="193"/>
      <c r="J377" s="193"/>
      <c r="K377" s="126"/>
      <c r="L377" s="126"/>
      <c r="M377" s="126"/>
      <c r="N377" s="425"/>
      <c r="O377" s="126"/>
      <c r="P377" s="194"/>
      <c r="Q377" s="194"/>
      <c r="R377" s="194"/>
      <c r="S377" s="194"/>
      <c r="T377" s="194"/>
      <c r="U377" s="194"/>
      <c r="V377" s="194"/>
      <c r="W377" s="226"/>
      <c r="X377" s="226"/>
      <c r="Y377" s="194"/>
      <c r="Z377" s="193" t="s">
        <v>334</v>
      </c>
      <c r="AA377" s="554"/>
      <c r="AB377" s="554" t="s">
        <v>190</v>
      </c>
      <c r="AC377" s="554"/>
      <c r="AD377" s="194"/>
      <c r="AE377" s="75"/>
      <c r="AF377" s="554"/>
    </row>
    <row r="378" outlineLevel="2" spans="1:32">
      <c r="A378" s="250">
        <f>MAX($A$7:A377)+1</f>
        <v>267</v>
      </c>
      <c r="B378" s="199" t="s">
        <v>73</v>
      </c>
      <c r="C378" s="413" t="s">
        <v>74</v>
      </c>
      <c r="D378" s="194" t="s">
        <v>1362</v>
      </c>
      <c r="E378" s="194" t="s">
        <v>1363</v>
      </c>
      <c r="F378" s="194" t="s">
        <v>1364</v>
      </c>
      <c r="G378" s="193">
        <v>3.605</v>
      </c>
      <c r="H378" s="193">
        <v>3.955</v>
      </c>
      <c r="I378" s="193"/>
      <c r="J378" s="193">
        <v>1.138</v>
      </c>
      <c r="K378" s="126">
        <v>105.26</v>
      </c>
      <c r="L378" s="126">
        <f t="shared" ref="L378:N378" si="43">32+72</f>
        <v>104</v>
      </c>
      <c r="M378" s="126">
        <f>N378</f>
        <v>81</v>
      </c>
      <c r="N378" s="425">
        <f>ROUND(L378*0.7797,0)</f>
        <v>81</v>
      </c>
      <c r="O378" s="126"/>
      <c r="P378" s="194"/>
      <c r="Q378" s="194"/>
      <c r="R378" s="194"/>
      <c r="S378" s="194"/>
      <c r="T378" s="194"/>
      <c r="U378" s="194"/>
      <c r="V378" s="194" t="s">
        <v>342</v>
      </c>
      <c r="W378" s="226">
        <v>142.25</v>
      </c>
      <c r="X378" s="226">
        <v>105.265</v>
      </c>
      <c r="Y378" s="194" t="s">
        <v>1365</v>
      </c>
      <c r="Z378" s="193" t="s">
        <v>334</v>
      </c>
      <c r="AA378" s="554"/>
      <c r="AB378" s="554" t="s">
        <v>340</v>
      </c>
      <c r="AC378" s="554">
        <f>SUMIF(Sheet3!B:B,C378,Sheet3!E:E)</f>
        <v>140</v>
      </c>
      <c r="AD378" s="194"/>
      <c r="AE378" s="75"/>
      <c r="AF378" s="554"/>
    </row>
    <row r="379" outlineLevel="2" spans="1:32">
      <c r="A379" s="258"/>
      <c r="B379" s="200"/>
      <c r="C379" s="421"/>
      <c r="D379" s="194"/>
      <c r="E379" s="194"/>
      <c r="F379" s="194"/>
      <c r="G379" s="193">
        <v>6.012</v>
      </c>
      <c r="H379" s="193">
        <v>6.8</v>
      </c>
      <c r="I379" s="193"/>
      <c r="J379" s="193"/>
      <c r="K379" s="126"/>
      <c r="L379" s="126"/>
      <c r="M379" s="126"/>
      <c r="N379" s="425"/>
      <c r="O379" s="126"/>
      <c r="P379" s="194"/>
      <c r="Q379" s="194"/>
      <c r="R379" s="194"/>
      <c r="S379" s="194"/>
      <c r="T379" s="194"/>
      <c r="U379" s="194"/>
      <c r="V379" s="194"/>
      <c r="W379" s="226"/>
      <c r="X379" s="226"/>
      <c r="Y379" s="194"/>
      <c r="Z379" s="193" t="s">
        <v>334</v>
      </c>
      <c r="AA379" s="554"/>
      <c r="AB379" s="554" t="s">
        <v>340</v>
      </c>
      <c r="AC379" s="554">
        <f>SUMIF(Sheet3!B:B,C379,Sheet3!E:E)</f>
        <v>0</v>
      </c>
      <c r="AD379" s="194"/>
      <c r="AE379" s="75"/>
      <c r="AF379" s="554"/>
    </row>
    <row r="380" ht="24" outlineLevel="2" spans="1:32">
      <c r="A380" s="126">
        <f>MAX($A$7:A379)+1</f>
        <v>268</v>
      </c>
      <c r="B380" s="194" t="s">
        <v>73</v>
      </c>
      <c r="C380" s="407" t="s">
        <v>74</v>
      </c>
      <c r="D380" s="194" t="s">
        <v>1362</v>
      </c>
      <c r="E380" s="194" t="s">
        <v>1366</v>
      </c>
      <c r="F380" s="194" t="s">
        <v>1367</v>
      </c>
      <c r="G380" s="193">
        <v>17.241</v>
      </c>
      <c r="H380" s="193">
        <v>21.258</v>
      </c>
      <c r="I380" s="193"/>
      <c r="J380" s="193">
        <v>4.017</v>
      </c>
      <c r="K380" s="126">
        <v>616.44</v>
      </c>
      <c r="L380" s="126">
        <v>617</v>
      </c>
      <c r="M380" s="126">
        <f>N380</f>
        <v>481</v>
      </c>
      <c r="N380" s="425">
        <f>ROUND(L380*0.7797,0)</f>
        <v>481</v>
      </c>
      <c r="O380" s="126"/>
      <c r="P380" s="194"/>
      <c r="Q380" s="194"/>
      <c r="R380" s="194"/>
      <c r="S380" s="194"/>
      <c r="T380" s="194"/>
      <c r="U380" s="194"/>
      <c r="V380" s="194" t="s">
        <v>342</v>
      </c>
      <c r="W380" s="226">
        <v>2353.58</v>
      </c>
      <c r="X380" s="226">
        <v>1740.715</v>
      </c>
      <c r="Y380" s="194" t="s">
        <v>1365</v>
      </c>
      <c r="Z380" s="193" t="s">
        <v>334</v>
      </c>
      <c r="AA380" s="554"/>
      <c r="AB380" s="554" t="s">
        <v>340</v>
      </c>
      <c r="AC380" s="554">
        <f>SUMIF(Sheet3!B:B,C380,Sheet3!E:E)</f>
        <v>140</v>
      </c>
      <c r="AD380" s="194"/>
      <c r="AE380" s="75"/>
      <c r="AF380" s="554"/>
    </row>
    <row r="381" ht="37" customHeight="1" outlineLevel="2" spans="1:32">
      <c r="A381" s="126">
        <f>MAX($A$7:A380)+1</f>
        <v>269</v>
      </c>
      <c r="B381" s="115" t="s">
        <v>73</v>
      </c>
      <c r="C381" s="218" t="s">
        <v>75</v>
      </c>
      <c r="D381" s="115" t="s">
        <v>392</v>
      </c>
      <c r="E381" s="125" t="str">
        <f>C381&amp;D381</f>
        <v>惠阳区前期工作</v>
      </c>
      <c r="F381" s="225" t="s">
        <v>1368</v>
      </c>
      <c r="G381" s="225"/>
      <c r="H381" s="225"/>
      <c r="I381" s="603"/>
      <c r="J381" s="225"/>
      <c r="K381" s="126">
        <v>84</v>
      </c>
      <c r="L381" s="126">
        <v>84</v>
      </c>
      <c r="M381" s="126">
        <v>84</v>
      </c>
      <c r="N381" s="615">
        <v>84</v>
      </c>
      <c r="O381" s="126"/>
      <c r="P381" s="603"/>
      <c r="Q381" s="603"/>
      <c r="R381" s="603"/>
      <c r="S381" s="603"/>
      <c r="T381" s="603"/>
      <c r="U381" s="603"/>
      <c r="V381" s="225"/>
      <c r="W381" s="604"/>
      <c r="X381" s="604"/>
      <c r="Y381" s="225"/>
      <c r="Z381" s="225"/>
      <c r="AA381" s="554"/>
      <c r="AB381" s="554" t="s">
        <v>392</v>
      </c>
      <c r="AC381" s="554"/>
      <c r="AD381" s="603"/>
      <c r="AE381" s="75">
        <v>84</v>
      </c>
      <c r="AF381" s="554"/>
    </row>
    <row r="382" ht="24" outlineLevel="2" spans="1:32">
      <c r="A382" s="126">
        <f>MAX($A$7:A381)+1</f>
        <v>270</v>
      </c>
      <c r="B382" s="194" t="s">
        <v>73</v>
      </c>
      <c r="C382" s="407" t="s">
        <v>75</v>
      </c>
      <c r="D382" s="194" t="s">
        <v>242</v>
      </c>
      <c r="E382" s="194" t="s">
        <v>1369</v>
      </c>
      <c r="F382" s="194" t="s">
        <v>1370</v>
      </c>
      <c r="G382" s="193">
        <v>0</v>
      </c>
      <c r="H382" s="193">
        <v>0.157</v>
      </c>
      <c r="I382" s="193"/>
      <c r="J382" s="193">
        <v>0.157</v>
      </c>
      <c r="K382" s="126">
        <v>7</v>
      </c>
      <c r="L382" s="126">
        <v>7</v>
      </c>
      <c r="M382" s="126">
        <f>N382+1</f>
        <v>6</v>
      </c>
      <c r="N382" s="615">
        <f>ROUND(L382*0.7797,0)</f>
        <v>5</v>
      </c>
      <c r="O382" s="126"/>
      <c r="P382" s="194"/>
      <c r="Q382" s="194"/>
      <c r="R382" s="194"/>
      <c r="S382" s="194"/>
      <c r="T382" s="194"/>
      <c r="U382" s="194"/>
      <c r="V382" s="194" t="s">
        <v>342</v>
      </c>
      <c r="W382" s="226">
        <v>35.78</v>
      </c>
      <c r="X382" s="226">
        <v>18.03</v>
      </c>
      <c r="Y382" s="194" t="s">
        <v>1371</v>
      </c>
      <c r="Z382" s="193" t="s">
        <v>334</v>
      </c>
      <c r="AA382" s="554"/>
      <c r="AB382" s="554" t="s">
        <v>190</v>
      </c>
      <c r="AC382" s="554">
        <f>SUMIF(Sheet3!B:B,C382,Sheet3!D:D)</f>
        <v>60</v>
      </c>
      <c r="AD382" s="194"/>
      <c r="AE382" s="75"/>
      <c r="AF382" s="554"/>
    </row>
    <row r="383" outlineLevel="2" spans="1:32">
      <c r="A383" s="126">
        <f>MAX($A$7:A382)+1</f>
        <v>271</v>
      </c>
      <c r="B383" s="194" t="s">
        <v>73</v>
      </c>
      <c r="C383" s="407" t="s">
        <v>75</v>
      </c>
      <c r="D383" s="194" t="s">
        <v>242</v>
      </c>
      <c r="E383" s="194" t="s">
        <v>1372</v>
      </c>
      <c r="F383" s="194" t="s">
        <v>1373</v>
      </c>
      <c r="G383" s="193">
        <v>3.456</v>
      </c>
      <c r="H383" s="193">
        <v>4.262</v>
      </c>
      <c r="I383" s="193"/>
      <c r="J383" s="193">
        <v>1.468</v>
      </c>
      <c r="K383" s="126">
        <v>57</v>
      </c>
      <c r="L383" s="126">
        <v>57</v>
      </c>
      <c r="M383" s="126">
        <f>N383</f>
        <v>44</v>
      </c>
      <c r="N383" s="615">
        <f>ROUND(L383*0.7797,0)</f>
        <v>44</v>
      </c>
      <c r="O383" s="126"/>
      <c r="P383" s="194"/>
      <c r="Q383" s="194"/>
      <c r="R383" s="194"/>
      <c r="S383" s="194"/>
      <c r="T383" s="194"/>
      <c r="U383" s="194"/>
      <c r="V383" s="194" t="s">
        <v>245</v>
      </c>
      <c r="W383" s="226">
        <v>137.11</v>
      </c>
      <c r="X383" s="226">
        <v>107.43</v>
      </c>
      <c r="Y383" s="194" t="s">
        <v>1371</v>
      </c>
      <c r="Z383" s="193" t="s">
        <v>334</v>
      </c>
      <c r="AA383" s="554"/>
      <c r="AB383" s="554" t="s">
        <v>190</v>
      </c>
      <c r="AC383" s="554">
        <f>SUMIF(Sheet3!B:B,C383,Sheet3!D:D)</f>
        <v>60</v>
      </c>
      <c r="AD383" s="194"/>
      <c r="AE383" s="75"/>
      <c r="AF383" s="554"/>
    </row>
    <row r="384" outlineLevel="2" spans="1:32">
      <c r="A384" s="126"/>
      <c r="B384" s="194"/>
      <c r="C384" s="407"/>
      <c r="D384" s="194"/>
      <c r="E384" s="194"/>
      <c r="F384" s="194" t="s">
        <v>1373</v>
      </c>
      <c r="G384" s="193">
        <v>4.262</v>
      </c>
      <c r="H384" s="193">
        <v>4.924</v>
      </c>
      <c r="I384" s="193"/>
      <c r="J384" s="193"/>
      <c r="K384" s="126"/>
      <c r="L384" s="126"/>
      <c r="M384" s="126"/>
      <c r="N384" s="615"/>
      <c r="O384" s="126"/>
      <c r="P384" s="194"/>
      <c r="Q384" s="194"/>
      <c r="R384" s="194"/>
      <c r="S384" s="194"/>
      <c r="T384" s="194"/>
      <c r="U384" s="194"/>
      <c r="V384" s="194"/>
      <c r="W384" s="226"/>
      <c r="X384" s="226"/>
      <c r="Y384" s="194"/>
      <c r="Z384" s="193" t="s">
        <v>334</v>
      </c>
      <c r="AA384" s="554"/>
      <c r="AB384" s="554" t="s">
        <v>190</v>
      </c>
      <c r="AC384" s="554"/>
      <c r="AD384" s="194"/>
      <c r="AE384" s="75"/>
      <c r="AF384" s="554"/>
    </row>
    <row r="385" ht="24" outlineLevel="2" spans="1:32">
      <c r="A385" s="126">
        <f>MAX($A$7:A384)+1</f>
        <v>272</v>
      </c>
      <c r="B385" s="194" t="s">
        <v>73</v>
      </c>
      <c r="C385" s="407" t="s">
        <v>75</v>
      </c>
      <c r="D385" s="194" t="s">
        <v>242</v>
      </c>
      <c r="E385" s="194" t="s">
        <v>1374</v>
      </c>
      <c r="F385" s="194" t="s">
        <v>1375</v>
      </c>
      <c r="G385" s="193">
        <v>0.36</v>
      </c>
      <c r="H385" s="193">
        <v>0.664</v>
      </c>
      <c r="I385" s="193"/>
      <c r="J385" s="193">
        <v>0.304</v>
      </c>
      <c r="K385" s="126">
        <v>19</v>
      </c>
      <c r="L385" s="126">
        <v>19</v>
      </c>
      <c r="M385" s="126">
        <f>N385</f>
        <v>15</v>
      </c>
      <c r="N385" s="615">
        <f>ROUND(L385*0.7797,0)</f>
        <v>15</v>
      </c>
      <c r="O385" s="126"/>
      <c r="P385" s="194"/>
      <c r="Q385" s="194"/>
      <c r="R385" s="194"/>
      <c r="S385" s="194"/>
      <c r="T385" s="194"/>
      <c r="U385" s="194"/>
      <c r="V385" s="194" t="s">
        <v>245</v>
      </c>
      <c r="W385" s="226">
        <v>67.72</v>
      </c>
      <c r="X385" s="226">
        <v>46.15</v>
      </c>
      <c r="Y385" s="194" t="s">
        <v>1371</v>
      </c>
      <c r="Z385" s="193" t="s">
        <v>334</v>
      </c>
      <c r="AA385" s="554"/>
      <c r="AB385" s="554" t="s">
        <v>190</v>
      </c>
      <c r="AC385" s="554">
        <f>SUMIF(Sheet3!B:B,C385,Sheet3!D:D)</f>
        <v>60</v>
      </c>
      <c r="AD385" s="194"/>
      <c r="AE385" s="75"/>
      <c r="AF385" s="554"/>
    </row>
    <row r="386" outlineLevel="2" spans="1:32">
      <c r="A386" s="126">
        <f>MAX($A$7:A385)+1</f>
        <v>273</v>
      </c>
      <c r="B386" s="194" t="s">
        <v>73</v>
      </c>
      <c r="C386" s="194" t="s">
        <v>75</v>
      </c>
      <c r="D386" s="194" t="s">
        <v>242</v>
      </c>
      <c r="E386" s="194" t="s">
        <v>1376</v>
      </c>
      <c r="F386" s="311" t="s">
        <v>1377</v>
      </c>
      <c r="G386" s="193">
        <v>0</v>
      </c>
      <c r="H386" s="193">
        <v>0.747</v>
      </c>
      <c r="I386" s="193"/>
      <c r="J386" s="193">
        <v>0.98</v>
      </c>
      <c r="K386" s="126">
        <v>56</v>
      </c>
      <c r="L386" s="126">
        <v>56</v>
      </c>
      <c r="M386" s="126">
        <f>N386</f>
        <v>44</v>
      </c>
      <c r="N386" s="615">
        <f>ROUND(L386*0.7797,0)</f>
        <v>44</v>
      </c>
      <c r="O386" s="126"/>
      <c r="P386" s="194" t="s">
        <v>1377</v>
      </c>
      <c r="Q386" s="193">
        <v>0</v>
      </c>
      <c r="R386" s="193">
        <v>0.98</v>
      </c>
      <c r="S386" s="193">
        <v>0.98</v>
      </c>
      <c r="T386" s="193">
        <v>0.98</v>
      </c>
      <c r="U386" s="193">
        <v>56.182</v>
      </c>
      <c r="V386" s="194" t="s">
        <v>245</v>
      </c>
      <c r="W386" s="226">
        <v>68.145</v>
      </c>
      <c r="X386" s="226">
        <v>56.182</v>
      </c>
      <c r="Y386" s="194" t="s">
        <v>1378</v>
      </c>
      <c r="Z386" s="202" t="s">
        <v>334</v>
      </c>
      <c r="AA386" s="556" t="s">
        <v>335</v>
      </c>
      <c r="AB386" s="556" t="s">
        <v>190</v>
      </c>
      <c r="AC386" s="556">
        <f>SUMIF(Sheet3!B:B,C386,Sheet3!D:D)</f>
        <v>60</v>
      </c>
      <c r="AD386" s="193">
        <f>(ROUND(AC386*T386,0))</f>
        <v>59</v>
      </c>
      <c r="AE386" s="75"/>
      <c r="AF386" s="558"/>
    </row>
    <row r="387" outlineLevel="2" spans="1:32">
      <c r="A387" s="126"/>
      <c r="B387" s="194"/>
      <c r="C387" s="194"/>
      <c r="D387" s="194"/>
      <c r="E387" s="194"/>
      <c r="F387" s="311" t="s">
        <v>1377</v>
      </c>
      <c r="G387" s="193">
        <v>0.747</v>
      </c>
      <c r="H387" s="193">
        <v>0.98</v>
      </c>
      <c r="I387" s="193"/>
      <c r="J387" s="193"/>
      <c r="K387" s="126"/>
      <c r="L387" s="126"/>
      <c r="M387" s="126"/>
      <c r="N387" s="615"/>
      <c r="O387" s="126"/>
      <c r="P387" s="194" t="s">
        <v>1377</v>
      </c>
      <c r="Q387" s="193"/>
      <c r="R387" s="193"/>
      <c r="S387" s="193"/>
      <c r="T387" s="193"/>
      <c r="U387" s="193"/>
      <c r="V387" s="194"/>
      <c r="W387" s="226"/>
      <c r="X387" s="226"/>
      <c r="Y387" s="194"/>
      <c r="Z387" s="203"/>
      <c r="AA387" s="560"/>
      <c r="AB387" s="560"/>
      <c r="AC387" s="560"/>
      <c r="AD387" s="193"/>
      <c r="AE387" s="75"/>
      <c r="AF387" s="562"/>
    </row>
    <row r="388" ht="24" outlineLevel="2" spans="1:32">
      <c r="A388" s="126">
        <f>MAX($A$7:A387)+1</f>
        <v>274</v>
      </c>
      <c r="B388" s="194" t="s">
        <v>73</v>
      </c>
      <c r="C388" s="194" t="s">
        <v>75</v>
      </c>
      <c r="D388" s="194" t="s">
        <v>242</v>
      </c>
      <c r="E388" s="194" t="s">
        <v>1379</v>
      </c>
      <c r="F388" s="311" t="s">
        <v>1380</v>
      </c>
      <c r="G388" s="193">
        <v>2.313</v>
      </c>
      <c r="H388" s="193">
        <v>2.895</v>
      </c>
      <c r="I388" s="193"/>
      <c r="J388" s="193">
        <v>0.582</v>
      </c>
      <c r="K388" s="126">
        <v>33</v>
      </c>
      <c r="L388" s="126">
        <v>33</v>
      </c>
      <c r="M388" s="126">
        <f t="shared" ref="M388:M395" si="44">N388</f>
        <v>26</v>
      </c>
      <c r="N388" s="615">
        <f t="shared" ref="N388:N395" si="45">ROUND(L388*0.7797,0)</f>
        <v>26</v>
      </c>
      <c r="O388" s="126"/>
      <c r="P388" s="194" t="s">
        <v>1380</v>
      </c>
      <c r="Q388" s="193">
        <v>2.313</v>
      </c>
      <c r="R388" s="193">
        <v>2.895</v>
      </c>
      <c r="S388" s="193">
        <v>0.582</v>
      </c>
      <c r="T388" s="193">
        <v>0.582</v>
      </c>
      <c r="U388" s="193">
        <v>33.436</v>
      </c>
      <c r="V388" s="194" t="s">
        <v>245</v>
      </c>
      <c r="W388" s="226">
        <v>40.555</v>
      </c>
      <c r="X388" s="226">
        <v>33.436</v>
      </c>
      <c r="Y388" s="194" t="s">
        <v>1378</v>
      </c>
      <c r="Z388" s="193" t="s">
        <v>334</v>
      </c>
      <c r="AA388" s="563" t="s">
        <v>335</v>
      </c>
      <c r="AB388" s="563" t="s">
        <v>190</v>
      </c>
      <c r="AC388" s="563">
        <f>SUMIF(Sheet3!B:B,C388,Sheet3!D:D)</f>
        <v>60</v>
      </c>
      <c r="AD388" s="193">
        <f t="shared" ref="AD388:AD393" si="46">(ROUND(AC388*T388,0))</f>
        <v>35</v>
      </c>
      <c r="AE388" s="75"/>
      <c r="AF388" s="554"/>
    </row>
    <row r="389" ht="24" outlineLevel="2" spans="1:32">
      <c r="A389" s="126">
        <f>MAX($A$7:A388)+1</f>
        <v>275</v>
      </c>
      <c r="B389" s="194" t="s">
        <v>73</v>
      </c>
      <c r="C389" s="194" t="s">
        <v>75</v>
      </c>
      <c r="D389" s="194" t="s">
        <v>242</v>
      </c>
      <c r="E389" s="194" t="s">
        <v>1381</v>
      </c>
      <c r="F389" s="311" t="s">
        <v>1382</v>
      </c>
      <c r="G389" s="193">
        <v>0</v>
      </c>
      <c r="H389" s="193">
        <v>0.188</v>
      </c>
      <c r="I389" s="193"/>
      <c r="J389" s="193">
        <v>0.188</v>
      </c>
      <c r="K389" s="126">
        <v>10</v>
      </c>
      <c r="L389" s="126">
        <v>10</v>
      </c>
      <c r="M389" s="126">
        <f t="shared" si="44"/>
        <v>8</v>
      </c>
      <c r="N389" s="615">
        <f t="shared" si="45"/>
        <v>8</v>
      </c>
      <c r="O389" s="126"/>
      <c r="P389" s="194" t="s">
        <v>1382</v>
      </c>
      <c r="Q389" s="193">
        <v>0</v>
      </c>
      <c r="R389" s="193">
        <v>0.188</v>
      </c>
      <c r="S389" s="193">
        <v>0.188</v>
      </c>
      <c r="T389" s="193">
        <v>0.188</v>
      </c>
      <c r="U389" s="193">
        <v>10.746</v>
      </c>
      <c r="V389" s="194" t="s">
        <v>342</v>
      </c>
      <c r="W389" s="226">
        <v>13.034</v>
      </c>
      <c r="X389" s="226">
        <v>10.746</v>
      </c>
      <c r="Y389" s="194" t="s">
        <v>1378</v>
      </c>
      <c r="Z389" s="193" t="s">
        <v>334</v>
      </c>
      <c r="AA389" s="563" t="s">
        <v>335</v>
      </c>
      <c r="AB389" s="563" t="s">
        <v>190</v>
      </c>
      <c r="AC389" s="563">
        <f>SUMIF(Sheet3!B:B,C389,Sheet3!D:D)</f>
        <v>60</v>
      </c>
      <c r="AD389" s="193">
        <f t="shared" si="46"/>
        <v>11</v>
      </c>
      <c r="AE389" s="75"/>
      <c r="AF389" s="554"/>
    </row>
    <row r="390" ht="24" outlineLevel="2" spans="1:32">
      <c r="A390" s="126">
        <f>MAX($A$7:A389)+1</f>
        <v>276</v>
      </c>
      <c r="B390" s="194" t="s">
        <v>73</v>
      </c>
      <c r="C390" s="194" t="s">
        <v>75</v>
      </c>
      <c r="D390" s="194" t="s">
        <v>242</v>
      </c>
      <c r="E390" s="194" t="s">
        <v>1383</v>
      </c>
      <c r="F390" s="311" t="s">
        <v>1384</v>
      </c>
      <c r="G390" s="193">
        <v>0</v>
      </c>
      <c r="H390" s="193">
        <v>0.27</v>
      </c>
      <c r="I390" s="193"/>
      <c r="J390" s="193">
        <v>0.27</v>
      </c>
      <c r="K390" s="126">
        <v>15</v>
      </c>
      <c r="L390" s="126">
        <v>15</v>
      </c>
      <c r="M390" s="126">
        <f t="shared" si="44"/>
        <v>12</v>
      </c>
      <c r="N390" s="615">
        <f t="shared" si="45"/>
        <v>12</v>
      </c>
      <c r="O390" s="126"/>
      <c r="P390" s="194" t="s">
        <v>1384</v>
      </c>
      <c r="Q390" s="193">
        <v>0</v>
      </c>
      <c r="R390" s="193">
        <v>0.27</v>
      </c>
      <c r="S390" s="193">
        <v>0.27</v>
      </c>
      <c r="T390" s="193">
        <v>0.27</v>
      </c>
      <c r="U390" s="193">
        <v>15.574</v>
      </c>
      <c r="V390" s="194" t="s">
        <v>245</v>
      </c>
      <c r="W390" s="226">
        <v>18.888</v>
      </c>
      <c r="X390" s="226">
        <v>15.574</v>
      </c>
      <c r="Y390" s="194" t="s">
        <v>1378</v>
      </c>
      <c r="Z390" s="193" t="s">
        <v>334</v>
      </c>
      <c r="AA390" s="563" t="s">
        <v>335</v>
      </c>
      <c r="AB390" s="563" t="s">
        <v>190</v>
      </c>
      <c r="AC390" s="563">
        <f>SUMIF(Sheet3!B:B,C390,Sheet3!D:D)</f>
        <v>60</v>
      </c>
      <c r="AD390" s="193">
        <f t="shared" si="46"/>
        <v>16</v>
      </c>
      <c r="AE390" s="75"/>
      <c r="AF390" s="554"/>
    </row>
    <row r="391" ht="24" outlineLevel="2" spans="1:32">
      <c r="A391" s="126">
        <f>MAX($A$7:A390)+1</f>
        <v>277</v>
      </c>
      <c r="B391" s="194" t="s">
        <v>73</v>
      </c>
      <c r="C391" s="194" t="s">
        <v>75</v>
      </c>
      <c r="D391" s="194" t="s">
        <v>242</v>
      </c>
      <c r="E391" s="194" t="s">
        <v>1385</v>
      </c>
      <c r="F391" s="311" t="s">
        <v>1386</v>
      </c>
      <c r="G391" s="193">
        <v>0.42</v>
      </c>
      <c r="H391" s="193">
        <v>1.075</v>
      </c>
      <c r="I391" s="193"/>
      <c r="J391" s="193">
        <v>0.655</v>
      </c>
      <c r="K391" s="126">
        <v>37</v>
      </c>
      <c r="L391" s="126">
        <v>37</v>
      </c>
      <c r="M391" s="126">
        <f t="shared" si="44"/>
        <v>29</v>
      </c>
      <c r="N391" s="615">
        <f t="shared" si="45"/>
        <v>29</v>
      </c>
      <c r="O391" s="126"/>
      <c r="P391" s="194" t="s">
        <v>1386</v>
      </c>
      <c r="Q391" s="193">
        <v>0.42</v>
      </c>
      <c r="R391" s="193">
        <v>1.075</v>
      </c>
      <c r="S391" s="193">
        <v>0.655</v>
      </c>
      <c r="T391" s="193">
        <v>0.655</v>
      </c>
      <c r="U391" s="193">
        <v>37.609</v>
      </c>
      <c r="V391" s="194" t="s">
        <v>245</v>
      </c>
      <c r="W391" s="226">
        <v>45.616</v>
      </c>
      <c r="X391" s="226">
        <v>37.609</v>
      </c>
      <c r="Y391" s="194" t="s">
        <v>1378</v>
      </c>
      <c r="Z391" s="193" t="s">
        <v>334</v>
      </c>
      <c r="AA391" s="563" t="s">
        <v>335</v>
      </c>
      <c r="AB391" s="563" t="s">
        <v>190</v>
      </c>
      <c r="AC391" s="563">
        <f>SUMIF(Sheet3!B:B,C391,Sheet3!D:D)</f>
        <v>60</v>
      </c>
      <c r="AD391" s="193">
        <f t="shared" si="46"/>
        <v>39</v>
      </c>
      <c r="AE391" s="75"/>
      <c r="AF391" s="554"/>
    </row>
    <row r="392" ht="24" outlineLevel="2" spans="1:32">
      <c r="A392" s="126">
        <f>MAX($A$7:A391)+1</f>
        <v>278</v>
      </c>
      <c r="B392" s="194" t="s">
        <v>73</v>
      </c>
      <c r="C392" s="194" t="s">
        <v>75</v>
      </c>
      <c r="D392" s="194" t="s">
        <v>242</v>
      </c>
      <c r="E392" s="194" t="s">
        <v>1387</v>
      </c>
      <c r="F392" s="311" t="s">
        <v>1388</v>
      </c>
      <c r="G392" s="193">
        <v>0</v>
      </c>
      <c r="H392" s="193">
        <v>0.496</v>
      </c>
      <c r="I392" s="193"/>
      <c r="J392" s="193">
        <v>0.496</v>
      </c>
      <c r="K392" s="126">
        <v>28</v>
      </c>
      <c r="L392" s="126">
        <v>28</v>
      </c>
      <c r="M392" s="126">
        <f t="shared" si="44"/>
        <v>22</v>
      </c>
      <c r="N392" s="615">
        <f t="shared" si="45"/>
        <v>22</v>
      </c>
      <c r="O392" s="126"/>
      <c r="P392" s="194" t="s">
        <v>1388</v>
      </c>
      <c r="Q392" s="193">
        <v>0</v>
      </c>
      <c r="R392" s="193">
        <v>0.496</v>
      </c>
      <c r="S392" s="193">
        <v>0.496</v>
      </c>
      <c r="T392" s="193">
        <v>0.496</v>
      </c>
      <c r="U392" s="193">
        <v>28.395</v>
      </c>
      <c r="V392" s="194" t="s">
        <v>245</v>
      </c>
      <c r="W392" s="226">
        <v>34.442</v>
      </c>
      <c r="X392" s="226">
        <v>28.395</v>
      </c>
      <c r="Y392" s="194" t="s">
        <v>1378</v>
      </c>
      <c r="Z392" s="193" t="s">
        <v>334</v>
      </c>
      <c r="AA392" s="563" t="s">
        <v>335</v>
      </c>
      <c r="AB392" s="563" t="s">
        <v>190</v>
      </c>
      <c r="AC392" s="563">
        <f>SUMIF(Sheet3!B:B,C392,Sheet3!D:D)</f>
        <v>60</v>
      </c>
      <c r="AD392" s="193">
        <f t="shared" si="46"/>
        <v>30</v>
      </c>
      <c r="AE392" s="75"/>
      <c r="AF392" s="554"/>
    </row>
    <row r="393" ht="24" outlineLevel="2" spans="1:32">
      <c r="A393" s="126">
        <f>MAX($A$7:A392)+1</f>
        <v>279</v>
      </c>
      <c r="B393" s="194" t="s">
        <v>73</v>
      </c>
      <c r="C393" s="194" t="s">
        <v>75</v>
      </c>
      <c r="D393" s="194" t="s">
        <v>242</v>
      </c>
      <c r="E393" s="194" t="s">
        <v>1389</v>
      </c>
      <c r="F393" s="311" t="s">
        <v>1390</v>
      </c>
      <c r="G393" s="193">
        <v>0</v>
      </c>
      <c r="H393" s="193">
        <v>0.125</v>
      </c>
      <c r="I393" s="193"/>
      <c r="J393" s="193">
        <v>0.125</v>
      </c>
      <c r="K393" s="126">
        <v>7</v>
      </c>
      <c r="L393" s="126">
        <v>7</v>
      </c>
      <c r="M393" s="126">
        <f t="shared" si="44"/>
        <v>5</v>
      </c>
      <c r="N393" s="615">
        <f t="shared" si="45"/>
        <v>5</v>
      </c>
      <c r="O393" s="126"/>
      <c r="P393" s="194" t="s">
        <v>1390</v>
      </c>
      <c r="Q393" s="193">
        <v>0</v>
      </c>
      <c r="R393" s="193">
        <v>0.125</v>
      </c>
      <c r="S393" s="193">
        <v>0.125</v>
      </c>
      <c r="T393" s="193">
        <v>0.125</v>
      </c>
      <c r="U393" s="193">
        <v>7.181</v>
      </c>
      <c r="V393" s="194" t="s">
        <v>342</v>
      </c>
      <c r="W393" s="226">
        <v>8.71</v>
      </c>
      <c r="X393" s="226">
        <v>7.181</v>
      </c>
      <c r="Y393" s="194" t="s">
        <v>1378</v>
      </c>
      <c r="Z393" s="193" t="s">
        <v>334</v>
      </c>
      <c r="AA393" s="563" t="s">
        <v>335</v>
      </c>
      <c r="AB393" s="563" t="s">
        <v>190</v>
      </c>
      <c r="AC393" s="563">
        <f>SUMIF(Sheet3!B:B,C393,Sheet3!D:D)</f>
        <v>60</v>
      </c>
      <c r="AD393" s="193">
        <f t="shared" si="46"/>
        <v>8</v>
      </c>
      <c r="AE393" s="75"/>
      <c r="AF393" s="554"/>
    </row>
    <row r="394" ht="24" outlineLevel="2" spans="1:32">
      <c r="A394" s="126">
        <f>MAX($A$7:A393)+1</f>
        <v>280</v>
      </c>
      <c r="B394" s="194" t="s">
        <v>73</v>
      </c>
      <c r="C394" s="407" t="s">
        <v>75</v>
      </c>
      <c r="D394" s="194" t="s">
        <v>242</v>
      </c>
      <c r="E394" s="194" t="s">
        <v>1391</v>
      </c>
      <c r="F394" s="194" t="s">
        <v>1392</v>
      </c>
      <c r="G394" s="193">
        <v>0</v>
      </c>
      <c r="H394" s="193">
        <v>0.382</v>
      </c>
      <c r="I394" s="193"/>
      <c r="J394" s="193">
        <v>0.382</v>
      </c>
      <c r="K394" s="126">
        <v>21</v>
      </c>
      <c r="L394" s="126">
        <v>21</v>
      </c>
      <c r="M394" s="126">
        <f t="shared" si="44"/>
        <v>16</v>
      </c>
      <c r="N394" s="615">
        <f t="shared" si="45"/>
        <v>16</v>
      </c>
      <c r="O394" s="126"/>
      <c r="P394" s="194"/>
      <c r="Q394" s="194"/>
      <c r="R394" s="194"/>
      <c r="S394" s="194"/>
      <c r="T394" s="194"/>
      <c r="U394" s="194"/>
      <c r="V394" s="194" t="s">
        <v>245</v>
      </c>
      <c r="W394" s="226">
        <v>26.525</v>
      </c>
      <c r="X394" s="226">
        <v>21.868</v>
      </c>
      <c r="Y394" s="194" t="s">
        <v>1378</v>
      </c>
      <c r="Z394" s="193" t="s">
        <v>334</v>
      </c>
      <c r="AA394" s="554"/>
      <c r="AB394" s="554" t="s">
        <v>190</v>
      </c>
      <c r="AC394" s="554">
        <f>SUMIF(Sheet3!B:B,C394,Sheet3!D:D)</f>
        <v>60</v>
      </c>
      <c r="AD394" s="194"/>
      <c r="AE394" s="75"/>
      <c r="AF394" s="554"/>
    </row>
    <row r="395" outlineLevel="2" spans="1:32">
      <c r="A395" s="126">
        <f>MAX($A$7:A394)+1</f>
        <v>281</v>
      </c>
      <c r="B395" s="194" t="s">
        <v>73</v>
      </c>
      <c r="C395" s="407" t="s">
        <v>75</v>
      </c>
      <c r="D395" s="194" t="s">
        <v>1362</v>
      </c>
      <c r="E395" s="194" t="s">
        <v>1393</v>
      </c>
      <c r="F395" s="194" t="s">
        <v>1394</v>
      </c>
      <c r="G395" s="193">
        <v>1.872</v>
      </c>
      <c r="H395" s="193">
        <v>3.401</v>
      </c>
      <c r="I395" s="193"/>
      <c r="J395" s="193">
        <v>2.7</v>
      </c>
      <c r="K395" s="126">
        <v>317</v>
      </c>
      <c r="L395" s="126">
        <v>317</v>
      </c>
      <c r="M395" s="126">
        <f t="shared" si="44"/>
        <v>247</v>
      </c>
      <c r="N395" s="615">
        <f t="shared" si="45"/>
        <v>247</v>
      </c>
      <c r="O395" s="126"/>
      <c r="P395" s="194"/>
      <c r="Q395" s="194"/>
      <c r="R395" s="194"/>
      <c r="S395" s="194"/>
      <c r="T395" s="194"/>
      <c r="U395" s="194"/>
      <c r="V395" s="194" t="s">
        <v>342</v>
      </c>
      <c r="W395" s="226">
        <v>382.374</v>
      </c>
      <c r="X395" s="226">
        <v>317.331</v>
      </c>
      <c r="Y395" s="194" t="s">
        <v>1378</v>
      </c>
      <c r="Z395" s="193" t="s">
        <v>334</v>
      </c>
      <c r="AA395" s="554"/>
      <c r="AB395" s="554" t="s">
        <v>340</v>
      </c>
      <c r="AC395" s="554">
        <f>SUMIF(Sheet3!B:B,C395,Sheet3!E:E)</f>
        <v>140</v>
      </c>
      <c r="AD395" s="194"/>
      <c r="AE395" s="75"/>
      <c r="AF395" s="554"/>
    </row>
    <row r="396" outlineLevel="2" spans="1:32">
      <c r="A396" s="126"/>
      <c r="B396" s="194"/>
      <c r="C396" s="407"/>
      <c r="D396" s="194"/>
      <c r="E396" s="194"/>
      <c r="F396" s="194" t="s">
        <v>1394</v>
      </c>
      <c r="G396" s="193">
        <v>3.401</v>
      </c>
      <c r="H396" s="193">
        <v>4.572</v>
      </c>
      <c r="I396" s="193"/>
      <c r="J396" s="193"/>
      <c r="K396" s="126"/>
      <c r="L396" s="126"/>
      <c r="M396" s="126"/>
      <c r="N396" s="615"/>
      <c r="O396" s="126"/>
      <c r="P396" s="194"/>
      <c r="Q396" s="194"/>
      <c r="R396" s="194"/>
      <c r="S396" s="194"/>
      <c r="T396" s="194"/>
      <c r="U396" s="194"/>
      <c r="V396" s="194"/>
      <c r="W396" s="226"/>
      <c r="X396" s="226"/>
      <c r="Y396" s="194"/>
      <c r="Z396" s="193" t="s">
        <v>334</v>
      </c>
      <c r="AA396" s="554"/>
      <c r="AB396" s="554" t="s">
        <v>340</v>
      </c>
      <c r="AC396" s="554">
        <f>SUMIF(Sheet3!B:B,C396,Sheet3!E:E)</f>
        <v>0</v>
      </c>
      <c r="AD396" s="194"/>
      <c r="AE396" s="75"/>
      <c r="AF396" s="554"/>
    </row>
    <row r="397" ht="24" outlineLevel="2" spans="1:32">
      <c r="A397" s="126">
        <f>MAX($A$7:A396)+1</f>
        <v>282</v>
      </c>
      <c r="B397" s="194" t="s">
        <v>73</v>
      </c>
      <c r="C397" s="194" t="s">
        <v>75</v>
      </c>
      <c r="D397" s="194" t="s">
        <v>242</v>
      </c>
      <c r="E397" s="194" t="s">
        <v>1395</v>
      </c>
      <c r="F397" s="311" t="s">
        <v>1396</v>
      </c>
      <c r="G397" s="193">
        <v>0.323</v>
      </c>
      <c r="H397" s="193">
        <v>0.84</v>
      </c>
      <c r="I397" s="193"/>
      <c r="J397" s="193">
        <v>0.517</v>
      </c>
      <c r="K397" s="126">
        <v>29</v>
      </c>
      <c r="L397" s="126">
        <v>29</v>
      </c>
      <c r="M397" s="126">
        <f>N397</f>
        <v>23</v>
      </c>
      <c r="N397" s="615">
        <f>ROUND(L397*0.7797,0)</f>
        <v>23</v>
      </c>
      <c r="O397" s="126"/>
      <c r="P397" s="194" t="s">
        <v>1396</v>
      </c>
      <c r="Q397" s="193">
        <v>0.323</v>
      </c>
      <c r="R397" s="193">
        <v>0.84</v>
      </c>
      <c r="S397" s="193">
        <v>0.517</v>
      </c>
      <c r="T397" s="193">
        <v>0.517</v>
      </c>
      <c r="U397" s="193">
        <v>29.723</v>
      </c>
      <c r="V397" s="194" t="s">
        <v>342</v>
      </c>
      <c r="W397" s="226">
        <v>36.05</v>
      </c>
      <c r="X397" s="226">
        <v>29.723</v>
      </c>
      <c r="Y397" s="194" t="s">
        <v>1378</v>
      </c>
      <c r="Z397" s="193" t="s">
        <v>334</v>
      </c>
      <c r="AA397" s="563" t="s">
        <v>335</v>
      </c>
      <c r="AB397" s="563" t="s">
        <v>190</v>
      </c>
      <c r="AC397" s="563">
        <f>SUMIF(Sheet3!B:B,C397,Sheet3!D:D)</f>
        <v>60</v>
      </c>
      <c r="AD397" s="193">
        <f>(ROUND(AC397*T397,0))</f>
        <v>31</v>
      </c>
      <c r="AE397" s="75"/>
      <c r="AF397" s="554"/>
    </row>
    <row r="398" ht="24" outlineLevel="2" spans="1:32">
      <c r="A398" s="126">
        <f>MAX($A$7:A397)+1</f>
        <v>283</v>
      </c>
      <c r="B398" s="194" t="s">
        <v>73</v>
      </c>
      <c r="C398" s="194" t="s">
        <v>75</v>
      </c>
      <c r="D398" s="194" t="s">
        <v>242</v>
      </c>
      <c r="E398" s="194" t="s">
        <v>1397</v>
      </c>
      <c r="F398" s="311" t="s">
        <v>1398</v>
      </c>
      <c r="G398" s="193">
        <v>0</v>
      </c>
      <c r="H398" s="193">
        <v>0.212</v>
      </c>
      <c r="I398" s="193"/>
      <c r="J398" s="193">
        <v>0.212</v>
      </c>
      <c r="K398" s="126">
        <v>5</v>
      </c>
      <c r="L398" s="126">
        <v>5</v>
      </c>
      <c r="M398" s="126">
        <f>N398+1</f>
        <v>5</v>
      </c>
      <c r="N398" s="615">
        <f>ROUND(L398*0.7797,0)</f>
        <v>4</v>
      </c>
      <c r="O398" s="126"/>
      <c r="P398" s="194" t="s">
        <v>1398</v>
      </c>
      <c r="Q398" s="193">
        <v>0</v>
      </c>
      <c r="R398" s="193">
        <v>0.212</v>
      </c>
      <c r="S398" s="193">
        <v>0.212</v>
      </c>
      <c r="T398" s="193">
        <v>0.212</v>
      </c>
      <c r="U398" s="193">
        <v>5.824</v>
      </c>
      <c r="V398" s="194" t="s">
        <v>245</v>
      </c>
      <c r="W398" s="226">
        <v>7.162</v>
      </c>
      <c r="X398" s="226">
        <v>5.824</v>
      </c>
      <c r="Y398" s="194" t="s">
        <v>1378</v>
      </c>
      <c r="Z398" s="193" t="s">
        <v>334</v>
      </c>
      <c r="AA398" s="563" t="s">
        <v>335</v>
      </c>
      <c r="AB398" s="563" t="s">
        <v>190</v>
      </c>
      <c r="AC398" s="563">
        <f>SUMIF(Sheet3!B:B,C398,Sheet3!D:D)</f>
        <v>60</v>
      </c>
      <c r="AD398" s="193">
        <f>(ROUND(AC398*T398,0))</f>
        <v>13</v>
      </c>
      <c r="AE398" s="75"/>
      <c r="AF398" s="554"/>
    </row>
    <row r="399" ht="24" outlineLevel="2" spans="1:32">
      <c r="A399" s="126">
        <f>MAX($A$7:A398)+1</f>
        <v>284</v>
      </c>
      <c r="B399" s="194" t="s">
        <v>73</v>
      </c>
      <c r="C399" s="194" t="s">
        <v>75</v>
      </c>
      <c r="D399" s="194" t="s">
        <v>242</v>
      </c>
      <c r="E399" s="194" t="s">
        <v>1399</v>
      </c>
      <c r="F399" s="311" t="s">
        <v>1400</v>
      </c>
      <c r="G399" s="193">
        <v>0</v>
      </c>
      <c r="H399" s="193">
        <v>0.234</v>
      </c>
      <c r="I399" s="193"/>
      <c r="J399" s="193">
        <v>0.234</v>
      </c>
      <c r="K399" s="126">
        <v>13</v>
      </c>
      <c r="L399" s="126">
        <v>13</v>
      </c>
      <c r="M399" s="126">
        <f>N399</f>
        <v>10</v>
      </c>
      <c r="N399" s="615">
        <f>ROUND(L399*0.7797,0)</f>
        <v>10</v>
      </c>
      <c r="O399" s="126"/>
      <c r="P399" s="194" t="s">
        <v>1400</v>
      </c>
      <c r="Q399" s="193">
        <v>0</v>
      </c>
      <c r="R399" s="193">
        <v>0.234</v>
      </c>
      <c r="S399" s="193">
        <v>0.234</v>
      </c>
      <c r="T399" s="193">
        <v>0.234</v>
      </c>
      <c r="U399" s="193">
        <v>13.431</v>
      </c>
      <c r="V399" s="194" t="s">
        <v>342</v>
      </c>
      <c r="W399" s="226">
        <v>16.291</v>
      </c>
      <c r="X399" s="226">
        <v>13.431</v>
      </c>
      <c r="Y399" s="194" t="s">
        <v>1378</v>
      </c>
      <c r="Z399" s="193" t="s">
        <v>334</v>
      </c>
      <c r="AA399" s="563" t="s">
        <v>335</v>
      </c>
      <c r="AB399" s="563" t="s">
        <v>190</v>
      </c>
      <c r="AC399" s="563">
        <f>SUMIF(Sheet3!B:B,C399,Sheet3!D:D)</f>
        <v>60</v>
      </c>
      <c r="AD399" s="193">
        <f>(ROUND(AC399*T399,0))</f>
        <v>14</v>
      </c>
      <c r="AE399" s="75"/>
      <c r="AF399" s="554"/>
    </row>
    <row r="400" outlineLevel="2" spans="1:32">
      <c r="A400" s="126">
        <f>MAX($A$7:A399)+1</f>
        <v>285</v>
      </c>
      <c r="B400" s="194" t="s">
        <v>73</v>
      </c>
      <c r="C400" s="407" t="s">
        <v>75</v>
      </c>
      <c r="D400" s="194" t="s">
        <v>1362</v>
      </c>
      <c r="E400" s="194" t="s">
        <v>1401</v>
      </c>
      <c r="F400" s="194" t="s">
        <v>1402</v>
      </c>
      <c r="G400" s="193">
        <v>0</v>
      </c>
      <c r="H400" s="193">
        <v>1.837</v>
      </c>
      <c r="I400" s="193"/>
      <c r="J400" s="193">
        <v>11.785</v>
      </c>
      <c r="K400" s="126">
        <v>1742</v>
      </c>
      <c r="L400" s="126">
        <v>1742</v>
      </c>
      <c r="M400" s="126">
        <f>N400</f>
        <v>1358</v>
      </c>
      <c r="N400" s="615">
        <f>ROUND(L400*0.7797,0)</f>
        <v>1358</v>
      </c>
      <c r="O400" s="126"/>
      <c r="P400" s="194"/>
      <c r="Q400" s="194"/>
      <c r="R400" s="194"/>
      <c r="S400" s="194"/>
      <c r="T400" s="194"/>
      <c r="U400" s="194"/>
      <c r="V400" s="194" t="s">
        <v>342</v>
      </c>
      <c r="W400" s="226">
        <v>4308.486</v>
      </c>
      <c r="X400" s="226">
        <v>3578.385</v>
      </c>
      <c r="Y400" s="194" t="s">
        <v>1378</v>
      </c>
      <c r="Z400" s="193" t="s">
        <v>334</v>
      </c>
      <c r="AA400" s="554"/>
      <c r="AB400" s="554" t="s">
        <v>340</v>
      </c>
      <c r="AC400" s="554">
        <f>SUMIF(Sheet3!B:B,C400,Sheet3!E:E)</f>
        <v>140</v>
      </c>
      <c r="AD400" s="194"/>
      <c r="AE400" s="75"/>
      <c r="AF400" s="554"/>
    </row>
    <row r="401" outlineLevel="2" spans="1:32">
      <c r="A401" s="126"/>
      <c r="B401" s="194"/>
      <c r="C401" s="407"/>
      <c r="D401" s="194"/>
      <c r="E401" s="194"/>
      <c r="F401" s="194" t="s">
        <v>1402</v>
      </c>
      <c r="G401" s="193">
        <v>1.837</v>
      </c>
      <c r="H401" s="193">
        <v>5.5</v>
      </c>
      <c r="I401" s="193"/>
      <c r="J401" s="193"/>
      <c r="K401" s="126"/>
      <c r="L401" s="126"/>
      <c r="M401" s="126"/>
      <c r="N401" s="615"/>
      <c r="O401" s="126"/>
      <c r="P401" s="194"/>
      <c r="Q401" s="194"/>
      <c r="R401" s="194"/>
      <c r="S401" s="194"/>
      <c r="T401" s="194"/>
      <c r="U401" s="194"/>
      <c r="V401" s="194"/>
      <c r="W401" s="226"/>
      <c r="X401" s="226"/>
      <c r="Y401" s="194"/>
      <c r="Z401" s="193" t="s">
        <v>334</v>
      </c>
      <c r="AA401" s="554"/>
      <c r="AB401" s="554" t="s">
        <v>340</v>
      </c>
      <c r="AC401" s="554">
        <f>SUMIF(Sheet3!B:B,C401,Sheet3!E:E)</f>
        <v>0</v>
      </c>
      <c r="AD401" s="194"/>
      <c r="AE401" s="75"/>
      <c r="AF401" s="554"/>
    </row>
    <row r="402" outlineLevel="2" spans="1:32">
      <c r="A402" s="126"/>
      <c r="B402" s="194"/>
      <c r="C402" s="407"/>
      <c r="D402" s="194"/>
      <c r="E402" s="194"/>
      <c r="F402" s="194" t="s">
        <v>1402</v>
      </c>
      <c r="G402" s="193">
        <v>5.5</v>
      </c>
      <c r="H402" s="193">
        <v>7.094</v>
      </c>
      <c r="I402" s="193"/>
      <c r="J402" s="193"/>
      <c r="K402" s="126"/>
      <c r="L402" s="126"/>
      <c r="M402" s="126"/>
      <c r="N402" s="615"/>
      <c r="O402" s="126"/>
      <c r="P402" s="194"/>
      <c r="Q402" s="194"/>
      <c r="R402" s="194"/>
      <c r="S402" s="194"/>
      <c r="T402" s="194"/>
      <c r="U402" s="194"/>
      <c r="V402" s="194"/>
      <c r="W402" s="226"/>
      <c r="X402" s="226"/>
      <c r="Y402" s="194"/>
      <c r="Z402" s="193" t="s">
        <v>334</v>
      </c>
      <c r="AA402" s="554"/>
      <c r="AB402" s="554" t="s">
        <v>340</v>
      </c>
      <c r="AC402" s="554">
        <f>SUMIF(Sheet3!B:B,C402,Sheet3!E:E)</f>
        <v>0</v>
      </c>
      <c r="AD402" s="194"/>
      <c r="AE402" s="75"/>
      <c r="AF402" s="554"/>
    </row>
    <row r="403" outlineLevel="2" spans="1:32">
      <c r="A403" s="126"/>
      <c r="B403" s="194"/>
      <c r="C403" s="407"/>
      <c r="D403" s="194"/>
      <c r="E403" s="194"/>
      <c r="F403" s="194" t="s">
        <v>1402</v>
      </c>
      <c r="G403" s="193">
        <v>7.094</v>
      </c>
      <c r="H403" s="193">
        <v>10.962</v>
      </c>
      <c r="I403" s="193"/>
      <c r="J403" s="193"/>
      <c r="K403" s="126"/>
      <c r="L403" s="126"/>
      <c r="M403" s="126"/>
      <c r="N403" s="615"/>
      <c r="O403" s="126"/>
      <c r="P403" s="194"/>
      <c r="Q403" s="194"/>
      <c r="R403" s="194"/>
      <c r="S403" s="194"/>
      <c r="T403" s="194"/>
      <c r="U403" s="194"/>
      <c r="V403" s="194"/>
      <c r="W403" s="226"/>
      <c r="X403" s="226"/>
      <c r="Y403" s="194"/>
      <c r="Z403" s="193" t="s">
        <v>334</v>
      </c>
      <c r="AA403" s="554"/>
      <c r="AB403" s="554" t="s">
        <v>340</v>
      </c>
      <c r="AC403" s="554">
        <f>SUMIF(Sheet3!B:B,C403,Sheet3!E:E)</f>
        <v>0</v>
      </c>
      <c r="AD403" s="194"/>
      <c r="AE403" s="75"/>
      <c r="AF403" s="554"/>
    </row>
    <row r="404" outlineLevel="2" spans="1:32">
      <c r="A404" s="126"/>
      <c r="B404" s="194"/>
      <c r="C404" s="407"/>
      <c r="D404" s="194"/>
      <c r="E404" s="194"/>
      <c r="F404" s="194" t="s">
        <v>1402</v>
      </c>
      <c r="G404" s="193">
        <v>10.962</v>
      </c>
      <c r="H404" s="193">
        <v>11.785</v>
      </c>
      <c r="I404" s="193"/>
      <c r="J404" s="193"/>
      <c r="K404" s="126"/>
      <c r="L404" s="126"/>
      <c r="M404" s="126"/>
      <c r="N404" s="615"/>
      <c r="O404" s="126"/>
      <c r="P404" s="194"/>
      <c r="Q404" s="194"/>
      <c r="R404" s="194"/>
      <c r="S404" s="194"/>
      <c r="T404" s="194"/>
      <c r="U404" s="194"/>
      <c r="V404" s="194"/>
      <c r="W404" s="226"/>
      <c r="X404" s="226"/>
      <c r="Y404" s="194"/>
      <c r="Z404" s="193" t="s">
        <v>334</v>
      </c>
      <c r="AA404" s="554"/>
      <c r="AB404" s="554" t="s">
        <v>340</v>
      </c>
      <c r="AC404" s="554">
        <f>SUMIF(Sheet3!B:B,C404,Sheet3!E:E)</f>
        <v>0</v>
      </c>
      <c r="AD404" s="194"/>
      <c r="AE404" s="75"/>
      <c r="AF404" s="554"/>
    </row>
    <row r="405" ht="24" outlineLevel="2" spans="1:32">
      <c r="A405" s="126">
        <f>MAX($A$7:A404)+1</f>
        <v>286</v>
      </c>
      <c r="B405" s="194" t="s">
        <v>73</v>
      </c>
      <c r="C405" s="194" t="s">
        <v>75</v>
      </c>
      <c r="D405" s="194" t="s">
        <v>242</v>
      </c>
      <c r="E405" s="194" t="s">
        <v>1403</v>
      </c>
      <c r="F405" s="311" t="s">
        <v>1404</v>
      </c>
      <c r="G405" s="193">
        <v>0</v>
      </c>
      <c r="H405" s="193">
        <v>1.196</v>
      </c>
      <c r="I405" s="193"/>
      <c r="J405" s="193">
        <v>1.196</v>
      </c>
      <c r="K405" s="126">
        <v>68</v>
      </c>
      <c r="L405" s="126">
        <v>68</v>
      </c>
      <c r="M405" s="126">
        <f t="shared" ref="M405:M410" si="47">N405</f>
        <v>53</v>
      </c>
      <c r="N405" s="615">
        <f t="shared" ref="N405:N410" si="48">ROUND(L405*0.7797,0)</f>
        <v>53</v>
      </c>
      <c r="O405" s="126"/>
      <c r="P405" s="194" t="s">
        <v>1404</v>
      </c>
      <c r="Q405" s="193">
        <v>0</v>
      </c>
      <c r="R405" s="193">
        <v>1.196</v>
      </c>
      <c r="S405" s="193">
        <v>1.196</v>
      </c>
      <c r="T405" s="193">
        <v>1.196</v>
      </c>
      <c r="U405" s="193">
        <v>68.628</v>
      </c>
      <c r="V405" s="194" t="s">
        <v>245</v>
      </c>
      <c r="W405" s="226">
        <v>83.239</v>
      </c>
      <c r="X405" s="226">
        <v>68.628</v>
      </c>
      <c r="Y405" s="194" t="s">
        <v>1378</v>
      </c>
      <c r="Z405" s="193" t="s">
        <v>334</v>
      </c>
      <c r="AA405" s="563" t="s">
        <v>335</v>
      </c>
      <c r="AB405" s="563" t="s">
        <v>190</v>
      </c>
      <c r="AC405" s="563">
        <f>SUMIF(Sheet3!B:B,C405,Sheet3!D:D)</f>
        <v>60</v>
      </c>
      <c r="AD405" s="193">
        <f>(ROUND(AC405*T405,0))</f>
        <v>72</v>
      </c>
      <c r="AE405" s="75"/>
      <c r="AF405" s="554"/>
    </row>
    <row r="406" ht="24" outlineLevel="2" spans="1:32">
      <c r="A406" s="126">
        <f>MAX($A$7:A405)+1</f>
        <v>287</v>
      </c>
      <c r="B406" s="194" t="s">
        <v>73</v>
      </c>
      <c r="C406" s="194" t="s">
        <v>75</v>
      </c>
      <c r="D406" s="194" t="s">
        <v>1362</v>
      </c>
      <c r="E406" s="194" t="s">
        <v>1405</v>
      </c>
      <c r="F406" s="311" t="s">
        <v>1406</v>
      </c>
      <c r="G406" s="193">
        <v>10.514</v>
      </c>
      <c r="H406" s="193">
        <v>10.631</v>
      </c>
      <c r="I406" s="193"/>
      <c r="J406" s="193">
        <v>0.117</v>
      </c>
      <c r="K406" s="126">
        <v>10</v>
      </c>
      <c r="L406" s="126">
        <v>10</v>
      </c>
      <c r="M406" s="126">
        <f t="shared" si="47"/>
        <v>8</v>
      </c>
      <c r="N406" s="615">
        <f t="shared" si="48"/>
        <v>8</v>
      </c>
      <c r="O406" s="126"/>
      <c r="P406" s="194" t="s">
        <v>1406</v>
      </c>
      <c r="Q406" s="193">
        <v>10.514</v>
      </c>
      <c r="R406" s="193">
        <v>10.631</v>
      </c>
      <c r="S406" s="193">
        <v>0.117</v>
      </c>
      <c r="T406" s="193">
        <v>0.117</v>
      </c>
      <c r="U406" s="193">
        <v>10.716</v>
      </c>
      <c r="V406" s="194" t="s">
        <v>342</v>
      </c>
      <c r="W406" s="226">
        <v>12.935</v>
      </c>
      <c r="X406" s="226">
        <v>10.716</v>
      </c>
      <c r="Y406" s="194" t="s">
        <v>1378</v>
      </c>
      <c r="Z406" s="193" t="s">
        <v>334</v>
      </c>
      <c r="AA406" s="563" t="s">
        <v>335</v>
      </c>
      <c r="AB406" s="563" t="s">
        <v>340</v>
      </c>
      <c r="AC406" s="563">
        <f>SUMIF(Sheet3!B:B,C406,Sheet3!E:E)</f>
        <v>140</v>
      </c>
      <c r="AD406" s="193">
        <f>(ROUND(AC406*T406,0))</f>
        <v>16</v>
      </c>
      <c r="AE406" s="75"/>
      <c r="AF406" s="554"/>
    </row>
    <row r="407" ht="24" outlineLevel="2" spans="1:32">
      <c r="A407" s="126">
        <f>MAX($A$7:A406)+1</f>
        <v>288</v>
      </c>
      <c r="B407" s="194" t="s">
        <v>73</v>
      </c>
      <c r="C407" s="194" t="s">
        <v>75</v>
      </c>
      <c r="D407" s="194" t="s">
        <v>242</v>
      </c>
      <c r="E407" s="194" t="s">
        <v>1407</v>
      </c>
      <c r="F407" s="311" t="s">
        <v>1408</v>
      </c>
      <c r="G407" s="193">
        <v>0.18</v>
      </c>
      <c r="H407" s="193">
        <v>0.635</v>
      </c>
      <c r="I407" s="193"/>
      <c r="J407" s="193">
        <v>0.455</v>
      </c>
      <c r="K407" s="126">
        <v>26</v>
      </c>
      <c r="L407" s="126">
        <v>26</v>
      </c>
      <c r="M407" s="126">
        <f t="shared" si="47"/>
        <v>20</v>
      </c>
      <c r="N407" s="615">
        <f t="shared" si="48"/>
        <v>20</v>
      </c>
      <c r="O407" s="126"/>
      <c r="P407" s="194" t="s">
        <v>1408</v>
      </c>
      <c r="Q407" s="193">
        <v>0.18</v>
      </c>
      <c r="R407" s="193">
        <v>0.635</v>
      </c>
      <c r="S407" s="193">
        <v>0.455</v>
      </c>
      <c r="T407" s="193">
        <v>0.455</v>
      </c>
      <c r="U407" s="193">
        <v>26.161</v>
      </c>
      <c r="V407" s="194" t="s">
        <v>342</v>
      </c>
      <c r="W407" s="226">
        <v>31.73</v>
      </c>
      <c r="X407" s="226">
        <v>26.161</v>
      </c>
      <c r="Y407" s="194" t="s">
        <v>1378</v>
      </c>
      <c r="Z407" s="193" t="s">
        <v>334</v>
      </c>
      <c r="AA407" s="563" t="s">
        <v>335</v>
      </c>
      <c r="AB407" s="563" t="s">
        <v>190</v>
      </c>
      <c r="AC407" s="563">
        <f>SUMIF(Sheet3!B:B,C407,Sheet3!D:D)</f>
        <v>60</v>
      </c>
      <c r="AD407" s="193">
        <f>(ROUND(AC407*T407,0))</f>
        <v>27</v>
      </c>
      <c r="AE407" s="75"/>
      <c r="AF407" s="554"/>
    </row>
    <row r="408" ht="24" outlineLevel="2" spans="1:32">
      <c r="A408" s="126">
        <f>MAX($A$7:A407)+1</f>
        <v>289</v>
      </c>
      <c r="B408" s="194" t="s">
        <v>73</v>
      </c>
      <c r="C408" s="194" t="s">
        <v>75</v>
      </c>
      <c r="D408" s="194" t="s">
        <v>242</v>
      </c>
      <c r="E408" s="194" t="s">
        <v>1409</v>
      </c>
      <c r="F408" s="311" t="s">
        <v>1410</v>
      </c>
      <c r="G408" s="193">
        <v>0.04</v>
      </c>
      <c r="H408" s="193">
        <v>0.35</v>
      </c>
      <c r="I408" s="193"/>
      <c r="J408" s="193">
        <v>0.31</v>
      </c>
      <c r="K408" s="126">
        <v>17</v>
      </c>
      <c r="L408" s="126">
        <v>17</v>
      </c>
      <c r="M408" s="126">
        <f t="shared" si="47"/>
        <v>13</v>
      </c>
      <c r="N408" s="615">
        <f t="shared" si="48"/>
        <v>13</v>
      </c>
      <c r="O408" s="126"/>
      <c r="P408" s="194" t="s">
        <v>1410</v>
      </c>
      <c r="Q408" s="193">
        <v>0.04</v>
      </c>
      <c r="R408" s="193">
        <v>0.35</v>
      </c>
      <c r="S408" s="193">
        <v>0.31</v>
      </c>
      <c r="T408" s="193">
        <v>0.31</v>
      </c>
      <c r="U408" s="193">
        <v>17.763</v>
      </c>
      <c r="V408" s="194" t="s">
        <v>342</v>
      </c>
      <c r="W408" s="226">
        <v>21.545</v>
      </c>
      <c r="X408" s="226">
        <v>17.763</v>
      </c>
      <c r="Y408" s="194" t="s">
        <v>1378</v>
      </c>
      <c r="Z408" s="193" t="s">
        <v>334</v>
      </c>
      <c r="AA408" s="563" t="s">
        <v>335</v>
      </c>
      <c r="AB408" s="563" t="s">
        <v>190</v>
      </c>
      <c r="AC408" s="563">
        <f>SUMIF(Sheet3!B:B,C408,Sheet3!D:D)</f>
        <v>60</v>
      </c>
      <c r="AD408" s="193">
        <f>(ROUND(AC408*T408,0))</f>
        <v>19</v>
      </c>
      <c r="AE408" s="75"/>
      <c r="AF408" s="554"/>
    </row>
    <row r="409" ht="24" outlineLevel="2" spans="1:32">
      <c r="A409" s="126">
        <f>MAX($A$7:A408)+1</f>
        <v>290</v>
      </c>
      <c r="B409" s="194" t="s">
        <v>73</v>
      </c>
      <c r="C409" s="407" t="s">
        <v>75</v>
      </c>
      <c r="D409" s="194" t="s">
        <v>1362</v>
      </c>
      <c r="E409" s="194" t="s">
        <v>1411</v>
      </c>
      <c r="F409" s="194" t="s">
        <v>1412</v>
      </c>
      <c r="G409" s="193">
        <v>3.01</v>
      </c>
      <c r="H409" s="193">
        <v>3.235</v>
      </c>
      <c r="I409" s="193"/>
      <c r="J409" s="193">
        <v>0.225</v>
      </c>
      <c r="K409" s="126">
        <v>31</v>
      </c>
      <c r="L409" s="126">
        <v>31</v>
      </c>
      <c r="M409" s="126">
        <f t="shared" si="47"/>
        <v>24</v>
      </c>
      <c r="N409" s="615">
        <f t="shared" si="48"/>
        <v>24</v>
      </c>
      <c r="O409" s="126"/>
      <c r="P409" s="194"/>
      <c r="Q409" s="194"/>
      <c r="R409" s="194"/>
      <c r="S409" s="194"/>
      <c r="T409" s="194"/>
      <c r="U409" s="194"/>
      <c r="V409" s="194" t="s">
        <v>342</v>
      </c>
      <c r="W409" s="226">
        <v>51.255</v>
      </c>
      <c r="X409" s="226">
        <v>42.638</v>
      </c>
      <c r="Y409" s="194" t="s">
        <v>1378</v>
      </c>
      <c r="Z409" s="193" t="s">
        <v>334</v>
      </c>
      <c r="AA409" s="554"/>
      <c r="AB409" s="554" t="s">
        <v>340</v>
      </c>
      <c r="AC409" s="554">
        <f>SUMIF(Sheet3!B:B,C409,Sheet3!E:E)</f>
        <v>140</v>
      </c>
      <c r="AD409" s="194"/>
      <c r="AE409" s="75"/>
      <c r="AF409" s="554"/>
    </row>
    <row r="410" outlineLevel="2" spans="1:32">
      <c r="A410" s="126">
        <f>MAX($A$7:A409)+1</f>
        <v>291</v>
      </c>
      <c r="B410" s="194" t="s">
        <v>73</v>
      </c>
      <c r="C410" s="407" t="s">
        <v>75</v>
      </c>
      <c r="D410" s="194" t="s">
        <v>1362</v>
      </c>
      <c r="E410" s="194" t="s">
        <v>1413</v>
      </c>
      <c r="F410" s="194" t="s">
        <v>1414</v>
      </c>
      <c r="G410" s="193">
        <v>4.249</v>
      </c>
      <c r="H410" s="193">
        <v>6.339</v>
      </c>
      <c r="I410" s="193"/>
      <c r="J410" s="193">
        <v>2.828</v>
      </c>
      <c r="K410" s="126">
        <v>395</v>
      </c>
      <c r="L410" s="126">
        <v>395</v>
      </c>
      <c r="M410" s="126">
        <f t="shared" si="47"/>
        <v>308</v>
      </c>
      <c r="N410" s="615">
        <f t="shared" si="48"/>
        <v>308</v>
      </c>
      <c r="O410" s="126"/>
      <c r="P410" s="194"/>
      <c r="Q410" s="194"/>
      <c r="R410" s="194"/>
      <c r="S410" s="194"/>
      <c r="T410" s="194"/>
      <c r="U410" s="194"/>
      <c r="V410" s="194" t="s">
        <v>342</v>
      </c>
      <c r="W410" s="226">
        <v>625.493</v>
      </c>
      <c r="X410" s="226">
        <v>520.277</v>
      </c>
      <c r="Y410" s="194" t="s">
        <v>1378</v>
      </c>
      <c r="Z410" s="193" t="s">
        <v>334</v>
      </c>
      <c r="AA410" s="554"/>
      <c r="AB410" s="554" t="s">
        <v>340</v>
      </c>
      <c r="AC410" s="554">
        <f>SUMIF(Sheet3!B:B,C410,Sheet3!E:E)</f>
        <v>140</v>
      </c>
      <c r="AD410" s="194"/>
      <c r="AE410" s="75"/>
      <c r="AF410" s="554"/>
    </row>
    <row r="411" outlineLevel="2" spans="1:32">
      <c r="A411" s="126"/>
      <c r="B411" s="194"/>
      <c r="C411" s="407"/>
      <c r="D411" s="194"/>
      <c r="E411" s="194"/>
      <c r="F411" s="194" t="s">
        <v>1414</v>
      </c>
      <c r="G411" s="193">
        <v>6.339</v>
      </c>
      <c r="H411" s="193">
        <v>7.077</v>
      </c>
      <c r="I411" s="193"/>
      <c r="J411" s="193"/>
      <c r="K411" s="126"/>
      <c r="L411" s="126"/>
      <c r="M411" s="126"/>
      <c r="N411" s="615"/>
      <c r="O411" s="126"/>
      <c r="P411" s="194"/>
      <c r="Q411" s="194"/>
      <c r="R411" s="194"/>
      <c r="S411" s="194"/>
      <c r="T411" s="194"/>
      <c r="U411" s="194"/>
      <c r="V411" s="194"/>
      <c r="W411" s="226"/>
      <c r="X411" s="226"/>
      <c r="Y411" s="194"/>
      <c r="Z411" s="193" t="s">
        <v>334</v>
      </c>
      <c r="AA411" s="554"/>
      <c r="AB411" s="554" t="s">
        <v>340</v>
      </c>
      <c r="AC411" s="554">
        <f>SUMIF(Sheet3!B:B,C411,Sheet3!E:E)</f>
        <v>0</v>
      </c>
      <c r="AD411" s="194"/>
      <c r="AE411" s="75"/>
      <c r="AF411" s="554"/>
    </row>
    <row r="412" ht="24" outlineLevel="2" spans="1:32">
      <c r="A412" s="126">
        <f>MAX($A$7:A411)+1</f>
        <v>292</v>
      </c>
      <c r="B412" s="194" t="s">
        <v>73</v>
      </c>
      <c r="C412" s="194" t="s">
        <v>75</v>
      </c>
      <c r="D412" s="194" t="s">
        <v>242</v>
      </c>
      <c r="E412" s="194" t="s">
        <v>1415</v>
      </c>
      <c r="F412" s="311" t="s">
        <v>1416</v>
      </c>
      <c r="G412" s="193">
        <v>0</v>
      </c>
      <c r="H412" s="193">
        <v>0.54</v>
      </c>
      <c r="I412" s="193"/>
      <c r="J412" s="193">
        <v>0.54</v>
      </c>
      <c r="K412" s="126">
        <v>30</v>
      </c>
      <c r="L412" s="126">
        <v>30</v>
      </c>
      <c r="M412" s="126">
        <f>N412</f>
        <v>23</v>
      </c>
      <c r="N412" s="615">
        <f>ROUND(L412*0.7797,0)</f>
        <v>23</v>
      </c>
      <c r="O412" s="126"/>
      <c r="P412" s="194" t="s">
        <v>1416</v>
      </c>
      <c r="Q412" s="193">
        <v>0</v>
      </c>
      <c r="R412" s="193">
        <v>0.54</v>
      </c>
      <c r="S412" s="193">
        <v>0.54</v>
      </c>
      <c r="T412" s="193">
        <v>0.54</v>
      </c>
      <c r="U412" s="193">
        <v>30.973</v>
      </c>
      <c r="V412" s="194" t="s">
        <v>342</v>
      </c>
      <c r="W412" s="226">
        <v>37.568</v>
      </c>
      <c r="X412" s="226">
        <v>30.973</v>
      </c>
      <c r="Y412" s="194" t="s">
        <v>1378</v>
      </c>
      <c r="Z412" s="193" t="s">
        <v>334</v>
      </c>
      <c r="AA412" s="563" t="s">
        <v>335</v>
      </c>
      <c r="AB412" s="563" t="s">
        <v>190</v>
      </c>
      <c r="AC412" s="563">
        <f>SUMIF(Sheet3!B:B,C412,Sheet3!D:D)</f>
        <v>60</v>
      </c>
      <c r="AD412" s="193">
        <f>(ROUND(AC412*T412,0))</f>
        <v>32</v>
      </c>
      <c r="AE412" s="75"/>
      <c r="AF412" s="554"/>
    </row>
    <row r="413" ht="24" outlineLevel="2" spans="1:32">
      <c r="A413" s="126">
        <f>MAX($A$7:A412)+1</f>
        <v>293</v>
      </c>
      <c r="B413" s="194" t="s">
        <v>73</v>
      </c>
      <c r="C413" s="194" t="s">
        <v>75</v>
      </c>
      <c r="D413" s="194" t="s">
        <v>242</v>
      </c>
      <c r="E413" s="194" t="s">
        <v>1417</v>
      </c>
      <c r="F413" s="311" t="s">
        <v>1418</v>
      </c>
      <c r="G413" s="193">
        <v>0.25</v>
      </c>
      <c r="H413" s="193">
        <v>0.35</v>
      </c>
      <c r="I413" s="193"/>
      <c r="J413" s="193">
        <v>0.1</v>
      </c>
      <c r="K413" s="126">
        <v>5</v>
      </c>
      <c r="L413" s="126">
        <v>5</v>
      </c>
      <c r="M413" s="126">
        <f>N413</f>
        <v>4</v>
      </c>
      <c r="N413" s="615">
        <f>ROUND(L413*0.7797,0)</f>
        <v>4</v>
      </c>
      <c r="O413" s="126"/>
      <c r="P413" s="194" t="s">
        <v>1418</v>
      </c>
      <c r="Q413" s="193">
        <v>0.25</v>
      </c>
      <c r="R413" s="193">
        <v>0.35</v>
      </c>
      <c r="S413" s="193">
        <v>0.1</v>
      </c>
      <c r="T413" s="193">
        <v>0.1</v>
      </c>
      <c r="U413" s="193">
        <v>5.807</v>
      </c>
      <c r="V413" s="194" t="s">
        <v>245</v>
      </c>
      <c r="W413" s="226">
        <v>7.043</v>
      </c>
      <c r="X413" s="226">
        <v>5.807</v>
      </c>
      <c r="Y413" s="194" t="s">
        <v>1378</v>
      </c>
      <c r="Z413" s="193" t="s">
        <v>334</v>
      </c>
      <c r="AA413" s="563" t="s">
        <v>335</v>
      </c>
      <c r="AB413" s="563" t="s">
        <v>190</v>
      </c>
      <c r="AC413" s="563">
        <f>SUMIF(Sheet3!B:B,C413,Sheet3!D:D)</f>
        <v>60</v>
      </c>
      <c r="AD413" s="193">
        <f>(ROUND(AC413*T413,0))</f>
        <v>6</v>
      </c>
      <c r="AE413" s="75"/>
      <c r="AF413" s="554"/>
    </row>
    <row r="414" outlineLevel="2" spans="1:32">
      <c r="A414" s="126">
        <f>MAX($A$7:A413)+1</f>
        <v>294</v>
      </c>
      <c r="B414" s="194" t="s">
        <v>73</v>
      </c>
      <c r="C414" s="407" t="s">
        <v>75</v>
      </c>
      <c r="D414" s="194" t="s">
        <v>1362</v>
      </c>
      <c r="E414" s="194" t="s">
        <v>1419</v>
      </c>
      <c r="F414" s="194" t="s">
        <v>1420</v>
      </c>
      <c r="G414" s="193">
        <v>4.207</v>
      </c>
      <c r="H414" s="193">
        <v>4.425</v>
      </c>
      <c r="I414" s="193"/>
      <c r="J414" s="193">
        <v>6.895</v>
      </c>
      <c r="K414" s="126">
        <v>965</v>
      </c>
      <c r="L414" s="126">
        <v>965</v>
      </c>
      <c r="M414" s="126">
        <f>N414</f>
        <v>752</v>
      </c>
      <c r="N414" s="615">
        <f>ROUND(L414*0.7797,0)</f>
        <v>752</v>
      </c>
      <c r="O414" s="126"/>
      <c r="P414" s="194"/>
      <c r="Q414" s="194"/>
      <c r="R414" s="194"/>
      <c r="S414" s="194"/>
      <c r="T414" s="194"/>
      <c r="U414" s="194"/>
      <c r="V414" s="194" t="s">
        <v>342</v>
      </c>
      <c r="W414" s="226">
        <v>1498.762</v>
      </c>
      <c r="X414" s="226">
        <v>1246.562</v>
      </c>
      <c r="Y414" s="194" t="s">
        <v>1378</v>
      </c>
      <c r="Z414" s="193" t="s">
        <v>334</v>
      </c>
      <c r="AA414" s="554"/>
      <c r="AB414" s="554" t="s">
        <v>340</v>
      </c>
      <c r="AC414" s="554">
        <f>SUMIF(Sheet3!B:B,C414,Sheet3!E:E)</f>
        <v>140</v>
      </c>
      <c r="AD414" s="194"/>
      <c r="AE414" s="75"/>
      <c r="AF414" s="554"/>
    </row>
    <row r="415" outlineLevel="2" spans="1:32">
      <c r="A415" s="126"/>
      <c r="B415" s="194"/>
      <c r="C415" s="407"/>
      <c r="D415" s="194"/>
      <c r="E415" s="194"/>
      <c r="F415" s="194" t="s">
        <v>1420</v>
      </c>
      <c r="G415" s="193">
        <v>4.425</v>
      </c>
      <c r="H415" s="193">
        <v>4.669</v>
      </c>
      <c r="I415" s="193"/>
      <c r="J415" s="193"/>
      <c r="K415" s="126"/>
      <c r="L415" s="126"/>
      <c r="M415" s="126"/>
      <c r="N415" s="615"/>
      <c r="O415" s="126"/>
      <c r="P415" s="194"/>
      <c r="Q415" s="194"/>
      <c r="R415" s="194"/>
      <c r="S415" s="194"/>
      <c r="T415" s="194"/>
      <c r="U415" s="194"/>
      <c r="V415" s="194"/>
      <c r="W415" s="226"/>
      <c r="X415" s="226"/>
      <c r="Y415" s="194"/>
      <c r="Z415" s="193" t="s">
        <v>334</v>
      </c>
      <c r="AA415" s="554"/>
      <c r="AB415" s="554" t="s">
        <v>340</v>
      </c>
      <c r="AC415" s="554">
        <f>SUMIF(Sheet3!B:B,C415,Sheet3!E:E)</f>
        <v>0</v>
      </c>
      <c r="AD415" s="194"/>
      <c r="AE415" s="75"/>
      <c r="AF415" s="554"/>
    </row>
    <row r="416" outlineLevel="2" spans="1:32">
      <c r="A416" s="126"/>
      <c r="B416" s="194"/>
      <c r="C416" s="407"/>
      <c r="D416" s="194"/>
      <c r="E416" s="194"/>
      <c r="F416" s="194" t="s">
        <v>1420</v>
      </c>
      <c r="G416" s="193">
        <v>4.669</v>
      </c>
      <c r="H416" s="193">
        <v>6.805</v>
      </c>
      <c r="I416" s="193"/>
      <c r="J416" s="193"/>
      <c r="K416" s="126"/>
      <c r="L416" s="126"/>
      <c r="M416" s="126"/>
      <c r="N416" s="615"/>
      <c r="O416" s="126"/>
      <c r="P416" s="194"/>
      <c r="Q416" s="194"/>
      <c r="R416" s="194"/>
      <c r="S416" s="194"/>
      <c r="T416" s="194"/>
      <c r="U416" s="194"/>
      <c r="V416" s="194"/>
      <c r="W416" s="226"/>
      <c r="X416" s="226"/>
      <c r="Y416" s="194"/>
      <c r="Z416" s="193" t="s">
        <v>334</v>
      </c>
      <c r="AA416" s="554"/>
      <c r="AB416" s="554" t="s">
        <v>340</v>
      </c>
      <c r="AC416" s="554">
        <f>SUMIF(Sheet3!B:B,C416,Sheet3!E:E)</f>
        <v>0</v>
      </c>
      <c r="AD416" s="194"/>
      <c r="AE416" s="75"/>
      <c r="AF416" s="554"/>
    </row>
    <row r="417" outlineLevel="2" spans="1:32">
      <c r="A417" s="126"/>
      <c r="B417" s="194"/>
      <c r="C417" s="407"/>
      <c r="D417" s="194"/>
      <c r="E417" s="194"/>
      <c r="F417" s="194" t="s">
        <v>1420</v>
      </c>
      <c r="G417" s="193">
        <v>6.805</v>
      </c>
      <c r="H417" s="193">
        <v>7.5</v>
      </c>
      <c r="I417" s="193"/>
      <c r="J417" s="193"/>
      <c r="K417" s="126"/>
      <c r="L417" s="126"/>
      <c r="M417" s="126"/>
      <c r="N417" s="615"/>
      <c r="O417" s="126"/>
      <c r="P417" s="194"/>
      <c r="Q417" s="194"/>
      <c r="R417" s="194"/>
      <c r="S417" s="194"/>
      <c r="T417" s="194"/>
      <c r="U417" s="194"/>
      <c r="V417" s="194"/>
      <c r="W417" s="226"/>
      <c r="X417" s="226"/>
      <c r="Y417" s="194"/>
      <c r="Z417" s="193" t="s">
        <v>334</v>
      </c>
      <c r="AA417" s="554"/>
      <c r="AB417" s="554" t="s">
        <v>340</v>
      </c>
      <c r="AC417" s="554">
        <f>SUMIF(Sheet3!B:B,C417,Sheet3!E:E)</f>
        <v>0</v>
      </c>
      <c r="AD417" s="194"/>
      <c r="AE417" s="75"/>
      <c r="AF417" s="554"/>
    </row>
    <row r="418" outlineLevel="2" spans="1:32">
      <c r="A418" s="126"/>
      <c r="B418" s="194"/>
      <c r="C418" s="407"/>
      <c r="D418" s="194"/>
      <c r="E418" s="194"/>
      <c r="F418" s="194" t="s">
        <v>1420</v>
      </c>
      <c r="G418" s="193">
        <v>7.5</v>
      </c>
      <c r="H418" s="193">
        <v>8.024</v>
      </c>
      <c r="I418" s="193"/>
      <c r="J418" s="193"/>
      <c r="K418" s="126"/>
      <c r="L418" s="126"/>
      <c r="M418" s="126"/>
      <c r="N418" s="615"/>
      <c r="O418" s="126"/>
      <c r="P418" s="194"/>
      <c r="Q418" s="194"/>
      <c r="R418" s="194"/>
      <c r="S418" s="194"/>
      <c r="T418" s="194"/>
      <c r="U418" s="194"/>
      <c r="V418" s="194"/>
      <c r="W418" s="226"/>
      <c r="X418" s="226"/>
      <c r="Y418" s="194"/>
      <c r="Z418" s="193" t="s">
        <v>334</v>
      </c>
      <c r="AA418" s="554"/>
      <c r="AB418" s="554" t="s">
        <v>340</v>
      </c>
      <c r="AC418" s="554">
        <f>SUMIF(Sheet3!B:B,C418,Sheet3!E:E)</f>
        <v>0</v>
      </c>
      <c r="AD418" s="194"/>
      <c r="AE418" s="75"/>
      <c r="AF418" s="554"/>
    </row>
    <row r="419" outlineLevel="2" spans="1:32">
      <c r="A419" s="126"/>
      <c r="B419" s="194"/>
      <c r="C419" s="407"/>
      <c r="D419" s="194"/>
      <c r="E419" s="194"/>
      <c r="F419" s="194" t="s">
        <v>1420</v>
      </c>
      <c r="G419" s="193">
        <v>8.024</v>
      </c>
      <c r="H419" s="193">
        <v>8.539</v>
      </c>
      <c r="I419" s="193"/>
      <c r="J419" s="193"/>
      <c r="K419" s="126"/>
      <c r="L419" s="126"/>
      <c r="M419" s="126"/>
      <c r="N419" s="615"/>
      <c r="O419" s="126"/>
      <c r="P419" s="194"/>
      <c r="Q419" s="194"/>
      <c r="R419" s="194"/>
      <c r="S419" s="194"/>
      <c r="T419" s="194"/>
      <c r="U419" s="194"/>
      <c r="V419" s="194"/>
      <c r="W419" s="226"/>
      <c r="X419" s="226"/>
      <c r="Y419" s="194"/>
      <c r="Z419" s="193" t="s">
        <v>334</v>
      </c>
      <c r="AA419" s="554"/>
      <c r="AB419" s="554" t="s">
        <v>340</v>
      </c>
      <c r="AC419" s="554">
        <f>SUMIF(Sheet3!B:B,C419,Sheet3!E:E)</f>
        <v>0</v>
      </c>
      <c r="AD419" s="194"/>
      <c r="AE419" s="75"/>
      <c r="AF419" s="554"/>
    </row>
    <row r="420" outlineLevel="2" spans="1:32">
      <c r="A420" s="126"/>
      <c r="B420" s="194"/>
      <c r="C420" s="407"/>
      <c r="D420" s="194"/>
      <c r="E420" s="194"/>
      <c r="F420" s="194" t="s">
        <v>1420</v>
      </c>
      <c r="G420" s="193">
        <v>8.539</v>
      </c>
      <c r="H420" s="193">
        <v>11.102</v>
      </c>
      <c r="I420" s="193"/>
      <c r="J420" s="193"/>
      <c r="K420" s="126"/>
      <c r="L420" s="126"/>
      <c r="M420" s="126"/>
      <c r="N420" s="615"/>
      <c r="O420" s="126"/>
      <c r="P420" s="194"/>
      <c r="Q420" s="194"/>
      <c r="R420" s="194"/>
      <c r="S420" s="194"/>
      <c r="T420" s="194"/>
      <c r="U420" s="194"/>
      <c r="V420" s="194"/>
      <c r="W420" s="226"/>
      <c r="X420" s="226"/>
      <c r="Y420" s="194"/>
      <c r="Z420" s="193" t="s">
        <v>334</v>
      </c>
      <c r="AA420" s="554"/>
      <c r="AB420" s="554" t="s">
        <v>340</v>
      </c>
      <c r="AC420" s="554">
        <f>SUMIF(Sheet3!B:B,C420,Sheet3!E:E)</f>
        <v>0</v>
      </c>
      <c r="AD420" s="194"/>
      <c r="AE420" s="75"/>
      <c r="AF420" s="554"/>
    </row>
    <row r="421" ht="24" outlineLevel="2" spans="1:32">
      <c r="A421" s="126">
        <f>MAX($A$7:A420)+1</f>
        <v>295</v>
      </c>
      <c r="B421" s="194" t="s">
        <v>73</v>
      </c>
      <c r="C421" s="407" t="s">
        <v>75</v>
      </c>
      <c r="D421" s="194" t="s">
        <v>1362</v>
      </c>
      <c r="E421" s="194" t="s">
        <v>1421</v>
      </c>
      <c r="F421" s="194" t="s">
        <v>1422</v>
      </c>
      <c r="G421" s="193">
        <v>0</v>
      </c>
      <c r="H421" s="193">
        <v>0.821</v>
      </c>
      <c r="I421" s="193"/>
      <c r="J421" s="193">
        <v>0.821</v>
      </c>
      <c r="K421" s="126">
        <v>80</v>
      </c>
      <c r="L421" s="126">
        <v>80</v>
      </c>
      <c r="M421" s="126">
        <f>N421</f>
        <v>62</v>
      </c>
      <c r="N421" s="615">
        <f>ROUND(L421*0.7797,0)</f>
        <v>62</v>
      </c>
      <c r="O421" s="126"/>
      <c r="P421" s="194"/>
      <c r="Q421" s="194"/>
      <c r="R421" s="194"/>
      <c r="S421" s="194"/>
      <c r="T421" s="194"/>
      <c r="U421" s="194"/>
      <c r="V421" s="194" t="s">
        <v>342</v>
      </c>
      <c r="W421" s="226">
        <v>97.423</v>
      </c>
      <c r="X421" s="226">
        <v>80.752</v>
      </c>
      <c r="Y421" s="194" t="s">
        <v>1378</v>
      </c>
      <c r="Z421" s="193" t="s">
        <v>334</v>
      </c>
      <c r="AA421" s="554"/>
      <c r="AB421" s="554" t="s">
        <v>340</v>
      </c>
      <c r="AC421" s="554">
        <f>SUMIF(Sheet3!B:B,C421,Sheet3!E:E)</f>
        <v>140</v>
      </c>
      <c r="AD421" s="194"/>
      <c r="AE421" s="75"/>
      <c r="AF421" s="554"/>
    </row>
    <row r="422" outlineLevel="2" spans="1:32">
      <c r="A422" s="126">
        <f>MAX($A$7:A421)+1</f>
        <v>296</v>
      </c>
      <c r="B422" s="194" t="s">
        <v>73</v>
      </c>
      <c r="C422" s="194" t="s">
        <v>75</v>
      </c>
      <c r="D422" s="194" t="s">
        <v>242</v>
      </c>
      <c r="E422" s="194" t="s">
        <v>1423</v>
      </c>
      <c r="F422" s="311" t="s">
        <v>1380</v>
      </c>
      <c r="G422" s="193">
        <v>3.939</v>
      </c>
      <c r="H422" s="193">
        <v>3.955</v>
      </c>
      <c r="I422" s="193"/>
      <c r="J422" s="193">
        <v>0.939</v>
      </c>
      <c r="K422" s="126">
        <v>53</v>
      </c>
      <c r="L422" s="126">
        <v>53</v>
      </c>
      <c r="M422" s="126">
        <f>N422</f>
        <v>41</v>
      </c>
      <c r="N422" s="615">
        <f>ROUND(L422*0.7797,0)</f>
        <v>41</v>
      </c>
      <c r="O422" s="126"/>
      <c r="P422" s="194" t="s">
        <v>1380</v>
      </c>
      <c r="Q422" s="193">
        <v>3.939</v>
      </c>
      <c r="R422" s="193">
        <v>4.878</v>
      </c>
      <c r="S422" s="202">
        <v>0.939</v>
      </c>
      <c r="T422" s="193">
        <v>0.939</v>
      </c>
      <c r="U422" s="193">
        <v>53.949</v>
      </c>
      <c r="V422" s="194" t="s">
        <v>245</v>
      </c>
      <c r="W422" s="226">
        <v>65.435</v>
      </c>
      <c r="X422" s="226">
        <v>53.949</v>
      </c>
      <c r="Y422" s="194" t="s">
        <v>1378</v>
      </c>
      <c r="Z422" s="202" t="s">
        <v>334</v>
      </c>
      <c r="AA422" s="556" t="s">
        <v>335</v>
      </c>
      <c r="AB422" s="556" t="s">
        <v>190</v>
      </c>
      <c r="AC422" s="556">
        <f>SUMIF(Sheet3!B:B,C422,Sheet3!D:D)</f>
        <v>60</v>
      </c>
      <c r="AD422" s="193">
        <f>(ROUND(AC422*T422,0))</f>
        <v>56</v>
      </c>
      <c r="AE422" s="75"/>
      <c r="AF422" s="558"/>
    </row>
    <row r="423" outlineLevel="2" spans="1:32">
      <c r="A423" s="126"/>
      <c r="B423" s="194"/>
      <c r="C423" s="194"/>
      <c r="D423" s="194"/>
      <c r="E423" s="194"/>
      <c r="F423" s="311" t="s">
        <v>1380</v>
      </c>
      <c r="G423" s="193">
        <v>3.955</v>
      </c>
      <c r="H423" s="193">
        <v>4.878</v>
      </c>
      <c r="I423" s="193"/>
      <c r="J423" s="193"/>
      <c r="K423" s="126"/>
      <c r="L423" s="126"/>
      <c r="M423" s="126"/>
      <c r="N423" s="615"/>
      <c r="O423" s="126"/>
      <c r="P423" s="194" t="s">
        <v>1380</v>
      </c>
      <c r="Q423" s="193"/>
      <c r="R423" s="193"/>
      <c r="S423" s="203"/>
      <c r="T423" s="193"/>
      <c r="U423" s="193"/>
      <c r="V423" s="194"/>
      <c r="W423" s="226"/>
      <c r="X423" s="226"/>
      <c r="Y423" s="194"/>
      <c r="Z423" s="203"/>
      <c r="AA423" s="560"/>
      <c r="AB423" s="560"/>
      <c r="AC423" s="560"/>
      <c r="AD423" s="193"/>
      <c r="AE423" s="75"/>
      <c r="AF423" s="562"/>
    </row>
    <row r="424" ht="24" outlineLevel="2" spans="1:32">
      <c r="A424" s="126">
        <f>MAX($A$7:A423)+1</f>
        <v>297</v>
      </c>
      <c r="B424" s="194" t="s">
        <v>73</v>
      </c>
      <c r="C424" s="194" t="s">
        <v>75</v>
      </c>
      <c r="D424" s="194" t="s">
        <v>242</v>
      </c>
      <c r="E424" s="194" t="s">
        <v>1424</v>
      </c>
      <c r="F424" s="311" t="s">
        <v>1425</v>
      </c>
      <c r="G424" s="193">
        <v>0</v>
      </c>
      <c r="H424" s="193">
        <v>0.188</v>
      </c>
      <c r="I424" s="193"/>
      <c r="J424" s="193">
        <v>0.188</v>
      </c>
      <c r="K424" s="126">
        <v>10</v>
      </c>
      <c r="L424" s="126">
        <v>10</v>
      </c>
      <c r="M424" s="126">
        <f>N424</f>
        <v>8</v>
      </c>
      <c r="N424" s="615">
        <f>ROUND(L424*0.7797,0)</f>
        <v>8</v>
      </c>
      <c r="O424" s="126"/>
      <c r="P424" s="194" t="s">
        <v>1425</v>
      </c>
      <c r="Q424" s="193">
        <v>0</v>
      </c>
      <c r="R424" s="193">
        <v>0.188</v>
      </c>
      <c r="S424" s="193">
        <v>0.188</v>
      </c>
      <c r="T424" s="193">
        <v>0.188</v>
      </c>
      <c r="U424" s="193">
        <v>10.746</v>
      </c>
      <c r="V424" s="194" t="s">
        <v>245</v>
      </c>
      <c r="W424" s="226">
        <v>13.034</v>
      </c>
      <c r="X424" s="226">
        <v>10.746</v>
      </c>
      <c r="Y424" s="194" t="s">
        <v>1378</v>
      </c>
      <c r="Z424" s="193" t="s">
        <v>334</v>
      </c>
      <c r="AA424" s="563" t="s">
        <v>335</v>
      </c>
      <c r="AB424" s="563" t="s">
        <v>190</v>
      </c>
      <c r="AC424" s="563">
        <f>SUMIF(Sheet3!B:B,C424,Sheet3!D:D)</f>
        <v>60</v>
      </c>
      <c r="AD424" s="193">
        <f>(ROUND(AC424*T424,0))</f>
        <v>11</v>
      </c>
      <c r="AE424" s="75"/>
      <c r="AF424" s="554"/>
    </row>
    <row r="425" outlineLevel="2" spans="1:32">
      <c r="A425" s="126">
        <f>MAX($A$7:A424)+1</f>
        <v>298</v>
      </c>
      <c r="B425" s="194" t="s">
        <v>73</v>
      </c>
      <c r="C425" s="407" t="s">
        <v>75</v>
      </c>
      <c r="D425" s="194" t="s">
        <v>242</v>
      </c>
      <c r="E425" s="194" t="s">
        <v>1426</v>
      </c>
      <c r="F425" s="194" t="s">
        <v>1427</v>
      </c>
      <c r="G425" s="193">
        <v>0</v>
      </c>
      <c r="H425" s="193">
        <v>2.006</v>
      </c>
      <c r="I425" s="193"/>
      <c r="J425" s="193">
        <v>6.626</v>
      </c>
      <c r="K425" s="126">
        <v>397</v>
      </c>
      <c r="L425" s="126">
        <v>397</v>
      </c>
      <c r="M425" s="126">
        <f>N425</f>
        <v>310</v>
      </c>
      <c r="N425" s="626">
        <f>ROUND(L425*0.7797,0)</f>
        <v>310</v>
      </c>
      <c r="O425" s="126"/>
      <c r="P425" s="194"/>
      <c r="Q425" s="194"/>
      <c r="R425" s="194"/>
      <c r="S425" s="194"/>
      <c r="T425" s="194"/>
      <c r="U425" s="194"/>
      <c r="V425" s="194" t="s">
        <v>245</v>
      </c>
      <c r="W425" s="226">
        <v>2328.22</v>
      </c>
      <c r="X425" s="226">
        <v>2110.592</v>
      </c>
      <c r="Y425" s="194" t="s">
        <v>1428</v>
      </c>
      <c r="Z425" s="193" t="s">
        <v>334</v>
      </c>
      <c r="AA425" s="554"/>
      <c r="AB425" s="554" t="s">
        <v>190</v>
      </c>
      <c r="AC425" s="554">
        <f>SUMIF(Sheet3!B:B,C425,Sheet3!D:D)</f>
        <v>60</v>
      </c>
      <c r="AD425" s="194"/>
      <c r="AE425" s="75"/>
      <c r="AF425" s="554"/>
    </row>
    <row r="426" outlineLevel="2" spans="1:32">
      <c r="A426" s="126"/>
      <c r="B426" s="194"/>
      <c r="C426" s="407"/>
      <c r="D426" s="194"/>
      <c r="E426" s="194"/>
      <c r="F426" s="194" t="s">
        <v>1429</v>
      </c>
      <c r="G426" s="193">
        <v>0</v>
      </c>
      <c r="H426" s="193">
        <v>0.365</v>
      </c>
      <c r="I426" s="193"/>
      <c r="J426" s="193"/>
      <c r="K426" s="126"/>
      <c r="L426" s="126"/>
      <c r="M426" s="126"/>
      <c r="N426" s="626"/>
      <c r="O426" s="126"/>
      <c r="P426" s="194"/>
      <c r="Q426" s="194"/>
      <c r="R426" s="194"/>
      <c r="S426" s="194"/>
      <c r="T426" s="194"/>
      <c r="U426" s="194"/>
      <c r="V426" s="194"/>
      <c r="W426" s="226"/>
      <c r="X426" s="226"/>
      <c r="Y426" s="194"/>
      <c r="Z426" s="193" t="s">
        <v>334</v>
      </c>
      <c r="AA426" s="554"/>
      <c r="AB426" s="554" t="s">
        <v>190</v>
      </c>
      <c r="AC426" s="554"/>
      <c r="AD426" s="194"/>
      <c r="AE426" s="75"/>
      <c r="AF426" s="554"/>
    </row>
    <row r="427" outlineLevel="2" spans="1:32">
      <c r="A427" s="126"/>
      <c r="B427" s="194"/>
      <c r="C427" s="407"/>
      <c r="D427" s="194"/>
      <c r="E427" s="194"/>
      <c r="F427" s="194" t="s">
        <v>1430</v>
      </c>
      <c r="G427" s="193">
        <v>0.346</v>
      </c>
      <c r="H427" s="193">
        <v>0.565</v>
      </c>
      <c r="I427" s="193"/>
      <c r="J427" s="193"/>
      <c r="K427" s="126"/>
      <c r="L427" s="126"/>
      <c r="M427" s="126"/>
      <c r="N427" s="626"/>
      <c r="O427" s="126"/>
      <c r="P427" s="194"/>
      <c r="Q427" s="194"/>
      <c r="R427" s="194"/>
      <c r="S427" s="194"/>
      <c r="T427" s="194"/>
      <c r="U427" s="194"/>
      <c r="V427" s="194"/>
      <c r="W427" s="226"/>
      <c r="X427" s="226"/>
      <c r="Y427" s="194"/>
      <c r="Z427" s="193" t="s">
        <v>334</v>
      </c>
      <c r="AA427" s="554"/>
      <c r="AB427" s="554" t="s">
        <v>190</v>
      </c>
      <c r="AC427" s="554"/>
      <c r="AD427" s="194"/>
      <c r="AE427" s="75"/>
      <c r="AF427" s="554"/>
    </row>
    <row r="428" outlineLevel="2" spans="1:32">
      <c r="A428" s="126"/>
      <c r="B428" s="194"/>
      <c r="C428" s="407"/>
      <c r="D428" s="194"/>
      <c r="E428" s="194"/>
      <c r="F428" s="194" t="s">
        <v>1430</v>
      </c>
      <c r="G428" s="193">
        <v>0.565</v>
      </c>
      <c r="H428" s="193">
        <v>1.874</v>
      </c>
      <c r="I428" s="193"/>
      <c r="J428" s="193"/>
      <c r="K428" s="126"/>
      <c r="L428" s="126"/>
      <c r="M428" s="126"/>
      <c r="N428" s="626"/>
      <c r="O428" s="126"/>
      <c r="P428" s="194"/>
      <c r="Q428" s="194"/>
      <c r="R428" s="194"/>
      <c r="S428" s="194"/>
      <c r="T428" s="194"/>
      <c r="U428" s="194"/>
      <c r="V428" s="194"/>
      <c r="W428" s="226"/>
      <c r="X428" s="226"/>
      <c r="Y428" s="194"/>
      <c r="Z428" s="193" t="s">
        <v>334</v>
      </c>
      <c r="AA428" s="554"/>
      <c r="AB428" s="554" t="s">
        <v>190</v>
      </c>
      <c r="AC428" s="554"/>
      <c r="AD428" s="194"/>
      <c r="AE428" s="75"/>
      <c r="AF428" s="554"/>
    </row>
    <row r="429" outlineLevel="2" spans="1:32">
      <c r="A429" s="126"/>
      <c r="B429" s="194"/>
      <c r="C429" s="407"/>
      <c r="D429" s="194"/>
      <c r="E429" s="194"/>
      <c r="F429" s="194" t="s">
        <v>1431</v>
      </c>
      <c r="G429" s="193">
        <v>0.752</v>
      </c>
      <c r="H429" s="193">
        <v>2.219</v>
      </c>
      <c r="I429" s="193"/>
      <c r="J429" s="193"/>
      <c r="K429" s="126"/>
      <c r="L429" s="126"/>
      <c r="M429" s="126"/>
      <c r="N429" s="626"/>
      <c r="O429" s="126"/>
      <c r="P429" s="194"/>
      <c r="Q429" s="194"/>
      <c r="R429" s="194"/>
      <c r="S429" s="194"/>
      <c r="T429" s="194"/>
      <c r="U429" s="194"/>
      <c r="V429" s="194"/>
      <c r="W429" s="226"/>
      <c r="X429" s="226"/>
      <c r="Y429" s="194"/>
      <c r="Z429" s="193" t="s">
        <v>334</v>
      </c>
      <c r="AA429" s="554"/>
      <c r="AB429" s="554" t="s">
        <v>190</v>
      </c>
      <c r="AC429" s="554"/>
      <c r="AD429" s="194"/>
      <c r="AE429" s="75"/>
      <c r="AF429" s="554"/>
    </row>
    <row r="430" outlineLevel="2" spans="1:32">
      <c r="A430" s="126"/>
      <c r="B430" s="194"/>
      <c r="C430" s="407"/>
      <c r="D430" s="194"/>
      <c r="E430" s="194"/>
      <c r="F430" s="194" t="s">
        <v>1432</v>
      </c>
      <c r="G430" s="193">
        <v>0</v>
      </c>
      <c r="H430" s="193">
        <v>1.26</v>
      </c>
      <c r="I430" s="193"/>
      <c r="J430" s="193"/>
      <c r="K430" s="126"/>
      <c r="L430" s="126"/>
      <c r="M430" s="126"/>
      <c r="N430" s="626"/>
      <c r="O430" s="126"/>
      <c r="P430" s="194"/>
      <c r="Q430" s="194"/>
      <c r="R430" s="194"/>
      <c r="S430" s="194"/>
      <c r="T430" s="194"/>
      <c r="U430" s="194"/>
      <c r="V430" s="194"/>
      <c r="W430" s="226"/>
      <c r="X430" s="226"/>
      <c r="Y430" s="194"/>
      <c r="Z430" s="193" t="s">
        <v>334</v>
      </c>
      <c r="AA430" s="554"/>
      <c r="AB430" s="554" t="s">
        <v>190</v>
      </c>
      <c r="AC430" s="554"/>
      <c r="AD430" s="194"/>
      <c r="AE430" s="75"/>
      <c r="AF430" s="554"/>
    </row>
    <row r="431" ht="36" outlineLevel="2" spans="1:32">
      <c r="A431" s="126"/>
      <c r="B431" s="115" t="s">
        <v>73</v>
      </c>
      <c r="C431" s="218" t="s">
        <v>77</v>
      </c>
      <c r="D431" s="115" t="s">
        <v>392</v>
      </c>
      <c r="E431" s="125" t="str">
        <f>C431&amp;D431</f>
        <v>博罗县前期工作</v>
      </c>
      <c r="F431" s="225" t="s">
        <v>1433</v>
      </c>
      <c r="G431" s="225"/>
      <c r="H431" s="225"/>
      <c r="I431" s="603"/>
      <c r="J431" s="225"/>
      <c r="K431" s="126">
        <v>78</v>
      </c>
      <c r="L431" s="126">
        <v>78</v>
      </c>
      <c r="M431" s="126">
        <v>78</v>
      </c>
      <c r="N431" s="615">
        <v>78</v>
      </c>
      <c r="O431" s="126"/>
      <c r="P431" s="603"/>
      <c r="Q431" s="603"/>
      <c r="R431" s="603"/>
      <c r="S431" s="603"/>
      <c r="T431" s="603"/>
      <c r="U431" s="603"/>
      <c r="V431" s="225"/>
      <c r="W431" s="604"/>
      <c r="X431" s="604"/>
      <c r="Y431" s="225"/>
      <c r="Z431" s="225"/>
      <c r="AA431" s="554"/>
      <c r="AB431" s="554" t="s">
        <v>392</v>
      </c>
      <c r="AC431" s="554"/>
      <c r="AD431" s="603"/>
      <c r="AE431" s="75">
        <v>78</v>
      </c>
      <c r="AF431" s="554"/>
    </row>
    <row r="432" outlineLevel="2" spans="1:32">
      <c r="A432" s="126">
        <f>MAX($A$7:A430)+1</f>
        <v>299</v>
      </c>
      <c r="B432" s="194" t="s">
        <v>73</v>
      </c>
      <c r="C432" s="194" t="s">
        <v>77</v>
      </c>
      <c r="D432" s="194" t="s">
        <v>242</v>
      </c>
      <c r="E432" s="194" t="s">
        <v>1434</v>
      </c>
      <c r="F432" s="311" t="s">
        <v>1435</v>
      </c>
      <c r="G432" s="193">
        <v>0</v>
      </c>
      <c r="H432" s="193">
        <v>1.617</v>
      </c>
      <c r="I432" s="193"/>
      <c r="J432" s="193">
        <v>4.094</v>
      </c>
      <c r="K432" s="126">
        <v>304</v>
      </c>
      <c r="L432" s="126">
        <v>304</v>
      </c>
      <c r="M432" s="126">
        <f>N432</f>
        <v>237</v>
      </c>
      <c r="N432" s="615">
        <f>ROUND(L432*0.7797,0)</f>
        <v>237</v>
      </c>
      <c r="O432" s="126"/>
      <c r="P432" s="194" t="s">
        <v>1435</v>
      </c>
      <c r="Q432" s="193">
        <v>0</v>
      </c>
      <c r="R432" s="193">
        <v>1.72</v>
      </c>
      <c r="S432" s="202">
        <v>1.72</v>
      </c>
      <c r="T432" s="202">
        <v>2.794</v>
      </c>
      <c r="U432" s="202">
        <v>280.96</v>
      </c>
      <c r="V432" s="194" t="s">
        <v>245</v>
      </c>
      <c r="W432" s="226">
        <v>471.465</v>
      </c>
      <c r="X432" s="226">
        <v>405.46</v>
      </c>
      <c r="Y432" s="194" t="s">
        <v>1436</v>
      </c>
      <c r="Z432" s="202" t="s">
        <v>334</v>
      </c>
      <c r="AA432" s="556" t="s">
        <v>335</v>
      </c>
      <c r="AB432" s="556" t="s">
        <v>190</v>
      </c>
      <c r="AC432" s="556">
        <f>SUMIF(Sheet3!B:B,C432,Sheet3!D:D)</f>
        <v>60</v>
      </c>
      <c r="AD432" s="202">
        <f>(ROUND(AC432*T432,0))</f>
        <v>168</v>
      </c>
      <c r="AE432" s="75"/>
      <c r="AF432" s="558"/>
    </row>
    <row r="433" outlineLevel="2" spans="1:32">
      <c r="A433" s="126"/>
      <c r="B433" s="194"/>
      <c r="C433" s="194"/>
      <c r="D433" s="194"/>
      <c r="E433" s="194"/>
      <c r="F433" s="311" t="s">
        <v>1435</v>
      </c>
      <c r="G433" s="193">
        <v>1.617</v>
      </c>
      <c r="H433" s="193">
        <v>1.72</v>
      </c>
      <c r="I433" s="193"/>
      <c r="J433" s="193"/>
      <c r="K433" s="126"/>
      <c r="L433" s="126"/>
      <c r="M433" s="126"/>
      <c r="N433" s="615"/>
      <c r="O433" s="126"/>
      <c r="P433" s="194" t="s">
        <v>1435</v>
      </c>
      <c r="Q433" s="193"/>
      <c r="R433" s="193"/>
      <c r="S433" s="203"/>
      <c r="T433" s="252"/>
      <c r="U433" s="252"/>
      <c r="V433" s="194"/>
      <c r="W433" s="226"/>
      <c r="X433" s="226"/>
      <c r="Y433" s="194"/>
      <c r="Z433" s="252"/>
      <c r="AA433" s="575"/>
      <c r="AB433" s="575"/>
      <c r="AC433" s="575"/>
      <c r="AD433" s="252"/>
      <c r="AE433" s="75"/>
      <c r="AF433" s="577"/>
    </row>
    <row r="434" outlineLevel="2" spans="1:32">
      <c r="A434" s="126"/>
      <c r="B434" s="194"/>
      <c r="C434" s="407"/>
      <c r="D434" s="194"/>
      <c r="E434" s="194"/>
      <c r="F434" s="194" t="s">
        <v>1437</v>
      </c>
      <c r="G434" s="193">
        <v>4.172</v>
      </c>
      <c r="H434" s="193">
        <v>5.483</v>
      </c>
      <c r="I434" s="193"/>
      <c r="J434" s="193"/>
      <c r="K434" s="126"/>
      <c r="L434" s="126"/>
      <c r="M434" s="126"/>
      <c r="N434" s="615"/>
      <c r="O434" s="126"/>
      <c r="P434" s="194"/>
      <c r="Q434" s="194"/>
      <c r="R434" s="194"/>
      <c r="S434" s="194"/>
      <c r="T434" s="252"/>
      <c r="U434" s="252"/>
      <c r="V434" s="194"/>
      <c r="W434" s="226"/>
      <c r="X434" s="226"/>
      <c r="Y434" s="194"/>
      <c r="Z434" s="252"/>
      <c r="AA434" s="575"/>
      <c r="AB434" s="575"/>
      <c r="AC434" s="575"/>
      <c r="AD434" s="252"/>
      <c r="AE434" s="75"/>
      <c r="AF434" s="577"/>
    </row>
    <row r="435" outlineLevel="2" spans="1:32">
      <c r="A435" s="126"/>
      <c r="B435" s="194"/>
      <c r="C435" s="194"/>
      <c r="D435" s="194"/>
      <c r="E435" s="194"/>
      <c r="F435" s="311" t="s">
        <v>1438</v>
      </c>
      <c r="G435" s="193">
        <v>2.956</v>
      </c>
      <c r="H435" s="193">
        <v>3.678</v>
      </c>
      <c r="I435" s="193"/>
      <c r="J435" s="193"/>
      <c r="K435" s="126"/>
      <c r="L435" s="126"/>
      <c r="M435" s="126"/>
      <c r="N435" s="615"/>
      <c r="O435" s="126"/>
      <c r="P435" s="194" t="s">
        <v>1438</v>
      </c>
      <c r="Q435" s="193">
        <v>2.956</v>
      </c>
      <c r="R435" s="193">
        <v>4.03</v>
      </c>
      <c r="S435" s="193">
        <v>1.074</v>
      </c>
      <c r="T435" s="252"/>
      <c r="U435" s="252"/>
      <c r="V435" s="194"/>
      <c r="W435" s="226"/>
      <c r="X435" s="226"/>
      <c r="Y435" s="194"/>
      <c r="Z435" s="252"/>
      <c r="AA435" s="575"/>
      <c r="AB435" s="575"/>
      <c r="AC435" s="575"/>
      <c r="AD435" s="252"/>
      <c r="AE435" s="75"/>
      <c r="AF435" s="577"/>
    </row>
    <row r="436" outlineLevel="2" spans="1:32">
      <c r="A436" s="126"/>
      <c r="B436" s="194"/>
      <c r="C436" s="194"/>
      <c r="D436" s="194"/>
      <c r="E436" s="194"/>
      <c r="F436" s="311" t="s">
        <v>1438</v>
      </c>
      <c r="G436" s="193">
        <v>3.678</v>
      </c>
      <c r="H436" s="193">
        <v>4.019</v>
      </c>
      <c r="I436" s="193"/>
      <c r="J436" s="193"/>
      <c r="K436" s="126"/>
      <c r="L436" s="126"/>
      <c r="M436" s="126"/>
      <c r="N436" s="615"/>
      <c r="O436" s="126"/>
      <c r="P436" s="194" t="s">
        <v>1438</v>
      </c>
      <c r="Q436" s="193"/>
      <c r="R436" s="193"/>
      <c r="S436" s="193"/>
      <c r="T436" s="203"/>
      <c r="U436" s="203"/>
      <c r="V436" s="194"/>
      <c r="W436" s="226"/>
      <c r="X436" s="226"/>
      <c r="Y436" s="194"/>
      <c r="Z436" s="203"/>
      <c r="AA436" s="560"/>
      <c r="AB436" s="560"/>
      <c r="AC436" s="560"/>
      <c r="AD436" s="203"/>
      <c r="AE436" s="75"/>
      <c r="AF436" s="562"/>
    </row>
    <row r="437" outlineLevel="2" spans="1:32">
      <c r="A437" s="126">
        <f>MAX($A$7:A436)+1</f>
        <v>300</v>
      </c>
      <c r="B437" s="194" t="s">
        <v>73</v>
      </c>
      <c r="C437" s="407" t="s">
        <v>77</v>
      </c>
      <c r="D437" s="194" t="s">
        <v>242</v>
      </c>
      <c r="E437" s="194" t="s">
        <v>1439</v>
      </c>
      <c r="F437" s="194" t="s">
        <v>1440</v>
      </c>
      <c r="G437" s="193">
        <v>0</v>
      </c>
      <c r="H437" s="193">
        <v>0.496</v>
      </c>
      <c r="I437" s="193"/>
      <c r="J437" s="193">
        <v>3.259</v>
      </c>
      <c r="K437" s="126">
        <v>169</v>
      </c>
      <c r="L437" s="126">
        <v>169</v>
      </c>
      <c r="M437" s="126">
        <f>N437</f>
        <v>132</v>
      </c>
      <c r="N437" s="615">
        <f>ROUND(L437*0.7797,0)</f>
        <v>132</v>
      </c>
      <c r="O437" s="126"/>
      <c r="P437" s="194"/>
      <c r="Q437" s="194"/>
      <c r="R437" s="194"/>
      <c r="S437" s="194"/>
      <c r="T437" s="202">
        <v>2.584</v>
      </c>
      <c r="U437" s="202">
        <v>139.75</v>
      </c>
      <c r="V437" s="194" t="s">
        <v>245</v>
      </c>
      <c r="W437" s="226">
        <v>265.738</v>
      </c>
      <c r="X437" s="226">
        <v>225.877</v>
      </c>
      <c r="Y437" s="194" t="s">
        <v>1441</v>
      </c>
      <c r="Z437" s="202" t="s">
        <v>334</v>
      </c>
      <c r="AA437" s="556" t="s">
        <v>335</v>
      </c>
      <c r="AB437" s="556" t="s">
        <v>190</v>
      </c>
      <c r="AC437" s="556">
        <f>SUMIF(Sheet3!B:B,C437,Sheet3!D:D)</f>
        <v>60</v>
      </c>
      <c r="AD437" s="202">
        <f>(ROUND(AC437*T437,0))</f>
        <v>155</v>
      </c>
      <c r="AE437" s="75"/>
      <c r="AF437" s="558"/>
    </row>
    <row r="438" outlineLevel="2" spans="1:32">
      <c r="A438" s="126"/>
      <c r="B438" s="194"/>
      <c r="C438" s="194"/>
      <c r="D438" s="194"/>
      <c r="E438" s="194"/>
      <c r="F438" s="311" t="s">
        <v>1442</v>
      </c>
      <c r="G438" s="193">
        <v>0</v>
      </c>
      <c r="H438" s="193">
        <v>0.403</v>
      </c>
      <c r="I438" s="193"/>
      <c r="J438" s="193"/>
      <c r="K438" s="126"/>
      <c r="L438" s="126"/>
      <c r="M438" s="126"/>
      <c r="N438" s="615"/>
      <c r="O438" s="126"/>
      <c r="P438" s="194" t="s">
        <v>1442</v>
      </c>
      <c r="Q438" s="193">
        <v>0</v>
      </c>
      <c r="R438" s="193">
        <v>0.403</v>
      </c>
      <c r="S438" s="193">
        <v>0.223</v>
      </c>
      <c r="T438" s="252"/>
      <c r="U438" s="252"/>
      <c r="V438" s="194"/>
      <c r="W438" s="226"/>
      <c r="X438" s="226"/>
      <c r="Y438" s="194"/>
      <c r="Z438" s="252"/>
      <c r="AA438" s="575"/>
      <c r="AB438" s="575"/>
      <c r="AC438" s="575"/>
      <c r="AD438" s="252"/>
      <c r="AE438" s="75"/>
      <c r="AF438" s="577"/>
    </row>
    <row r="439" outlineLevel="2" spans="1:32">
      <c r="A439" s="126"/>
      <c r="B439" s="194"/>
      <c r="C439" s="194"/>
      <c r="D439" s="194"/>
      <c r="E439" s="194"/>
      <c r="F439" s="311" t="s">
        <v>1443</v>
      </c>
      <c r="G439" s="193">
        <v>0.782</v>
      </c>
      <c r="H439" s="193">
        <v>1.873</v>
      </c>
      <c r="I439" s="193"/>
      <c r="J439" s="193"/>
      <c r="K439" s="126"/>
      <c r="L439" s="126"/>
      <c r="M439" s="126"/>
      <c r="N439" s="615"/>
      <c r="O439" s="126"/>
      <c r="P439" s="194" t="s">
        <v>1443</v>
      </c>
      <c r="Q439" s="193">
        <v>0.782</v>
      </c>
      <c r="R439" s="193">
        <v>1.874</v>
      </c>
      <c r="S439" s="193">
        <v>1.092</v>
      </c>
      <c r="T439" s="252"/>
      <c r="U439" s="252"/>
      <c r="V439" s="194"/>
      <c r="W439" s="226"/>
      <c r="X439" s="226"/>
      <c r="Y439" s="194"/>
      <c r="Z439" s="252"/>
      <c r="AA439" s="575"/>
      <c r="AB439" s="575"/>
      <c r="AC439" s="575"/>
      <c r="AD439" s="252"/>
      <c r="AE439" s="75"/>
      <c r="AF439" s="577"/>
    </row>
    <row r="440" outlineLevel="2" spans="1:32">
      <c r="A440" s="126"/>
      <c r="B440" s="194"/>
      <c r="C440" s="194"/>
      <c r="D440" s="194"/>
      <c r="E440" s="194"/>
      <c r="F440" s="311" t="s">
        <v>1444</v>
      </c>
      <c r="G440" s="193">
        <v>3.403</v>
      </c>
      <c r="H440" s="193">
        <v>3.809</v>
      </c>
      <c r="I440" s="193"/>
      <c r="J440" s="193"/>
      <c r="K440" s="126"/>
      <c r="L440" s="126"/>
      <c r="M440" s="126"/>
      <c r="N440" s="615"/>
      <c r="O440" s="126"/>
      <c r="P440" s="194" t="s">
        <v>1444</v>
      </c>
      <c r="Q440" s="193">
        <v>3.403</v>
      </c>
      <c r="R440" s="193">
        <v>4.672</v>
      </c>
      <c r="S440" s="193">
        <v>1.269</v>
      </c>
      <c r="T440" s="252"/>
      <c r="U440" s="252"/>
      <c r="V440" s="194"/>
      <c r="W440" s="226"/>
      <c r="X440" s="226"/>
      <c r="Y440" s="194"/>
      <c r="Z440" s="252"/>
      <c r="AA440" s="575"/>
      <c r="AB440" s="575"/>
      <c r="AC440" s="575"/>
      <c r="AD440" s="252"/>
      <c r="AE440" s="75"/>
      <c r="AF440" s="577"/>
    </row>
    <row r="441" outlineLevel="2" spans="1:32">
      <c r="A441" s="126"/>
      <c r="B441" s="194"/>
      <c r="C441" s="194"/>
      <c r="D441" s="194"/>
      <c r="E441" s="194"/>
      <c r="F441" s="311" t="s">
        <v>1444</v>
      </c>
      <c r="G441" s="193">
        <v>3.809</v>
      </c>
      <c r="H441" s="193">
        <v>4.412</v>
      </c>
      <c r="I441" s="193"/>
      <c r="J441" s="193"/>
      <c r="K441" s="126"/>
      <c r="L441" s="126"/>
      <c r="M441" s="126"/>
      <c r="N441" s="615"/>
      <c r="O441" s="126"/>
      <c r="P441" s="194" t="s">
        <v>1444</v>
      </c>
      <c r="Q441" s="193"/>
      <c r="R441" s="193"/>
      <c r="S441" s="193"/>
      <c r="T441" s="252"/>
      <c r="U441" s="252"/>
      <c r="V441" s="194"/>
      <c r="W441" s="226"/>
      <c r="X441" s="226"/>
      <c r="Y441" s="194"/>
      <c r="Z441" s="252"/>
      <c r="AA441" s="575"/>
      <c r="AB441" s="575"/>
      <c r="AC441" s="575"/>
      <c r="AD441" s="252"/>
      <c r="AE441" s="75"/>
      <c r="AF441" s="577"/>
    </row>
    <row r="442" outlineLevel="2" spans="1:32">
      <c r="A442" s="126"/>
      <c r="B442" s="194"/>
      <c r="C442" s="194"/>
      <c r="D442" s="194"/>
      <c r="E442" s="194"/>
      <c r="F442" s="311" t="s">
        <v>1444</v>
      </c>
      <c r="G442" s="193">
        <v>4.412</v>
      </c>
      <c r="H442" s="193">
        <v>4.672</v>
      </c>
      <c r="I442" s="193"/>
      <c r="J442" s="193"/>
      <c r="K442" s="126"/>
      <c r="L442" s="126"/>
      <c r="M442" s="126"/>
      <c r="N442" s="615"/>
      <c r="O442" s="126"/>
      <c r="P442" s="194" t="s">
        <v>1444</v>
      </c>
      <c r="Q442" s="193"/>
      <c r="R442" s="193"/>
      <c r="S442" s="193"/>
      <c r="T442" s="203"/>
      <c r="U442" s="203"/>
      <c r="V442" s="194"/>
      <c r="W442" s="226"/>
      <c r="X442" s="226"/>
      <c r="Y442" s="194"/>
      <c r="Z442" s="203"/>
      <c r="AA442" s="560"/>
      <c r="AB442" s="560"/>
      <c r="AC442" s="560"/>
      <c r="AD442" s="203"/>
      <c r="AE442" s="75"/>
      <c r="AF442" s="562"/>
    </row>
    <row r="443" outlineLevel="2" spans="1:32">
      <c r="A443" s="126">
        <f>MAX($A$7:A442)+1</f>
        <v>301</v>
      </c>
      <c r="B443" s="194" t="s">
        <v>73</v>
      </c>
      <c r="C443" s="194" t="s">
        <v>77</v>
      </c>
      <c r="D443" s="194" t="s">
        <v>242</v>
      </c>
      <c r="E443" s="194" t="s">
        <v>1445</v>
      </c>
      <c r="F443" s="311" t="s">
        <v>1446</v>
      </c>
      <c r="G443" s="193">
        <v>2.685</v>
      </c>
      <c r="H443" s="193">
        <v>4.135</v>
      </c>
      <c r="I443" s="193"/>
      <c r="J443" s="193">
        <v>1.45</v>
      </c>
      <c r="K443" s="126">
        <v>185</v>
      </c>
      <c r="L443" s="126">
        <v>185</v>
      </c>
      <c r="M443" s="126">
        <f>N443</f>
        <v>144</v>
      </c>
      <c r="N443" s="615">
        <f>ROUND(L443*0.7797,0)</f>
        <v>144</v>
      </c>
      <c r="O443" s="126"/>
      <c r="P443" s="194" t="s">
        <v>1446</v>
      </c>
      <c r="Q443" s="193">
        <v>2.685</v>
      </c>
      <c r="R443" s="193">
        <v>4.468</v>
      </c>
      <c r="S443" s="193">
        <v>1.783</v>
      </c>
      <c r="T443" s="193">
        <v>1.783</v>
      </c>
      <c r="U443" s="193">
        <v>261.066</v>
      </c>
      <c r="V443" s="194" t="s">
        <v>245</v>
      </c>
      <c r="W443" s="226">
        <v>284.153</v>
      </c>
      <c r="X443" s="226">
        <v>247.214</v>
      </c>
      <c r="Y443" s="194" t="s">
        <v>1447</v>
      </c>
      <c r="Z443" s="193" t="s">
        <v>334</v>
      </c>
      <c r="AA443" s="563" t="s">
        <v>335</v>
      </c>
      <c r="AB443" s="563" t="s">
        <v>190</v>
      </c>
      <c r="AC443" s="563">
        <f>SUMIF(Sheet3!B:B,C443,Sheet3!D:D)</f>
        <v>60</v>
      </c>
      <c r="AD443" s="193">
        <f>(ROUND(AC443*T443,0))</f>
        <v>107</v>
      </c>
      <c r="AE443" s="75"/>
      <c r="AF443" s="554"/>
    </row>
    <row r="444" outlineLevel="2" spans="1:32">
      <c r="A444" s="126">
        <f>MAX($A$7:A443)+1</f>
        <v>302</v>
      </c>
      <c r="B444" s="194" t="s">
        <v>73</v>
      </c>
      <c r="C444" s="194" t="s">
        <v>77</v>
      </c>
      <c r="D444" s="194" t="s">
        <v>242</v>
      </c>
      <c r="E444" s="194" t="s">
        <v>1448</v>
      </c>
      <c r="F444" s="311" t="s">
        <v>1449</v>
      </c>
      <c r="G444" s="193">
        <v>5.442</v>
      </c>
      <c r="H444" s="193">
        <v>5.788</v>
      </c>
      <c r="I444" s="193"/>
      <c r="J444" s="193">
        <v>3.853</v>
      </c>
      <c r="K444" s="126">
        <v>151</v>
      </c>
      <c r="L444" s="126">
        <v>151</v>
      </c>
      <c r="M444" s="126">
        <f>N444</f>
        <v>118</v>
      </c>
      <c r="N444" s="615">
        <f>ROUND(L444*0.7797,0)</f>
        <v>118</v>
      </c>
      <c r="O444" s="126"/>
      <c r="P444" s="194" t="s">
        <v>1449</v>
      </c>
      <c r="Q444" s="193">
        <v>5.442</v>
      </c>
      <c r="R444" s="193">
        <v>5.788</v>
      </c>
      <c r="S444" s="193">
        <v>0.346</v>
      </c>
      <c r="T444" s="202">
        <v>2.762</v>
      </c>
      <c r="U444" s="202">
        <v>189.7</v>
      </c>
      <c r="V444" s="194" t="s">
        <v>245</v>
      </c>
      <c r="W444" s="226">
        <v>234.371</v>
      </c>
      <c r="X444" s="226">
        <v>201.559</v>
      </c>
      <c r="Y444" s="194" t="s">
        <v>1450</v>
      </c>
      <c r="Z444" s="202" t="s">
        <v>334</v>
      </c>
      <c r="AA444" s="556" t="s">
        <v>335</v>
      </c>
      <c r="AB444" s="556" t="s">
        <v>190</v>
      </c>
      <c r="AC444" s="556">
        <f>SUMIF(Sheet3!B:B,C444,Sheet3!D:D)</f>
        <v>60</v>
      </c>
      <c r="AD444" s="202">
        <f>(ROUND(AC444*T444,0))</f>
        <v>166</v>
      </c>
      <c r="AE444" s="75"/>
      <c r="AF444" s="558"/>
    </row>
    <row r="445" outlineLevel="2" spans="1:32">
      <c r="A445" s="126"/>
      <c r="B445" s="194"/>
      <c r="C445" s="194"/>
      <c r="D445" s="194"/>
      <c r="E445" s="194"/>
      <c r="F445" s="311" t="s">
        <v>1451</v>
      </c>
      <c r="G445" s="193">
        <v>1.5</v>
      </c>
      <c r="H445" s="193">
        <v>1.583</v>
      </c>
      <c r="I445" s="193"/>
      <c r="J445" s="193"/>
      <c r="K445" s="126"/>
      <c r="L445" s="126"/>
      <c r="M445" s="126"/>
      <c r="N445" s="615"/>
      <c r="O445" s="126"/>
      <c r="P445" s="194" t="s">
        <v>1451</v>
      </c>
      <c r="Q445" s="193">
        <v>1.5</v>
      </c>
      <c r="R445" s="193">
        <v>2.618</v>
      </c>
      <c r="S445" s="193">
        <v>1.118</v>
      </c>
      <c r="T445" s="252"/>
      <c r="U445" s="252"/>
      <c r="V445" s="194"/>
      <c r="W445" s="226"/>
      <c r="X445" s="226"/>
      <c r="Y445" s="194"/>
      <c r="Z445" s="252"/>
      <c r="AA445" s="575"/>
      <c r="AB445" s="575"/>
      <c r="AC445" s="575"/>
      <c r="AD445" s="252"/>
      <c r="AE445" s="75"/>
      <c r="AF445" s="577"/>
    </row>
    <row r="446" outlineLevel="2" spans="1:32">
      <c r="A446" s="126"/>
      <c r="B446" s="194"/>
      <c r="C446" s="194"/>
      <c r="D446" s="194"/>
      <c r="E446" s="194"/>
      <c r="F446" s="311" t="s">
        <v>1451</v>
      </c>
      <c r="G446" s="193">
        <v>1.583</v>
      </c>
      <c r="H446" s="193">
        <v>1.852</v>
      </c>
      <c r="I446" s="193"/>
      <c r="J446" s="193"/>
      <c r="K446" s="126"/>
      <c r="L446" s="126"/>
      <c r="M446" s="126"/>
      <c r="N446" s="615"/>
      <c r="O446" s="126"/>
      <c r="P446" s="194" t="s">
        <v>1451</v>
      </c>
      <c r="Q446" s="193"/>
      <c r="R446" s="193"/>
      <c r="S446" s="193"/>
      <c r="T446" s="252"/>
      <c r="U446" s="252"/>
      <c r="V446" s="194"/>
      <c r="W446" s="226"/>
      <c r="X446" s="226"/>
      <c r="Y446" s="194"/>
      <c r="Z446" s="252"/>
      <c r="AA446" s="575"/>
      <c r="AB446" s="575"/>
      <c r="AC446" s="575"/>
      <c r="AD446" s="252"/>
      <c r="AE446" s="75"/>
      <c r="AF446" s="577"/>
    </row>
    <row r="447" outlineLevel="2" spans="1:32">
      <c r="A447" s="126"/>
      <c r="B447" s="194"/>
      <c r="C447" s="194"/>
      <c r="D447" s="194"/>
      <c r="E447" s="194"/>
      <c r="F447" s="311" t="s">
        <v>1451</v>
      </c>
      <c r="G447" s="193">
        <v>1.852</v>
      </c>
      <c r="H447" s="193">
        <v>2.618</v>
      </c>
      <c r="I447" s="193"/>
      <c r="J447" s="193"/>
      <c r="K447" s="126"/>
      <c r="L447" s="126"/>
      <c r="M447" s="126"/>
      <c r="N447" s="615"/>
      <c r="O447" s="126"/>
      <c r="P447" s="194" t="s">
        <v>1451</v>
      </c>
      <c r="Q447" s="193"/>
      <c r="R447" s="193"/>
      <c r="S447" s="193"/>
      <c r="T447" s="252"/>
      <c r="U447" s="252"/>
      <c r="V447" s="194"/>
      <c r="W447" s="226"/>
      <c r="X447" s="226"/>
      <c r="Y447" s="194"/>
      <c r="Z447" s="252"/>
      <c r="AA447" s="575"/>
      <c r="AB447" s="575"/>
      <c r="AC447" s="575"/>
      <c r="AD447" s="252"/>
      <c r="AE447" s="75"/>
      <c r="AF447" s="577"/>
    </row>
    <row r="448" outlineLevel="2" spans="1:32">
      <c r="A448" s="126"/>
      <c r="B448" s="194"/>
      <c r="C448" s="194"/>
      <c r="D448" s="194"/>
      <c r="E448" s="194"/>
      <c r="F448" s="311" t="s">
        <v>1452</v>
      </c>
      <c r="G448" s="193">
        <v>0</v>
      </c>
      <c r="H448" s="193">
        <v>0.609</v>
      </c>
      <c r="I448" s="193"/>
      <c r="J448" s="193"/>
      <c r="K448" s="126"/>
      <c r="L448" s="126"/>
      <c r="M448" s="126"/>
      <c r="N448" s="615"/>
      <c r="O448" s="126"/>
      <c r="P448" s="194" t="s">
        <v>1452</v>
      </c>
      <c r="Q448" s="193">
        <v>0</v>
      </c>
      <c r="R448" s="193">
        <v>2.389</v>
      </c>
      <c r="S448" s="193">
        <v>1.298</v>
      </c>
      <c r="T448" s="252"/>
      <c r="U448" s="252"/>
      <c r="V448" s="194"/>
      <c r="W448" s="226"/>
      <c r="X448" s="226"/>
      <c r="Y448" s="194"/>
      <c r="Z448" s="252"/>
      <c r="AA448" s="575"/>
      <c r="AB448" s="575"/>
      <c r="AC448" s="575"/>
      <c r="AD448" s="252"/>
      <c r="AE448" s="75"/>
      <c r="AF448" s="577"/>
    </row>
    <row r="449" outlineLevel="2" spans="1:32">
      <c r="A449" s="126"/>
      <c r="B449" s="194"/>
      <c r="C449" s="194"/>
      <c r="D449" s="194"/>
      <c r="E449" s="194"/>
      <c r="F449" s="311" t="s">
        <v>1452</v>
      </c>
      <c r="G449" s="193">
        <v>0.609</v>
      </c>
      <c r="H449" s="193">
        <v>1.145</v>
      </c>
      <c r="I449" s="193"/>
      <c r="J449" s="193"/>
      <c r="K449" s="126"/>
      <c r="L449" s="126"/>
      <c r="M449" s="126"/>
      <c r="N449" s="615"/>
      <c r="O449" s="126"/>
      <c r="P449" s="194" t="s">
        <v>1452</v>
      </c>
      <c r="Q449" s="193"/>
      <c r="R449" s="193"/>
      <c r="S449" s="193"/>
      <c r="T449" s="252"/>
      <c r="U449" s="252"/>
      <c r="V449" s="194"/>
      <c r="W449" s="226"/>
      <c r="X449" s="226"/>
      <c r="Y449" s="194"/>
      <c r="Z449" s="252"/>
      <c r="AA449" s="575"/>
      <c r="AB449" s="575"/>
      <c r="AC449" s="575"/>
      <c r="AD449" s="252"/>
      <c r="AE449" s="75"/>
      <c r="AF449" s="577"/>
    </row>
    <row r="450" outlineLevel="2" spans="1:32">
      <c r="A450" s="126"/>
      <c r="B450" s="194"/>
      <c r="C450" s="194"/>
      <c r="D450" s="194"/>
      <c r="E450" s="194"/>
      <c r="F450" s="311" t="s">
        <v>1452</v>
      </c>
      <c r="G450" s="193">
        <v>1.145</v>
      </c>
      <c r="H450" s="193">
        <v>2.389</v>
      </c>
      <c r="I450" s="193"/>
      <c r="J450" s="193"/>
      <c r="K450" s="126"/>
      <c r="L450" s="126"/>
      <c r="M450" s="126"/>
      <c r="N450" s="615"/>
      <c r="O450" s="126"/>
      <c r="P450" s="194" t="s">
        <v>1452</v>
      </c>
      <c r="Q450" s="193"/>
      <c r="R450" s="193"/>
      <c r="S450" s="193"/>
      <c r="T450" s="203"/>
      <c r="U450" s="203"/>
      <c r="V450" s="194"/>
      <c r="W450" s="226"/>
      <c r="X450" s="226"/>
      <c r="Y450" s="194"/>
      <c r="Z450" s="203"/>
      <c r="AA450" s="560"/>
      <c r="AB450" s="560"/>
      <c r="AC450" s="560"/>
      <c r="AD450" s="203"/>
      <c r="AE450" s="75"/>
      <c r="AF450" s="562"/>
    </row>
    <row r="451" outlineLevel="2" spans="1:32">
      <c r="A451" s="126">
        <f>MAX($A$7:A450)+1</f>
        <v>303</v>
      </c>
      <c r="B451" s="194" t="s">
        <v>73</v>
      </c>
      <c r="C451" s="194" t="s">
        <v>77</v>
      </c>
      <c r="D451" s="194" t="s">
        <v>242</v>
      </c>
      <c r="E451" s="194" t="s">
        <v>1453</v>
      </c>
      <c r="F451" s="311" t="s">
        <v>1454</v>
      </c>
      <c r="G451" s="193">
        <v>0.15</v>
      </c>
      <c r="H451" s="193">
        <v>1.595</v>
      </c>
      <c r="I451" s="193"/>
      <c r="J451" s="193">
        <v>9.024</v>
      </c>
      <c r="K451" s="126">
        <v>393</v>
      </c>
      <c r="L451" s="126">
        <v>393</v>
      </c>
      <c r="M451" s="126">
        <f>N451</f>
        <v>306</v>
      </c>
      <c r="N451" s="615">
        <f>ROUND(L451*0.7797,0)</f>
        <v>306</v>
      </c>
      <c r="O451" s="126"/>
      <c r="P451" s="194" t="s">
        <v>1454</v>
      </c>
      <c r="Q451" s="193">
        <v>0.15</v>
      </c>
      <c r="R451" s="193">
        <v>1.717</v>
      </c>
      <c r="S451" s="193">
        <v>1.567</v>
      </c>
      <c r="T451" s="202">
        <v>8.704</v>
      </c>
      <c r="U451" s="202">
        <v>630.25</v>
      </c>
      <c r="V451" s="194" t="s">
        <v>245</v>
      </c>
      <c r="W451" s="226">
        <v>725.316</v>
      </c>
      <c r="X451" s="226">
        <v>626.657</v>
      </c>
      <c r="Y451" s="194" t="s">
        <v>1455</v>
      </c>
      <c r="Z451" s="202" t="s">
        <v>334</v>
      </c>
      <c r="AA451" s="556" t="s">
        <v>335</v>
      </c>
      <c r="AB451" s="556" t="s">
        <v>190</v>
      </c>
      <c r="AC451" s="556">
        <f>SUMIF(Sheet3!B:B,C451,Sheet3!D:D)</f>
        <v>60</v>
      </c>
      <c r="AD451" s="202">
        <f>(ROUND(AC451*T451,0))</f>
        <v>522</v>
      </c>
      <c r="AE451" s="75"/>
      <c r="AF451" s="558"/>
    </row>
    <row r="452" outlineLevel="2" spans="1:32">
      <c r="A452" s="126"/>
      <c r="B452" s="194"/>
      <c r="C452" s="194"/>
      <c r="D452" s="194"/>
      <c r="E452" s="194"/>
      <c r="F452" s="311" t="s">
        <v>1454</v>
      </c>
      <c r="G452" s="193">
        <v>1.595</v>
      </c>
      <c r="H452" s="193">
        <v>1.7</v>
      </c>
      <c r="I452" s="193"/>
      <c r="J452" s="193"/>
      <c r="K452" s="126"/>
      <c r="L452" s="126"/>
      <c r="M452" s="126"/>
      <c r="N452" s="615"/>
      <c r="O452" s="126"/>
      <c r="P452" s="194" t="s">
        <v>1454</v>
      </c>
      <c r="Q452" s="193"/>
      <c r="R452" s="193"/>
      <c r="S452" s="193"/>
      <c r="T452" s="252"/>
      <c r="U452" s="252"/>
      <c r="V452" s="194"/>
      <c r="W452" s="226"/>
      <c r="X452" s="226"/>
      <c r="Y452" s="194"/>
      <c r="Z452" s="252"/>
      <c r="AA452" s="575"/>
      <c r="AB452" s="575"/>
      <c r="AC452" s="575"/>
      <c r="AD452" s="252"/>
      <c r="AE452" s="75"/>
      <c r="AF452" s="577"/>
    </row>
    <row r="453" outlineLevel="2" spans="1:32">
      <c r="A453" s="126"/>
      <c r="B453" s="194"/>
      <c r="C453" s="194"/>
      <c r="D453" s="194"/>
      <c r="E453" s="194"/>
      <c r="F453" s="311" t="s">
        <v>1454</v>
      </c>
      <c r="G453" s="193">
        <v>1.7</v>
      </c>
      <c r="H453" s="193">
        <v>1.717</v>
      </c>
      <c r="I453" s="193"/>
      <c r="J453" s="193"/>
      <c r="K453" s="126"/>
      <c r="L453" s="126"/>
      <c r="M453" s="126"/>
      <c r="N453" s="615"/>
      <c r="O453" s="126"/>
      <c r="P453" s="194" t="s">
        <v>1454</v>
      </c>
      <c r="Q453" s="193"/>
      <c r="R453" s="193"/>
      <c r="S453" s="193"/>
      <c r="T453" s="252"/>
      <c r="U453" s="252"/>
      <c r="V453" s="194"/>
      <c r="W453" s="226"/>
      <c r="X453" s="226"/>
      <c r="Y453" s="194"/>
      <c r="Z453" s="252"/>
      <c r="AA453" s="575"/>
      <c r="AB453" s="575"/>
      <c r="AC453" s="575"/>
      <c r="AD453" s="252"/>
      <c r="AE453" s="75"/>
      <c r="AF453" s="577"/>
    </row>
    <row r="454" outlineLevel="2" spans="1:32">
      <c r="A454" s="126"/>
      <c r="B454" s="194"/>
      <c r="C454" s="194"/>
      <c r="D454" s="194"/>
      <c r="E454" s="194"/>
      <c r="F454" s="311" t="s">
        <v>1456</v>
      </c>
      <c r="G454" s="193">
        <v>1.138</v>
      </c>
      <c r="H454" s="193">
        <v>2.424</v>
      </c>
      <c r="I454" s="193"/>
      <c r="J454" s="193"/>
      <c r="K454" s="126"/>
      <c r="L454" s="126"/>
      <c r="M454" s="126"/>
      <c r="N454" s="615"/>
      <c r="O454" s="126"/>
      <c r="P454" s="194" t="s">
        <v>1456</v>
      </c>
      <c r="Q454" s="193">
        <v>1.138</v>
      </c>
      <c r="R454" s="193">
        <v>2.424</v>
      </c>
      <c r="S454" s="193">
        <v>1.285</v>
      </c>
      <c r="T454" s="252"/>
      <c r="U454" s="252"/>
      <c r="V454" s="194"/>
      <c r="W454" s="226"/>
      <c r="X454" s="226"/>
      <c r="Y454" s="194"/>
      <c r="Z454" s="252"/>
      <c r="AA454" s="575"/>
      <c r="AB454" s="575"/>
      <c r="AC454" s="575"/>
      <c r="AD454" s="252"/>
      <c r="AE454" s="75"/>
      <c r="AF454" s="577"/>
    </row>
    <row r="455" outlineLevel="2" spans="1:32">
      <c r="A455" s="126"/>
      <c r="B455" s="194"/>
      <c r="C455" s="194"/>
      <c r="D455" s="194"/>
      <c r="E455" s="194"/>
      <c r="F455" s="311" t="s">
        <v>1457</v>
      </c>
      <c r="G455" s="193">
        <v>0</v>
      </c>
      <c r="H455" s="193">
        <v>0.117</v>
      </c>
      <c r="I455" s="193"/>
      <c r="J455" s="193"/>
      <c r="K455" s="126"/>
      <c r="L455" s="126"/>
      <c r="M455" s="126"/>
      <c r="N455" s="615"/>
      <c r="O455" s="126"/>
      <c r="P455" s="194" t="s">
        <v>1457</v>
      </c>
      <c r="Q455" s="193">
        <v>0</v>
      </c>
      <c r="R455" s="193">
        <v>1.78</v>
      </c>
      <c r="S455" s="193">
        <v>1.78</v>
      </c>
      <c r="T455" s="252"/>
      <c r="U455" s="252"/>
      <c r="V455" s="194"/>
      <c r="W455" s="226"/>
      <c r="X455" s="226"/>
      <c r="Y455" s="194"/>
      <c r="Z455" s="252"/>
      <c r="AA455" s="575"/>
      <c r="AB455" s="575"/>
      <c r="AC455" s="575"/>
      <c r="AD455" s="252"/>
      <c r="AE455" s="75"/>
      <c r="AF455" s="577"/>
    </row>
    <row r="456" outlineLevel="2" spans="1:32">
      <c r="A456" s="126"/>
      <c r="B456" s="194"/>
      <c r="C456" s="194"/>
      <c r="D456" s="194"/>
      <c r="E456" s="194"/>
      <c r="F456" s="311" t="s">
        <v>1457</v>
      </c>
      <c r="G456" s="193">
        <v>0.117</v>
      </c>
      <c r="H456" s="193">
        <v>1.717</v>
      </c>
      <c r="I456" s="193"/>
      <c r="J456" s="193"/>
      <c r="K456" s="126"/>
      <c r="L456" s="126"/>
      <c r="M456" s="126"/>
      <c r="N456" s="615"/>
      <c r="O456" s="126"/>
      <c r="P456" s="194" t="s">
        <v>1457</v>
      </c>
      <c r="Q456" s="193"/>
      <c r="R456" s="193"/>
      <c r="S456" s="193"/>
      <c r="T456" s="252"/>
      <c r="U456" s="252"/>
      <c r="V456" s="194"/>
      <c r="W456" s="226"/>
      <c r="X456" s="226"/>
      <c r="Y456" s="194"/>
      <c r="Z456" s="252"/>
      <c r="AA456" s="575"/>
      <c r="AB456" s="575"/>
      <c r="AC456" s="575"/>
      <c r="AD456" s="252"/>
      <c r="AE456" s="75"/>
      <c r="AF456" s="577"/>
    </row>
    <row r="457" outlineLevel="2" spans="1:32">
      <c r="A457" s="126"/>
      <c r="B457" s="194"/>
      <c r="C457" s="194"/>
      <c r="D457" s="194"/>
      <c r="E457" s="194"/>
      <c r="F457" s="311" t="s">
        <v>1457</v>
      </c>
      <c r="G457" s="193">
        <v>1.717</v>
      </c>
      <c r="H457" s="193">
        <v>1.78</v>
      </c>
      <c r="I457" s="193"/>
      <c r="J457" s="193"/>
      <c r="K457" s="126"/>
      <c r="L457" s="126"/>
      <c r="M457" s="126"/>
      <c r="N457" s="615"/>
      <c r="O457" s="126"/>
      <c r="P457" s="194" t="s">
        <v>1457</v>
      </c>
      <c r="Q457" s="193"/>
      <c r="R457" s="193"/>
      <c r="S457" s="193"/>
      <c r="T457" s="252"/>
      <c r="U457" s="252"/>
      <c r="V457" s="194"/>
      <c r="W457" s="226"/>
      <c r="X457" s="226"/>
      <c r="Y457" s="194"/>
      <c r="Z457" s="252"/>
      <c r="AA457" s="575"/>
      <c r="AB457" s="575"/>
      <c r="AC457" s="575"/>
      <c r="AD457" s="252"/>
      <c r="AE457" s="75"/>
      <c r="AF457" s="577"/>
    </row>
    <row r="458" outlineLevel="2" spans="1:32">
      <c r="A458" s="126"/>
      <c r="B458" s="194"/>
      <c r="C458" s="194"/>
      <c r="D458" s="194"/>
      <c r="E458" s="194"/>
      <c r="F458" s="311" t="s">
        <v>1458</v>
      </c>
      <c r="G458" s="193">
        <v>0.516</v>
      </c>
      <c r="H458" s="193">
        <v>0.848</v>
      </c>
      <c r="I458" s="193"/>
      <c r="J458" s="193"/>
      <c r="K458" s="126"/>
      <c r="L458" s="126"/>
      <c r="M458" s="126"/>
      <c r="N458" s="615"/>
      <c r="O458" s="126"/>
      <c r="P458" s="194" t="s">
        <v>1458</v>
      </c>
      <c r="Q458" s="193">
        <v>0.516</v>
      </c>
      <c r="R458" s="193">
        <v>0.848</v>
      </c>
      <c r="S458" s="193">
        <v>0.332</v>
      </c>
      <c r="T458" s="252"/>
      <c r="U458" s="252"/>
      <c r="V458" s="194"/>
      <c r="W458" s="226"/>
      <c r="X458" s="226"/>
      <c r="Y458" s="194"/>
      <c r="Z458" s="252"/>
      <c r="AA458" s="575"/>
      <c r="AB458" s="575"/>
      <c r="AC458" s="575"/>
      <c r="AD458" s="252"/>
      <c r="AE458" s="75"/>
      <c r="AF458" s="577"/>
    </row>
    <row r="459" outlineLevel="2" spans="1:32">
      <c r="A459" s="126"/>
      <c r="B459" s="194"/>
      <c r="C459" s="194"/>
      <c r="D459" s="194"/>
      <c r="E459" s="194"/>
      <c r="F459" s="311" t="s">
        <v>1459</v>
      </c>
      <c r="G459" s="193">
        <v>0</v>
      </c>
      <c r="H459" s="193">
        <v>0.34</v>
      </c>
      <c r="I459" s="193"/>
      <c r="J459" s="193"/>
      <c r="K459" s="126"/>
      <c r="L459" s="126"/>
      <c r="M459" s="126"/>
      <c r="N459" s="615"/>
      <c r="O459" s="126"/>
      <c r="P459" s="194" t="s">
        <v>1459</v>
      </c>
      <c r="Q459" s="193">
        <v>0</v>
      </c>
      <c r="R459" s="193">
        <v>0.28</v>
      </c>
      <c r="S459" s="193">
        <v>0.28</v>
      </c>
      <c r="T459" s="252"/>
      <c r="U459" s="252"/>
      <c r="V459" s="194"/>
      <c r="W459" s="226"/>
      <c r="X459" s="226"/>
      <c r="Y459" s="194"/>
      <c r="Z459" s="252"/>
      <c r="AA459" s="575"/>
      <c r="AB459" s="575"/>
      <c r="AC459" s="575"/>
      <c r="AD459" s="252"/>
      <c r="AE459" s="75"/>
      <c r="AF459" s="577"/>
    </row>
    <row r="460" outlineLevel="2" spans="1:32">
      <c r="A460" s="126"/>
      <c r="B460" s="194"/>
      <c r="C460" s="194"/>
      <c r="D460" s="194"/>
      <c r="E460" s="194"/>
      <c r="F460" s="311" t="s">
        <v>1459</v>
      </c>
      <c r="G460" s="193">
        <v>0.64</v>
      </c>
      <c r="H460" s="193">
        <v>1.17</v>
      </c>
      <c r="I460" s="193"/>
      <c r="J460" s="193"/>
      <c r="K460" s="126"/>
      <c r="L460" s="126"/>
      <c r="M460" s="126"/>
      <c r="N460" s="615"/>
      <c r="O460" s="126"/>
      <c r="P460" s="194" t="s">
        <v>1459</v>
      </c>
      <c r="Q460" s="193">
        <v>0.64</v>
      </c>
      <c r="R460" s="193">
        <v>1.17</v>
      </c>
      <c r="S460" s="202">
        <v>0.53</v>
      </c>
      <c r="T460" s="252"/>
      <c r="U460" s="252"/>
      <c r="V460" s="194"/>
      <c r="W460" s="226"/>
      <c r="X460" s="226"/>
      <c r="Y460" s="194"/>
      <c r="Z460" s="252"/>
      <c r="AA460" s="575"/>
      <c r="AB460" s="575"/>
      <c r="AC460" s="575"/>
      <c r="AD460" s="252"/>
      <c r="AE460" s="75"/>
      <c r="AF460" s="577"/>
    </row>
    <row r="461" outlineLevel="2" spans="1:32">
      <c r="A461" s="126"/>
      <c r="B461" s="194"/>
      <c r="C461" s="194"/>
      <c r="D461" s="194"/>
      <c r="E461" s="194"/>
      <c r="F461" s="311" t="s">
        <v>1460</v>
      </c>
      <c r="G461" s="193">
        <v>0</v>
      </c>
      <c r="H461" s="193">
        <v>0.259</v>
      </c>
      <c r="I461" s="193"/>
      <c r="J461" s="193"/>
      <c r="K461" s="126"/>
      <c r="L461" s="126"/>
      <c r="M461" s="126"/>
      <c r="N461" s="615"/>
      <c r="O461" s="126"/>
      <c r="P461" s="194"/>
      <c r="Q461" s="194"/>
      <c r="R461" s="194"/>
      <c r="S461" s="203"/>
      <c r="T461" s="252"/>
      <c r="U461" s="252"/>
      <c r="V461" s="194"/>
      <c r="W461" s="226"/>
      <c r="X461" s="226"/>
      <c r="Y461" s="194"/>
      <c r="Z461" s="252"/>
      <c r="AA461" s="575"/>
      <c r="AB461" s="575"/>
      <c r="AC461" s="575"/>
      <c r="AD461" s="252"/>
      <c r="AE461" s="75"/>
      <c r="AF461" s="577"/>
    </row>
    <row r="462" outlineLevel="2" spans="1:32">
      <c r="A462" s="126"/>
      <c r="B462" s="194"/>
      <c r="C462" s="194"/>
      <c r="D462" s="194"/>
      <c r="E462" s="194"/>
      <c r="F462" s="311" t="s">
        <v>1460</v>
      </c>
      <c r="G462" s="193">
        <v>0.259</v>
      </c>
      <c r="H462" s="193">
        <v>2.197</v>
      </c>
      <c r="I462" s="193"/>
      <c r="J462" s="193"/>
      <c r="K462" s="126"/>
      <c r="L462" s="126"/>
      <c r="M462" s="126"/>
      <c r="N462" s="615"/>
      <c r="O462" s="126"/>
      <c r="P462" s="194" t="s">
        <v>1460</v>
      </c>
      <c r="Q462" s="193">
        <v>0.259</v>
      </c>
      <c r="R462" s="193">
        <v>3.189</v>
      </c>
      <c r="S462" s="202">
        <v>2.93</v>
      </c>
      <c r="T462" s="252"/>
      <c r="U462" s="252"/>
      <c r="V462" s="194"/>
      <c r="W462" s="226"/>
      <c r="X462" s="226"/>
      <c r="Y462" s="194"/>
      <c r="Z462" s="252"/>
      <c r="AA462" s="575"/>
      <c r="AB462" s="575"/>
      <c r="AC462" s="575"/>
      <c r="AD462" s="252"/>
      <c r="AE462" s="75"/>
      <c r="AF462" s="577"/>
    </row>
    <row r="463" outlineLevel="2" spans="1:32">
      <c r="A463" s="126"/>
      <c r="B463" s="194"/>
      <c r="C463" s="194"/>
      <c r="D463" s="194"/>
      <c r="E463" s="194"/>
      <c r="F463" s="311" t="s">
        <v>1460</v>
      </c>
      <c r="G463" s="193">
        <v>2.197</v>
      </c>
      <c r="H463" s="193">
        <v>3.189</v>
      </c>
      <c r="I463" s="193"/>
      <c r="J463" s="193"/>
      <c r="K463" s="126"/>
      <c r="L463" s="126"/>
      <c r="M463" s="126"/>
      <c r="N463" s="615"/>
      <c r="O463" s="126"/>
      <c r="P463" s="194" t="s">
        <v>1460</v>
      </c>
      <c r="Q463" s="193"/>
      <c r="R463" s="193"/>
      <c r="S463" s="203"/>
      <c r="T463" s="203"/>
      <c r="U463" s="203"/>
      <c r="V463" s="194"/>
      <c r="W463" s="226"/>
      <c r="X463" s="226"/>
      <c r="Y463" s="194"/>
      <c r="Z463" s="203"/>
      <c r="AA463" s="560"/>
      <c r="AB463" s="560"/>
      <c r="AC463" s="560"/>
      <c r="AD463" s="203"/>
      <c r="AE463" s="75"/>
      <c r="AF463" s="562"/>
    </row>
    <row r="464" outlineLevel="2" spans="1:32">
      <c r="A464" s="126">
        <f>MAX($A$7:A463)+1</f>
        <v>304</v>
      </c>
      <c r="B464" s="194" t="s">
        <v>73</v>
      </c>
      <c r="C464" s="194" t="s">
        <v>77</v>
      </c>
      <c r="D464" s="194" t="s">
        <v>242</v>
      </c>
      <c r="E464" s="194" t="s">
        <v>1461</v>
      </c>
      <c r="F464" s="311" t="s">
        <v>1462</v>
      </c>
      <c r="G464" s="193">
        <v>0</v>
      </c>
      <c r="H464" s="193">
        <v>2.686</v>
      </c>
      <c r="I464" s="193"/>
      <c r="J464" s="193">
        <v>2.686</v>
      </c>
      <c r="K464" s="126">
        <v>98</v>
      </c>
      <c r="L464" s="126">
        <v>98</v>
      </c>
      <c r="M464" s="126">
        <f>N464</f>
        <v>76</v>
      </c>
      <c r="N464" s="615">
        <f>ROUND(L464*0.7797,0)</f>
        <v>76</v>
      </c>
      <c r="O464" s="126"/>
      <c r="P464" s="194" t="s">
        <v>1462</v>
      </c>
      <c r="Q464" s="193">
        <v>0</v>
      </c>
      <c r="R464" s="193">
        <v>2.686</v>
      </c>
      <c r="S464" s="193">
        <v>2.686</v>
      </c>
      <c r="T464" s="193">
        <v>2.686</v>
      </c>
      <c r="U464" s="193">
        <v>130.29</v>
      </c>
      <c r="V464" s="194" t="s">
        <v>245</v>
      </c>
      <c r="W464" s="226">
        <v>151.004</v>
      </c>
      <c r="X464" s="226">
        <v>130.29</v>
      </c>
      <c r="Y464" s="194" t="s">
        <v>1463</v>
      </c>
      <c r="Z464" s="193" t="s">
        <v>334</v>
      </c>
      <c r="AA464" s="563" t="s">
        <v>335</v>
      </c>
      <c r="AB464" s="563" t="s">
        <v>190</v>
      </c>
      <c r="AC464" s="563">
        <f>SUMIF(Sheet3!B:B,C464,Sheet3!D:D)</f>
        <v>60</v>
      </c>
      <c r="AD464" s="193">
        <f>(ROUND(AC464*T464,0))</f>
        <v>161</v>
      </c>
      <c r="AE464" s="75"/>
      <c r="AF464" s="554"/>
    </row>
    <row r="465" outlineLevel="2" spans="1:32">
      <c r="A465" s="126">
        <f>MAX($A$7:A464)+1</f>
        <v>305</v>
      </c>
      <c r="B465" s="194" t="s">
        <v>73</v>
      </c>
      <c r="C465" s="194" t="s">
        <v>77</v>
      </c>
      <c r="D465" s="194" t="s">
        <v>242</v>
      </c>
      <c r="E465" s="194" t="s">
        <v>1464</v>
      </c>
      <c r="F465" s="311" t="s">
        <v>1465</v>
      </c>
      <c r="G465" s="193">
        <v>0</v>
      </c>
      <c r="H465" s="193">
        <v>1.283</v>
      </c>
      <c r="I465" s="193"/>
      <c r="J465" s="193">
        <v>4.034</v>
      </c>
      <c r="K465" s="126">
        <v>171</v>
      </c>
      <c r="L465" s="126">
        <v>171</v>
      </c>
      <c r="M465" s="126">
        <f>N465</f>
        <v>133</v>
      </c>
      <c r="N465" s="615">
        <f>ROUND(L465*0.7797,0)</f>
        <v>133</v>
      </c>
      <c r="O465" s="126"/>
      <c r="P465" s="194" t="s">
        <v>1465</v>
      </c>
      <c r="Q465" s="193">
        <v>0</v>
      </c>
      <c r="R465" s="193">
        <v>1.298</v>
      </c>
      <c r="S465" s="193">
        <v>1.298</v>
      </c>
      <c r="T465" s="202">
        <v>4.049</v>
      </c>
      <c r="U465" s="202">
        <v>227.4</v>
      </c>
      <c r="V465" s="194" t="s">
        <v>245</v>
      </c>
      <c r="W465" s="226">
        <v>267.502</v>
      </c>
      <c r="X465" s="226">
        <v>227.394</v>
      </c>
      <c r="Y465" s="194" t="s">
        <v>1466</v>
      </c>
      <c r="Z465" s="202" t="s">
        <v>334</v>
      </c>
      <c r="AA465" s="556" t="s">
        <v>335</v>
      </c>
      <c r="AB465" s="556" t="s">
        <v>190</v>
      </c>
      <c r="AC465" s="556">
        <f>SUMIF(Sheet3!B:B,C465,Sheet3!D:D)</f>
        <v>60</v>
      </c>
      <c r="AD465" s="202">
        <f>(ROUND(AC465*T465,0))</f>
        <v>243</v>
      </c>
      <c r="AE465" s="75"/>
      <c r="AF465" s="558"/>
    </row>
    <row r="466" outlineLevel="2" spans="1:32">
      <c r="A466" s="126"/>
      <c r="B466" s="194"/>
      <c r="C466" s="194"/>
      <c r="D466" s="194"/>
      <c r="E466" s="194"/>
      <c r="F466" s="311" t="s">
        <v>1467</v>
      </c>
      <c r="G466" s="193">
        <v>0</v>
      </c>
      <c r="H466" s="193">
        <v>0.406</v>
      </c>
      <c r="I466" s="193"/>
      <c r="J466" s="193"/>
      <c r="K466" s="126"/>
      <c r="L466" s="126"/>
      <c r="M466" s="126"/>
      <c r="N466" s="615"/>
      <c r="O466" s="126"/>
      <c r="P466" s="194" t="s">
        <v>1467</v>
      </c>
      <c r="Q466" s="193">
        <v>0</v>
      </c>
      <c r="R466" s="193">
        <v>0.406</v>
      </c>
      <c r="S466" s="193">
        <v>0.406</v>
      </c>
      <c r="T466" s="252"/>
      <c r="U466" s="252"/>
      <c r="V466" s="194"/>
      <c r="W466" s="226"/>
      <c r="X466" s="226"/>
      <c r="Y466" s="194"/>
      <c r="Z466" s="252"/>
      <c r="AA466" s="575"/>
      <c r="AB466" s="575"/>
      <c r="AC466" s="575"/>
      <c r="AD466" s="252"/>
      <c r="AE466" s="75"/>
      <c r="AF466" s="577"/>
    </row>
    <row r="467" outlineLevel="2" spans="1:32">
      <c r="A467" s="126"/>
      <c r="B467" s="194"/>
      <c r="C467" s="194"/>
      <c r="D467" s="194"/>
      <c r="E467" s="194"/>
      <c r="F467" s="311" t="s">
        <v>1468</v>
      </c>
      <c r="G467" s="193">
        <v>0</v>
      </c>
      <c r="H467" s="193">
        <v>0.635</v>
      </c>
      <c r="I467" s="193"/>
      <c r="J467" s="193"/>
      <c r="K467" s="126"/>
      <c r="L467" s="126"/>
      <c r="M467" s="126"/>
      <c r="N467" s="615"/>
      <c r="O467" s="126"/>
      <c r="P467" s="194" t="s">
        <v>1468</v>
      </c>
      <c r="Q467" s="193">
        <v>0</v>
      </c>
      <c r="R467" s="193">
        <v>0.635</v>
      </c>
      <c r="S467" s="193">
        <v>0.635</v>
      </c>
      <c r="T467" s="252"/>
      <c r="U467" s="252"/>
      <c r="V467" s="194"/>
      <c r="W467" s="226"/>
      <c r="X467" s="226"/>
      <c r="Y467" s="194"/>
      <c r="Z467" s="252"/>
      <c r="AA467" s="575"/>
      <c r="AB467" s="575"/>
      <c r="AC467" s="575"/>
      <c r="AD467" s="252"/>
      <c r="AE467" s="75"/>
      <c r="AF467" s="577"/>
    </row>
    <row r="468" outlineLevel="2" spans="1:32">
      <c r="A468" s="126"/>
      <c r="B468" s="194"/>
      <c r="C468" s="194"/>
      <c r="D468" s="194"/>
      <c r="E468" s="194"/>
      <c r="F468" s="311" t="s">
        <v>1469</v>
      </c>
      <c r="G468" s="193">
        <v>0.93</v>
      </c>
      <c r="H468" s="193">
        <v>1.205</v>
      </c>
      <c r="I468" s="193"/>
      <c r="J468" s="193"/>
      <c r="K468" s="126"/>
      <c r="L468" s="126"/>
      <c r="M468" s="126"/>
      <c r="N468" s="615"/>
      <c r="O468" s="126"/>
      <c r="P468" s="194" t="s">
        <v>1469</v>
      </c>
      <c r="Q468" s="193">
        <v>0.93</v>
      </c>
      <c r="R468" s="193">
        <v>1.205</v>
      </c>
      <c r="S468" s="193">
        <v>0.275</v>
      </c>
      <c r="T468" s="252"/>
      <c r="U468" s="252"/>
      <c r="V468" s="194"/>
      <c r="W468" s="226"/>
      <c r="X468" s="226"/>
      <c r="Y468" s="194"/>
      <c r="Z468" s="252"/>
      <c r="AA468" s="575"/>
      <c r="AB468" s="575"/>
      <c r="AC468" s="575"/>
      <c r="AD468" s="252"/>
      <c r="AE468" s="75"/>
      <c r="AF468" s="577"/>
    </row>
    <row r="469" outlineLevel="2" spans="1:32">
      <c r="A469" s="126"/>
      <c r="B469" s="194"/>
      <c r="C469" s="194"/>
      <c r="D469" s="194"/>
      <c r="E469" s="194"/>
      <c r="F469" s="311" t="s">
        <v>1470</v>
      </c>
      <c r="G469" s="193">
        <v>3.374</v>
      </c>
      <c r="H469" s="193">
        <v>3.854</v>
      </c>
      <c r="I469" s="193"/>
      <c r="J469" s="193"/>
      <c r="K469" s="126"/>
      <c r="L469" s="126"/>
      <c r="M469" s="126"/>
      <c r="N469" s="615"/>
      <c r="O469" s="126"/>
      <c r="P469" s="194" t="s">
        <v>1470</v>
      </c>
      <c r="Q469" s="193">
        <v>3.374</v>
      </c>
      <c r="R469" s="193">
        <v>4.809</v>
      </c>
      <c r="S469" s="202">
        <v>1.435</v>
      </c>
      <c r="T469" s="252"/>
      <c r="U469" s="252"/>
      <c r="V469" s="194"/>
      <c r="W469" s="226"/>
      <c r="X469" s="226"/>
      <c r="Y469" s="194"/>
      <c r="Z469" s="252"/>
      <c r="AA469" s="575"/>
      <c r="AB469" s="575"/>
      <c r="AC469" s="575"/>
      <c r="AD469" s="252"/>
      <c r="AE469" s="75"/>
      <c r="AF469" s="577"/>
    </row>
    <row r="470" outlineLevel="2" spans="1:32">
      <c r="A470" s="126"/>
      <c r="B470" s="194"/>
      <c r="C470" s="194"/>
      <c r="D470" s="194"/>
      <c r="E470" s="194"/>
      <c r="F470" s="311" t="s">
        <v>1470</v>
      </c>
      <c r="G470" s="193">
        <v>3.854</v>
      </c>
      <c r="H470" s="193">
        <v>4.787</v>
      </c>
      <c r="I470" s="193"/>
      <c r="J470" s="193"/>
      <c r="K470" s="126"/>
      <c r="L470" s="126"/>
      <c r="M470" s="126"/>
      <c r="N470" s="615"/>
      <c r="O470" s="126"/>
      <c r="P470" s="194" t="s">
        <v>1470</v>
      </c>
      <c r="Q470" s="193"/>
      <c r="R470" s="193"/>
      <c r="S470" s="252"/>
      <c r="T470" s="252"/>
      <c r="U470" s="252"/>
      <c r="V470" s="194"/>
      <c r="W470" s="226"/>
      <c r="X470" s="226"/>
      <c r="Y470" s="194"/>
      <c r="Z470" s="252"/>
      <c r="AA470" s="575"/>
      <c r="AB470" s="575"/>
      <c r="AC470" s="575"/>
      <c r="AD470" s="252"/>
      <c r="AE470" s="75"/>
      <c r="AF470" s="577"/>
    </row>
    <row r="471" outlineLevel="2" spans="1:32">
      <c r="A471" s="126"/>
      <c r="B471" s="194"/>
      <c r="C471" s="194"/>
      <c r="D471" s="194"/>
      <c r="E471" s="194"/>
      <c r="F471" s="311" t="s">
        <v>1470</v>
      </c>
      <c r="G471" s="193">
        <v>4.787</v>
      </c>
      <c r="H471" s="193">
        <v>4.809</v>
      </c>
      <c r="I471" s="193"/>
      <c r="J471" s="193"/>
      <c r="K471" s="126"/>
      <c r="L471" s="126"/>
      <c r="M471" s="126"/>
      <c r="N471" s="615"/>
      <c r="O471" s="126"/>
      <c r="P471" s="194" t="s">
        <v>1470</v>
      </c>
      <c r="Q471" s="193"/>
      <c r="R471" s="193"/>
      <c r="S471" s="203"/>
      <c r="T471" s="203"/>
      <c r="U471" s="203"/>
      <c r="V471" s="194"/>
      <c r="W471" s="226"/>
      <c r="X471" s="226"/>
      <c r="Y471" s="194"/>
      <c r="Z471" s="203"/>
      <c r="AA471" s="560"/>
      <c r="AB471" s="560"/>
      <c r="AC471" s="560"/>
      <c r="AD471" s="203"/>
      <c r="AE471" s="75"/>
      <c r="AF471" s="562"/>
    </row>
    <row r="472" outlineLevel="2" spans="1:32">
      <c r="A472" s="126">
        <f>MAX($A$7:A471)+1</f>
        <v>306</v>
      </c>
      <c r="B472" s="194" t="s">
        <v>73</v>
      </c>
      <c r="C472" s="194" t="s">
        <v>77</v>
      </c>
      <c r="D472" s="194" t="s">
        <v>242</v>
      </c>
      <c r="E472" s="194" t="s">
        <v>1471</v>
      </c>
      <c r="F472" s="311" t="s">
        <v>1472</v>
      </c>
      <c r="G472" s="193">
        <v>0.75</v>
      </c>
      <c r="H472" s="193">
        <v>2.071</v>
      </c>
      <c r="I472" s="193"/>
      <c r="J472" s="193">
        <v>3.515</v>
      </c>
      <c r="K472" s="126">
        <v>244</v>
      </c>
      <c r="L472" s="126">
        <v>244</v>
      </c>
      <c r="M472" s="126">
        <f>N472</f>
        <v>190</v>
      </c>
      <c r="N472" s="615">
        <f>ROUND(L472*0.7797,0)</f>
        <v>190</v>
      </c>
      <c r="O472" s="126"/>
      <c r="P472" s="194" t="s">
        <v>1472</v>
      </c>
      <c r="Q472" s="193">
        <v>0.75</v>
      </c>
      <c r="R472" s="193">
        <v>2.071</v>
      </c>
      <c r="S472" s="193">
        <v>1.32</v>
      </c>
      <c r="T472" s="202">
        <v>3.51</v>
      </c>
      <c r="U472" s="202">
        <v>324.62</v>
      </c>
      <c r="V472" s="194" t="s">
        <v>245</v>
      </c>
      <c r="W472" s="226">
        <v>375.5</v>
      </c>
      <c r="X472" s="226">
        <v>325.195</v>
      </c>
      <c r="Y472" s="194" t="s">
        <v>1473</v>
      </c>
      <c r="Z472" s="202" t="s">
        <v>334</v>
      </c>
      <c r="AA472" s="556" t="s">
        <v>335</v>
      </c>
      <c r="AB472" s="556" t="s">
        <v>190</v>
      </c>
      <c r="AC472" s="556">
        <f>SUMIF(Sheet3!B:B,C472,Sheet3!D:D)</f>
        <v>60</v>
      </c>
      <c r="AD472" s="202">
        <f>(ROUND(AC472*T472,0))</f>
        <v>211</v>
      </c>
      <c r="AE472" s="75"/>
      <c r="AF472" s="558"/>
    </row>
    <row r="473" outlineLevel="2" spans="1:32">
      <c r="A473" s="126"/>
      <c r="B473" s="194"/>
      <c r="C473" s="194"/>
      <c r="D473" s="194"/>
      <c r="E473" s="194"/>
      <c r="F473" s="311" t="s">
        <v>1474</v>
      </c>
      <c r="G473" s="193">
        <v>0</v>
      </c>
      <c r="H473" s="193">
        <v>1.08</v>
      </c>
      <c r="I473" s="193"/>
      <c r="J473" s="193"/>
      <c r="K473" s="126"/>
      <c r="L473" s="126"/>
      <c r="M473" s="126"/>
      <c r="N473" s="615"/>
      <c r="O473" s="126"/>
      <c r="P473" s="194" t="s">
        <v>1474</v>
      </c>
      <c r="Q473" s="193">
        <v>0</v>
      </c>
      <c r="R473" s="193">
        <v>1.08</v>
      </c>
      <c r="S473" s="193">
        <v>1.08</v>
      </c>
      <c r="T473" s="252"/>
      <c r="U473" s="252"/>
      <c r="V473" s="194"/>
      <c r="W473" s="226"/>
      <c r="X473" s="226"/>
      <c r="Y473" s="194"/>
      <c r="Z473" s="252"/>
      <c r="AA473" s="575"/>
      <c r="AB473" s="575"/>
      <c r="AC473" s="575"/>
      <c r="AD473" s="252"/>
      <c r="AE473" s="75"/>
      <c r="AF473" s="577"/>
    </row>
    <row r="474" outlineLevel="2" spans="1:32">
      <c r="A474" s="126"/>
      <c r="B474" s="194"/>
      <c r="C474" s="194"/>
      <c r="D474" s="194"/>
      <c r="E474" s="194"/>
      <c r="F474" s="311" t="s">
        <v>1474</v>
      </c>
      <c r="G474" s="193">
        <v>1.54</v>
      </c>
      <c r="H474" s="193">
        <v>1.941</v>
      </c>
      <c r="I474" s="193"/>
      <c r="J474" s="193"/>
      <c r="K474" s="126"/>
      <c r="L474" s="126"/>
      <c r="M474" s="126"/>
      <c r="N474" s="615"/>
      <c r="O474" s="126"/>
      <c r="P474" s="194" t="s">
        <v>1474</v>
      </c>
      <c r="Q474" s="193">
        <v>1.54</v>
      </c>
      <c r="R474" s="193">
        <v>2.654</v>
      </c>
      <c r="S474" s="202">
        <v>1.11</v>
      </c>
      <c r="T474" s="252"/>
      <c r="U474" s="252"/>
      <c r="V474" s="194"/>
      <c r="W474" s="226"/>
      <c r="X474" s="226"/>
      <c r="Y474" s="194"/>
      <c r="Z474" s="252"/>
      <c r="AA474" s="575"/>
      <c r="AB474" s="575"/>
      <c r="AC474" s="575"/>
      <c r="AD474" s="252"/>
      <c r="AE474" s="75"/>
      <c r="AF474" s="577"/>
    </row>
    <row r="475" outlineLevel="2" spans="1:32">
      <c r="A475" s="126"/>
      <c r="B475" s="194"/>
      <c r="C475" s="194"/>
      <c r="D475" s="194"/>
      <c r="E475" s="194"/>
      <c r="F475" s="311" t="s">
        <v>1474</v>
      </c>
      <c r="G475" s="193">
        <v>1.941</v>
      </c>
      <c r="H475" s="193">
        <v>2.654</v>
      </c>
      <c r="I475" s="193"/>
      <c r="J475" s="193"/>
      <c r="K475" s="126"/>
      <c r="L475" s="126"/>
      <c r="M475" s="126"/>
      <c r="N475" s="615"/>
      <c r="O475" s="126"/>
      <c r="P475" s="194" t="s">
        <v>1474</v>
      </c>
      <c r="Q475" s="193"/>
      <c r="R475" s="193"/>
      <c r="S475" s="203"/>
      <c r="T475" s="203"/>
      <c r="U475" s="203"/>
      <c r="V475" s="194"/>
      <c r="W475" s="226"/>
      <c r="X475" s="226"/>
      <c r="Y475" s="194"/>
      <c r="Z475" s="203"/>
      <c r="AA475" s="560"/>
      <c r="AB475" s="560"/>
      <c r="AC475" s="560"/>
      <c r="AD475" s="203"/>
      <c r="AE475" s="75"/>
      <c r="AF475" s="562"/>
    </row>
    <row r="476" outlineLevel="2" spans="1:32">
      <c r="A476" s="126">
        <f>MAX($A$7:A475)+1</f>
        <v>307</v>
      </c>
      <c r="B476" s="194" t="s">
        <v>73</v>
      </c>
      <c r="C476" s="194" t="s">
        <v>77</v>
      </c>
      <c r="D476" s="194" t="s">
        <v>242</v>
      </c>
      <c r="E476" s="194" t="s">
        <v>1475</v>
      </c>
      <c r="F476" s="311" t="s">
        <v>1476</v>
      </c>
      <c r="G476" s="193">
        <v>0</v>
      </c>
      <c r="H476" s="193">
        <v>0.65</v>
      </c>
      <c r="I476" s="193"/>
      <c r="J476" s="193">
        <v>1.43</v>
      </c>
      <c r="K476" s="126">
        <v>73</v>
      </c>
      <c r="L476" s="126">
        <v>73</v>
      </c>
      <c r="M476" s="126">
        <f>N476</f>
        <v>57</v>
      </c>
      <c r="N476" s="615">
        <f>ROUND(L476*0.7797,0)</f>
        <v>57</v>
      </c>
      <c r="O476" s="126"/>
      <c r="P476" s="194" t="s">
        <v>1476</v>
      </c>
      <c r="Q476" s="193">
        <v>0</v>
      </c>
      <c r="R476" s="193">
        <v>0.65</v>
      </c>
      <c r="S476" s="193">
        <v>0.53</v>
      </c>
      <c r="T476" s="202">
        <v>1.311</v>
      </c>
      <c r="U476" s="202">
        <v>96.86</v>
      </c>
      <c r="V476" s="194" t="s">
        <v>245</v>
      </c>
      <c r="W476" s="226">
        <v>113.668</v>
      </c>
      <c r="X476" s="226">
        <v>97.754</v>
      </c>
      <c r="Y476" s="194" t="s">
        <v>1477</v>
      </c>
      <c r="Z476" s="202" t="s">
        <v>334</v>
      </c>
      <c r="AA476" s="556" t="s">
        <v>335</v>
      </c>
      <c r="AB476" s="556" t="s">
        <v>190</v>
      </c>
      <c r="AC476" s="556">
        <f>SUMIF(Sheet3!B:B,C476,Sheet3!D:D)</f>
        <v>60</v>
      </c>
      <c r="AD476" s="202">
        <f>(ROUND(AC476*T476,0))</f>
        <v>79</v>
      </c>
      <c r="AE476" s="75"/>
      <c r="AF476" s="558"/>
    </row>
    <row r="477" outlineLevel="2" spans="1:32">
      <c r="A477" s="126"/>
      <c r="B477" s="194"/>
      <c r="C477" s="194"/>
      <c r="D477" s="194"/>
      <c r="E477" s="194"/>
      <c r="F477" s="311" t="s">
        <v>1478</v>
      </c>
      <c r="G477" s="193">
        <v>0</v>
      </c>
      <c r="H477" s="193">
        <v>0.78</v>
      </c>
      <c r="I477" s="193"/>
      <c r="J477" s="193"/>
      <c r="K477" s="126"/>
      <c r="L477" s="126"/>
      <c r="M477" s="126"/>
      <c r="N477" s="615"/>
      <c r="O477" s="126"/>
      <c r="P477" s="194" t="s">
        <v>1478</v>
      </c>
      <c r="Q477" s="193">
        <v>0</v>
      </c>
      <c r="R477" s="193">
        <v>0.781</v>
      </c>
      <c r="S477" s="193">
        <v>0.781</v>
      </c>
      <c r="T477" s="203"/>
      <c r="U477" s="203"/>
      <c r="V477" s="194"/>
      <c r="W477" s="226"/>
      <c r="X477" s="226"/>
      <c r="Y477" s="194"/>
      <c r="Z477" s="203"/>
      <c r="AA477" s="560"/>
      <c r="AB477" s="560"/>
      <c r="AC477" s="560"/>
      <c r="AD477" s="203"/>
      <c r="AE477" s="75"/>
      <c r="AF477" s="562"/>
    </row>
    <row r="478" outlineLevel="2" spans="1:32">
      <c r="A478" s="126">
        <f>MAX($A$7:A477)+1</f>
        <v>308</v>
      </c>
      <c r="B478" s="194" t="s">
        <v>73</v>
      </c>
      <c r="C478" s="194" t="s">
        <v>77</v>
      </c>
      <c r="D478" s="194" t="s">
        <v>242</v>
      </c>
      <c r="E478" s="194" t="s">
        <v>1479</v>
      </c>
      <c r="F478" s="311" t="s">
        <v>1480</v>
      </c>
      <c r="G478" s="193">
        <v>6.262</v>
      </c>
      <c r="H478" s="193">
        <v>6.4</v>
      </c>
      <c r="I478" s="193"/>
      <c r="J478" s="193">
        <v>3.936</v>
      </c>
      <c r="K478" s="126">
        <v>178</v>
      </c>
      <c r="L478" s="126">
        <v>178</v>
      </c>
      <c r="M478" s="126">
        <f>N478</f>
        <v>139</v>
      </c>
      <c r="N478" s="615">
        <f>ROUND(L478*0.7797,0)</f>
        <v>139</v>
      </c>
      <c r="O478" s="126"/>
      <c r="P478" s="194" t="s">
        <v>1480</v>
      </c>
      <c r="Q478" s="193">
        <v>6.26</v>
      </c>
      <c r="R478" s="193">
        <v>7.881</v>
      </c>
      <c r="S478" s="193">
        <v>1.621</v>
      </c>
      <c r="T478" s="202">
        <v>3.979</v>
      </c>
      <c r="U478" s="202">
        <v>236.93</v>
      </c>
      <c r="V478" s="194" t="s">
        <v>245</v>
      </c>
      <c r="W478" s="226">
        <v>275.713</v>
      </c>
      <c r="X478" s="226">
        <v>236.77</v>
      </c>
      <c r="Y478" s="194" t="s">
        <v>1481</v>
      </c>
      <c r="Z478" s="202" t="s">
        <v>334</v>
      </c>
      <c r="AA478" s="556" t="s">
        <v>335</v>
      </c>
      <c r="AB478" s="556" t="s">
        <v>190</v>
      </c>
      <c r="AC478" s="556">
        <f>SUMIF(Sheet3!B:B,C478,Sheet3!D:D)</f>
        <v>60</v>
      </c>
      <c r="AD478" s="202">
        <f>(ROUND(AC478*T478,0))</f>
        <v>239</v>
      </c>
      <c r="AE478" s="75"/>
      <c r="AF478" s="558"/>
    </row>
    <row r="479" outlineLevel="2" spans="1:32">
      <c r="A479" s="126"/>
      <c r="B479" s="194"/>
      <c r="C479" s="194"/>
      <c r="D479" s="194"/>
      <c r="E479" s="194"/>
      <c r="F479" s="311" t="s">
        <v>1480</v>
      </c>
      <c r="G479" s="193">
        <v>6.4</v>
      </c>
      <c r="H479" s="193">
        <v>7.121</v>
      </c>
      <c r="I479" s="193"/>
      <c r="J479" s="193"/>
      <c r="K479" s="126"/>
      <c r="L479" s="126"/>
      <c r="M479" s="126"/>
      <c r="N479" s="615"/>
      <c r="O479" s="126"/>
      <c r="P479" s="194" t="s">
        <v>1480</v>
      </c>
      <c r="Q479" s="193"/>
      <c r="R479" s="193"/>
      <c r="S479" s="193"/>
      <c r="T479" s="252"/>
      <c r="U479" s="252"/>
      <c r="V479" s="194"/>
      <c r="W479" s="226"/>
      <c r="X479" s="226"/>
      <c r="Y479" s="194"/>
      <c r="Z479" s="252"/>
      <c r="AA479" s="575"/>
      <c r="AB479" s="575"/>
      <c r="AC479" s="575"/>
      <c r="AD479" s="252"/>
      <c r="AE479" s="75"/>
      <c r="AF479" s="577"/>
    </row>
    <row r="480" outlineLevel="2" spans="1:32">
      <c r="A480" s="126"/>
      <c r="B480" s="194"/>
      <c r="C480" s="194"/>
      <c r="D480" s="194"/>
      <c r="E480" s="194"/>
      <c r="F480" s="311" t="s">
        <v>1480</v>
      </c>
      <c r="G480" s="193">
        <v>7.121</v>
      </c>
      <c r="H480" s="193">
        <v>7.84</v>
      </c>
      <c r="I480" s="193"/>
      <c r="J480" s="193"/>
      <c r="K480" s="126"/>
      <c r="L480" s="126"/>
      <c r="M480" s="126"/>
      <c r="N480" s="615"/>
      <c r="O480" s="126"/>
      <c r="P480" s="194" t="s">
        <v>1480</v>
      </c>
      <c r="Q480" s="193"/>
      <c r="R480" s="193"/>
      <c r="S480" s="193"/>
      <c r="T480" s="252"/>
      <c r="U480" s="252"/>
      <c r="V480" s="194"/>
      <c r="W480" s="226"/>
      <c r="X480" s="226"/>
      <c r="Y480" s="194"/>
      <c r="Z480" s="252"/>
      <c r="AA480" s="575"/>
      <c r="AB480" s="575"/>
      <c r="AC480" s="575"/>
      <c r="AD480" s="252"/>
      <c r="AE480" s="75"/>
      <c r="AF480" s="577"/>
    </row>
    <row r="481" outlineLevel="2" spans="1:32">
      <c r="A481" s="126"/>
      <c r="B481" s="194"/>
      <c r="C481" s="194"/>
      <c r="D481" s="194"/>
      <c r="E481" s="194"/>
      <c r="F481" s="311" t="s">
        <v>1482</v>
      </c>
      <c r="G481" s="193">
        <v>1.429</v>
      </c>
      <c r="H481" s="193">
        <v>3.27</v>
      </c>
      <c r="I481" s="193"/>
      <c r="J481" s="193"/>
      <c r="K481" s="126"/>
      <c r="L481" s="126"/>
      <c r="M481" s="126"/>
      <c r="N481" s="615"/>
      <c r="O481" s="126"/>
      <c r="P481" s="194" t="s">
        <v>1482</v>
      </c>
      <c r="Q481" s="193">
        <v>1.429</v>
      </c>
      <c r="R481" s="193">
        <v>3.27</v>
      </c>
      <c r="S481" s="193">
        <v>1.841</v>
      </c>
      <c r="T481" s="252"/>
      <c r="U481" s="252"/>
      <c r="V481" s="194"/>
      <c r="W481" s="226"/>
      <c r="X481" s="226"/>
      <c r="Y481" s="194"/>
      <c r="Z481" s="252"/>
      <c r="AA481" s="575"/>
      <c r="AB481" s="575"/>
      <c r="AC481" s="575"/>
      <c r="AD481" s="252"/>
      <c r="AE481" s="75"/>
      <c r="AF481" s="577"/>
    </row>
    <row r="482" outlineLevel="2" spans="1:32">
      <c r="A482" s="126"/>
      <c r="B482" s="194"/>
      <c r="C482" s="194"/>
      <c r="D482" s="194"/>
      <c r="E482" s="194"/>
      <c r="F482" s="311" t="s">
        <v>1483</v>
      </c>
      <c r="G482" s="193">
        <v>0</v>
      </c>
      <c r="H482" s="193">
        <v>0.517</v>
      </c>
      <c r="I482" s="193"/>
      <c r="J482" s="193"/>
      <c r="K482" s="126"/>
      <c r="L482" s="126"/>
      <c r="M482" s="126"/>
      <c r="N482" s="615"/>
      <c r="O482" s="126"/>
      <c r="P482" s="194" t="s">
        <v>1483</v>
      </c>
      <c r="Q482" s="193">
        <v>0</v>
      </c>
      <c r="R482" s="193">
        <v>0.517</v>
      </c>
      <c r="S482" s="193">
        <v>0.517</v>
      </c>
      <c r="T482" s="203"/>
      <c r="U482" s="203"/>
      <c r="V482" s="194"/>
      <c r="W482" s="226"/>
      <c r="X482" s="226"/>
      <c r="Y482" s="194"/>
      <c r="Z482" s="203"/>
      <c r="AA482" s="560"/>
      <c r="AB482" s="560"/>
      <c r="AC482" s="560"/>
      <c r="AD482" s="203"/>
      <c r="AE482" s="75"/>
      <c r="AF482" s="562"/>
    </row>
    <row r="483" outlineLevel="2" spans="1:32">
      <c r="A483" s="126">
        <f>MAX($A$7:A482)+1</f>
        <v>309</v>
      </c>
      <c r="B483" s="194" t="s">
        <v>73</v>
      </c>
      <c r="C483" s="194" t="s">
        <v>77</v>
      </c>
      <c r="D483" s="194" t="s">
        <v>242</v>
      </c>
      <c r="E483" s="194" t="s">
        <v>1484</v>
      </c>
      <c r="F483" s="311" t="s">
        <v>1485</v>
      </c>
      <c r="G483" s="193">
        <v>0</v>
      </c>
      <c r="H483" s="193">
        <v>0.497</v>
      </c>
      <c r="I483" s="193"/>
      <c r="J483" s="193">
        <v>0.497</v>
      </c>
      <c r="K483" s="126">
        <v>27</v>
      </c>
      <c r="L483" s="126">
        <v>27</v>
      </c>
      <c r="M483" s="126">
        <f>N483</f>
        <v>21</v>
      </c>
      <c r="N483" s="615">
        <f>ROUND(L483*0.7797,0)</f>
        <v>21</v>
      </c>
      <c r="O483" s="126"/>
      <c r="P483" s="194" t="s">
        <v>1485</v>
      </c>
      <c r="Q483" s="193">
        <v>0</v>
      </c>
      <c r="R483" s="193">
        <v>0.497</v>
      </c>
      <c r="S483" s="193">
        <v>0.497</v>
      </c>
      <c r="T483" s="193">
        <v>0.497</v>
      </c>
      <c r="U483" s="193">
        <v>36.53</v>
      </c>
      <c r="V483" s="194" t="s">
        <v>245</v>
      </c>
      <c r="W483" s="226">
        <v>42.851</v>
      </c>
      <c r="X483" s="226">
        <v>36.275</v>
      </c>
      <c r="Y483" s="194" t="s">
        <v>1486</v>
      </c>
      <c r="Z483" s="193" t="s">
        <v>334</v>
      </c>
      <c r="AA483" s="563" t="s">
        <v>335</v>
      </c>
      <c r="AB483" s="563" t="s">
        <v>190</v>
      </c>
      <c r="AC483" s="563">
        <f>SUMIF(Sheet3!B:B,C483,Sheet3!D:D)</f>
        <v>60</v>
      </c>
      <c r="AD483" s="193">
        <f>(ROUND(AC483*T483,0))</f>
        <v>30</v>
      </c>
      <c r="AE483" s="75"/>
      <c r="AF483" s="554"/>
    </row>
    <row r="484" outlineLevel="2" spans="1:32">
      <c r="A484" s="126">
        <f>MAX($A$7:A483)+1</f>
        <v>310</v>
      </c>
      <c r="B484" s="194" t="s">
        <v>73</v>
      </c>
      <c r="C484" s="194" t="s">
        <v>77</v>
      </c>
      <c r="D484" s="194" t="s">
        <v>242</v>
      </c>
      <c r="E484" s="194" t="s">
        <v>1487</v>
      </c>
      <c r="F484" s="311" t="s">
        <v>1488</v>
      </c>
      <c r="G484" s="193">
        <v>0.359</v>
      </c>
      <c r="H484" s="193">
        <v>0.868</v>
      </c>
      <c r="I484" s="193"/>
      <c r="J484" s="193">
        <v>2.592</v>
      </c>
      <c r="K484" s="126">
        <v>216</v>
      </c>
      <c r="L484" s="126">
        <v>216</v>
      </c>
      <c r="M484" s="126">
        <f>N484</f>
        <v>168</v>
      </c>
      <c r="N484" s="615">
        <f>ROUND(L484*0.7797,0)</f>
        <v>168</v>
      </c>
      <c r="O484" s="126"/>
      <c r="P484" s="194" t="s">
        <v>1488</v>
      </c>
      <c r="Q484" s="193">
        <v>0.359</v>
      </c>
      <c r="R484" s="193">
        <v>0.868</v>
      </c>
      <c r="S484" s="193">
        <v>0.509</v>
      </c>
      <c r="T484" s="202">
        <v>2.592</v>
      </c>
      <c r="U484" s="202">
        <v>289.58</v>
      </c>
      <c r="V484" s="194" t="s">
        <v>245</v>
      </c>
      <c r="W484" s="226">
        <v>335.43</v>
      </c>
      <c r="X484" s="226">
        <v>287.363</v>
      </c>
      <c r="Y484" s="194" t="s">
        <v>1489</v>
      </c>
      <c r="Z484" s="202" t="s">
        <v>334</v>
      </c>
      <c r="AA484" s="556" t="s">
        <v>335</v>
      </c>
      <c r="AB484" s="556" t="s">
        <v>190</v>
      </c>
      <c r="AC484" s="556">
        <f>SUMIF(Sheet3!B:B,C484,Sheet3!D:D)</f>
        <v>60</v>
      </c>
      <c r="AD484" s="202">
        <f>(ROUND(AC484*T484,0))</f>
        <v>156</v>
      </c>
      <c r="AE484" s="75"/>
      <c r="AF484" s="558"/>
    </row>
    <row r="485" outlineLevel="2" spans="1:32">
      <c r="A485" s="126"/>
      <c r="B485" s="194"/>
      <c r="C485" s="194"/>
      <c r="D485" s="194"/>
      <c r="E485" s="194"/>
      <c r="F485" s="311" t="s">
        <v>1490</v>
      </c>
      <c r="G485" s="193">
        <v>0</v>
      </c>
      <c r="H485" s="193">
        <v>0.738</v>
      </c>
      <c r="I485" s="193"/>
      <c r="J485" s="193"/>
      <c r="K485" s="126"/>
      <c r="L485" s="126"/>
      <c r="M485" s="126"/>
      <c r="N485" s="615"/>
      <c r="O485" s="126"/>
      <c r="P485" s="194" t="s">
        <v>1490</v>
      </c>
      <c r="Q485" s="193">
        <v>0</v>
      </c>
      <c r="R485" s="193">
        <v>0.738</v>
      </c>
      <c r="S485" s="193">
        <v>0.738</v>
      </c>
      <c r="T485" s="252"/>
      <c r="U485" s="252"/>
      <c r="V485" s="194"/>
      <c r="W485" s="226"/>
      <c r="X485" s="226"/>
      <c r="Y485" s="194"/>
      <c r="Z485" s="252"/>
      <c r="AA485" s="575"/>
      <c r="AB485" s="575"/>
      <c r="AC485" s="575"/>
      <c r="AD485" s="252"/>
      <c r="AE485" s="75"/>
      <c r="AF485" s="577"/>
    </row>
    <row r="486" outlineLevel="2" spans="1:32">
      <c r="A486" s="126"/>
      <c r="B486" s="194"/>
      <c r="C486" s="194"/>
      <c r="D486" s="194"/>
      <c r="E486" s="194"/>
      <c r="F486" s="311" t="s">
        <v>1491</v>
      </c>
      <c r="G486" s="193">
        <v>0.437</v>
      </c>
      <c r="H486" s="193">
        <v>0.656</v>
      </c>
      <c r="I486" s="193"/>
      <c r="J486" s="193"/>
      <c r="K486" s="126"/>
      <c r="L486" s="126"/>
      <c r="M486" s="126"/>
      <c r="N486" s="615"/>
      <c r="O486" s="126"/>
      <c r="P486" s="194" t="s">
        <v>1491</v>
      </c>
      <c r="Q486" s="193">
        <v>0.437</v>
      </c>
      <c r="R486" s="193">
        <v>0.656</v>
      </c>
      <c r="S486" s="193">
        <v>0.219</v>
      </c>
      <c r="T486" s="252"/>
      <c r="U486" s="252"/>
      <c r="V486" s="194"/>
      <c r="W486" s="226"/>
      <c r="X486" s="226"/>
      <c r="Y486" s="194"/>
      <c r="Z486" s="252"/>
      <c r="AA486" s="575"/>
      <c r="AB486" s="575"/>
      <c r="AC486" s="575"/>
      <c r="AD486" s="252"/>
      <c r="AE486" s="75"/>
      <c r="AF486" s="577"/>
    </row>
    <row r="487" outlineLevel="2" spans="1:32">
      <c r="A487" s="126"/>
      <c r="B487" s="194"/>
      <c r="C487" s="194"/>
      <c r="D487" s="194"/>
      <c r="E487" s="194"/>
      <c r="F487" s="311" t="s">
        <v>1492</v>
      </c>
      <c r="G487" s="193">
        <v>0</v>
      </c>
      <c r="H487" s="193">
        <v>0.432</v>
      </c>
      <c r="I487" s="193"/>
      <c r="J487" s="193"/>
      <c r="K487" s="126"/>
      <c r="L487" s="126"/>
      <c r="M487" s="126"/>
      <c r="N487" s="615"/>
      <c r="O487" s="126"/>
      <c r="P487" s="194" t="s">
        <v>1492</v>
      </c>
      <c r="Q487" s="193">
        <v>0</v>
      </c>
      <c r="R487" s="193">
        <v>0.432</v>
      </c>
      <c r="S487" s="193">
        <v>0.432</v>
      </c>
      <c r="T487" s="252"/>
      <c r="U487" s="252"/>
      <c r="V487" s="194"/>
      <c r="W487" s="226"/>
      <c r="X487" s="226"/>
      <c r="Y487" s="194"/>
      <c r="Z487" s="252"/>
      <c r="AA487" s="575"/>
      <c r="AB487" s="575"/>
      <c r="AC487" s="575"/>
      <c r="AD487" s="252"/>
      <c r="AE487" s="75"/>
      <c r="AF487" s="577"/>
    </row>
    <row r="488" outlineLevel="2" spans="1:32">
      <c r="A488" s="126"/>
      <c r="B488" s="194"/>
      <c r="C488" s="194"/>
      <c r="D488" s="194"/>
      <c r="E488" s="194"/>
      <c r="F488" s="311" t="s">
        <v>1493</v>
      </c>
      <c r="G488" s="193">
        <v>0</v>
      </c>
      <c r="H488" s="193">
        <v>0.514</v>
      </c>
      <c r="I488" s="193"/>
      <c r="J488" s="193"/>
      <c r="K488" s="126"/>
      <c r="L488" s="126"/>
      <c r="M488" s="126"/>
      <c r="N488" s="615"/>
      <c r="O488" s="126"/>
      <c r="P488" s="194" t="s">
        <v>1493</v>
      </c>
      <c r="Q488" s="193">
        <v>0</v>
      </c>
      <c r="R488" s="193">
        <v>0.514</v>
      </c>
      <c r="S488" s="193">
        <v>0.514</v>
      </c>
      <c r="T488" s="252"/>
      <c r="U488" s="252"/>
      <c r="V488" s="194"/>
      <c r="W488" s="226"/>
      <c r="X488" s="226"/>
      <c r="Y488" s="194"/>
      <c r="Z488" s="252"/>
      <c r="AA488" s="575"/>
      <c r="AB488" s="575"/>
      <c r="AC488" s="575"/>
      <c r="AD488" s="252"/>
      <c r="AE488" s="75"/>
      <c r="AF488" s="577"/>
    </row>
    <row r="489" outlineLevel="2" spans="1:32">
      <c r="A489" s="126"/>
      <c r="B489" s="194"/>
      <c r="C489" s="194"/>
      <c r="D489" s="194"/>
      <c r="E489" s="194"/>
      <c r="F489" s="311" t="s">
        <v>1494</v>
      </c>
      <c r="G489" s="193">
        <v>4.992</v>
      </c>
      <c r="H489" s="193">
        <v>5.172</v>
      </c>
      <c r="I489" s="193"/>
      <c r="J489" s="193"/>
      <c r="K489" s="126"/>
      <c r="L489" s="126"/>
      <c r="M489" s="126"/>
      <c r="N489" s="615"/>
      <c r="O489" s="126"/>
      <c r="P489" s="194" t="s">
        <v>1494</v>
      </c>
      <c r="Q489" s="193">
        <v>4.992</v>
      </c>
      <c r="R489" s="193">
        <v>5.172</v>
      </c>
      <c r="S489" s="193">
        <v>0.18</v>
      </c>
      <c r="T489" s="203"/>
      <c r="U489" s="203"/>
      <c r="V489" s="194"/>
      <c r="W489" s="226"/>
      <c r="X489" s="226"/>
      <c r="Y489" s="194"/>
      <c r="Z489" s="203"/>
      <c r="AA489" s="560"/>
      <c r="AB489" s="560"/>
      <c r="AC489" s="560"/>
      <c r="AD489" s="203"/>
      <c r="AE489" s="75"/>
      <c r="AF489" s="562"/>
    </row>
    <row r="490" outlineLevel="2" spans="1:32">
      <c r="A490" s="126">
        <f>MAX($A$7:A489)+1</f>
        <v>311</v>
      </c>
      <c r="B490" s="194" t="s">
        <v>73</v>
      </c>
      <c r="C490" s="194" t="s">
        <v>77</v>
      </c>
      <c r="D490" s="194" t="s">
        <v>242</v>
      </c>
      <c r="E490" s="194" t="s">
        <v>1495</v>
      </c>
      <c r="F490" s="311" t="s">
        <v>1496</v>
      </c>
      <c r="G490" s="193">
        <v>0</v>
      </c>
      <c r="H490" s="193">
        <v>2.806</v>
      </c>
      <c r="I490" s="193"/>
      <c r="J490" s="193">
        <v>11.07</v>
      </c>
      <c r="K490" s="126">
        <v>872</v>
      </c>
      <c r="L490" s="126">
        <v>872</v>
      </c>
      <c r="M490" s="126">
        <f>N490+1</f>
        <v>681</v>
      </c>
      <c r="N490" s="615">
        <f>ROUND(L490*0.7797,0)</f>
        <v>680</v>
      </c>
      <c r="O490" s="126"/>
      <c r="P490" s="194" t="s">
        <v>1496</v>
      </c>
      <c r="Q490" s="193">
        <v>0</v>
      </c>
      <c r="R490" s="193">
        <v>3.8</v>
      </c>
      <c r="S490" s="193">
        <v>3.8</v>
      </c>
      <c r="T490" s="202">
        <v>11.07</v>
      </c>
      <c r="U490" s="202">
        <v>1218.19</v>
      </c>
      <c r="V490" s="194" t="s">
        <v>245</v>
      </c>
      <c r="W490" s="226">
        <v>1365.709</v>
      </c>
      <c r="X490" s="226">
        <v>1196.773</v>
      </c>
      <c r="Y490" s="194" t="s">
        <v>1497</v>
      </c>
      <c r="Z490" s="202" t="s">
        <v>334</v>
      </c>
      <c r="AA490" s="556" t="s">
        <v>335</v>
      </c>
      <c r="AB490" s="556" t="s">
        <v>190</v>
      </c>
      <c r="AC490" s="556">
        <f>SUMIF(Sheet3!B:B,C490,Sheet3!D:D)</f>
        <v>60</v>
      </c>
      <c r="AD490" s="202">
        <f>(ROUND(AC490*T490,0))</f>
        <v>664</v>
      </c>
      <c r="AE490" s="75"/>
      <c r="AF490" s="558"/>
    </row>
    <row r="491" outlineLevel="2" spans="1:32">
      <c r="A491" s="126"/>
      <c r="B491" s="194"/>
      <c r="C491" s="194"/>
      <c r="D491" s="194"/>
      <c r="E491" s="194"/>
      <c r="F491" s="311" t="s">
        <v>1496</v>
      </c>
      <c r="G491" s="193">
        <v>2.806</v>
      </c>
      <c r="H491" s="193">
        <v>3.8</v>
      </c>
      <c r="I491" s="193"/>
      <c r="J491" s="193"/>
      <c r="K491" s="126"/>
      <c r="L491" s="126"/>
      <c r="M491" s="126"/>
      <c r="N491" s="615"/>
      <c r="O491" s="126"/>
      <c r="P491" s="194" t="s">
        <v>1496</v>
      </c>
      <c r="Q491" s="193"/>
      <c r="R491" s="193"/>
      <c r="S491" s="193"/>
      <c r="T491" s="252"/>
      <c r="U491" s="252"/>
      <c r="V491" s="194"/>
      <c r="W491" s="226"/>
      <c r="X491" s="226"/>
      <c r="Y491" s="194"/>
      <c r="Z491" s="252"/>
      <c r="AA491" s="575"/>
      <c r="AB491" s="575"/>
      <c r="AC491" s="575"/>
      <c r="AD491" s="252"/>
      <c r="AE491" s="75"/>
      <c r="AF491" s="577"/>
    </row>
    <row r="492" outlineLevel="2" spans="1:32">
      <c r="A492" s="126"/>
      <c r="B492" s="194"/>
      <c r="C492" s="194"/>
      <c r="D492" s="194"/>
      <c r="E492" s="194"/>
      <c r="F492" s="311" t="s">
        <v>1498</v>
      </c>
      <c r="G492" s="193">
        <v>0</v>
      </c>
      <c r="H492" s="193">
        <v>0.397</v>
      </c>
      <c r="I492" s="193"/>
      <c r="J492" s="193"/>
      <c r="K492" s="126"/>
      <c r="L492" s="126"/>
      <c r="M492" s="126"/>
      <c r="N492" s="615"/>
      <c r="O492" s="126"/>
      <c r="P492" s="194" t="s">
        <v>1498</v>
      </c>
      <c r="Q492" s="193">
        <v>0</v>
      </c>
      <c r="R492" s="193">
        <v>0.397</v>
      </c>
      <c r="S492" s="193">
        <v>0.397</v>
      </c>
      <c r="T492" s="252"/>
      <c r="U492" s="252"/>
      <c r="V492" s="194"/>
      <c r="W492" s="226"/>
      <c r="X492" s="226"/>
      <c r="Y492" s="194"/>
      <c r="Z492" s="252"/>
      <c r="AA492" s="575"/>
      <c r="AB492" s="575"/>
      <c r="AC492" s="575"/>
      <c r="AD492" s="252"/>
      <c r="AE492" s="75"/>
      <c r="AF492" s="577"/>
    </row>
    <row r="493" outlineLevel="2" spans="1:32">
      <c r="A493" s="126"/>
      <c r="B493" s="194"/>
      <c r="C493" s="194"/>
      <c r="D493" s="194"/>
      <c r="E493" s="194"/>
      <c r="F493" s="311" t="s">
        <v>1499</v>
      </c>
      <c r="G493" s="193">
        <v>0</v>
      </c>
      <c r="H493" s="193">
        <v>0.199</v>
      </c>
      <c r="I493" s="193"/>
      <c r="J493" s="193"/>
      <c r="K493" s="126"/>
      <c r="L493" s="126"/>
      <c r="M493" s="126"/>
      <c r="N493" s="615"/>
      <c r="O493" s="126"/>
      <c r="P493" s="194" t="s">
        <v>1499</v>
      </c>
      <c r="Q493" s="193">
        <v>0</v>
      </c>
      <c r="R493" s="193">
        <v>0.633</v>
      </c>
      <c r="S493" s="193">
        <v>0.633</v>
      </c>
      <c r="T493" s="252"/>
      <c r="U493" s="252"/>
      <c r="V493" s="194"/>
      <c r="W493" s="226"/>
      <c r="X493" s="226"/>
      <c r="Y493" s="194"/>
      <c r="Z493" s="252"/>
      <c r="AA493" s="575"/>
      <c r="AB493" s="575"/>
      <c r="AC493" s="575"/>
      <c r="AD493" s="252"/>
      <c r="AE493" s="75"/>
      <c r="AF493" s="577"/>
    </row>
    <row r="494" outlineLevel="2" spans="1:32">
      <c r="A494" s="126"/>
      <c r="B494" s="194"/>
      <c r="C494" s="194"/>
      <c r="D494" s="194"/>
      <c r="E494" s="194"/>
      <c r="F494" s="311" t="s">
        <v>1499</v>
      </c>
      <c r="G494" s="193">
        <v>0.199</v>
      </c>
      <c r="H494" s="193">
        <v>0.633</v>
      </c>
      <c r="I494" s="193"/>
      <c r="J494" s="193"/>
      <c r="K494" s="126"/>
      <c r="L494" s="126"/>
      <c r="M494" s="126"/>
      <c r="N494" s="615"/>
      <c r="O494" s="126"/>
      <c r="P494" s="194" t="s">
        <v>1499</v>
      </c>
      <c r="Q494" s="193"/>
      <c r="R494" s="193"/>
      <c r="S494" s="193"/>
      <c r="T494" s="252"/>
      <c r="U494" s="252"/>
      <c r="V494" s="194"/>
      <c r="W494" s="226"/>
      <c r="X494" s="226"/>
      <c r="Y494" s="194"/>
      <c r="Z494" s="252"/>
      <c r="AA494" s="575"/>
      <c r="AB494" s="575"/>
      <c r="AC494" s="575"/>
      <c r="AD494" s="252"/>
      <c r="AE494" s="75"/>
      <c r="AF494" s="577"/>
    </row>
    <row r="495" outlineLevel="2" spans="1:32">
      <c r="A495" s="126"/>
      <c r="B495" s="194"/>
      <c r="C495" s="194"/>
      <c r="D495" s="194"/>
      <c r="E495" s="194"/>
      <c r="F495" s="311" t="s">
        <v>1500</v>
      </c>
      <c r="G495" s="193">
        <v>0</v>
      </c>
      <c r="H495" s="193">
        <v>0.348</v>
      </c>
      <c r="I495" s="193"/>
      <c r="J495" s="193"/>
      <c r="K495" s="126"/>
      <c r="L495" s="126"/>
      <c r="M495" s="126"/>
      <c r="N495" s="615"/>
      <c r="O495" s="126"/>
      <c r="P495" s="194" t="s">
        <v>1500</v>
      </c>
      <c r="Q495" s="193">
        <v>0</v>
      </c>
      <c r="R495" s="193">
        <v>0.348</v>
      </c>
      <c r="S495" s="193">
        <v>0.348</v>
      </c>
      <c r="T495" s="252"/>
      <c r="U495" s="252"/>
      <c r="V495" s="194"/>
      <c r="W495" s="226"/>
      <c r="X495" s="226"/>
      <c r="Y495" s="194"/>
      <c r="Z495" s="252"/>
      <c r="AA495" s="575"/>
      <c r="AB495" s="575"/>
      <c r="AC495" s="575"/>
      <c r="AD495" s="252"/>
      <c r="AE495" s="75"/>
      <c r="AF495" s="577"/>
    </row>
    <row r="496" outlineLevel="2" spans="1:32">
      <c r="A496" s="126"/>
      <c r="B496" s="194"/>
      <c r="C496" s="194"/>
      <c r="D496" s="194"/>
      <c r="E496" s="194"/>
      <c r="F496" s="311" t="s">
        <v>1501</v>
      </c>
      <c r="G496" s="193">
        <v>0</v>
      </c>
      <c r="H496" s="193">
        <v>0.793</v>
      </c>
      <c r="I496" s="193"/>
      <c r="J496" s="193"/>
      <c r="K496" s="126"/>
      <c r="L496" s="126"/>
      <c r="M496" s="126"/>
      <c r="N496" s="615"/>
      <c r="O496" s="126"/>
      <c r="P496" s="194" t="s">
        <v>1501</v>
      </c>
      <c r="Q496" s="193">
        <v>0</v>
      </c>
      <c r="R496" s="193">
        <v>0.793</v>
      </c>
      <c r="S496" s="193">
        <v>0.793</v>
      </c>
      <c r="T496" s="252"/>
      <c r="U496" s="252"/>
      <c r="V496" s="194"/>
      <c r="W496" s="226"/>
      <c r="X496" s="226"/>
      <c r="Y496" s="194"/>
      <c r="Z496" s="252"/>
      <c r="AA496" s="575"/>
      <c r="AB496" s="575"/>
      <c r="AC496" s="575"/>
      <c r="AD496" s="252"/>
      <c r="AE496" s="75"/>
      <c r="AF496" s="577"/>
    </row>
    <row r="497" outlineLevel="2" spans="1:32">
      <c r="A497" s="126"/>
      <c r="B497" s="194"/>
      <c r="C497" s="194"/>
      <c r="D497" s="194"/>
      <c r="E497" s="194"/>
      <c r="F497" s="311" t="s">
        <v>1502</v>
      </c>
      <c r="G497" s="193">
        <v>0</v>
      </c>
      <c r="H497" s="193">
        <v>1.766</v>
      </c>
      <c r="I497" s="193"/>
      <c r="J497" s="193"/>
      <c r="K497" s="126"/>
      <c r="L497" s="126"/>
      <c r="M497" s="126"/>
      <c r="N497" s="615"/>
      <c r="O497" s="126"/>
      <c r="P497" s="194" t="s">
        <v>1502</v>
      </c>
      <c r="Q497" s="193">
        <v>0</v>
      </c>
      <c r="R497" s="193">
        <v>1.766</v>
      </c>
      <c r="S497" s="193">
        <v>1.766</v>
      </c>
      <c r="T497" s="252"/>
      <c r="U497" s="252"/>
      <c r="V497" s="194"/>
      <c r="W497" s="226"/>
      <c r="X497" s="226"/>
      <c r="Y497" s="194"/>
      <c r="Z497" s="252"/>
      <c r="AA497" s="575"/>
      <c r="AB497" s="575"/>
      <c r="AC497" s="575"/>
      <c r="AD497" s="252"/>
      <c r="AE497" s="75"/>
      <c r="AF497" s="577"/>
    </row>
    <row r="498" outlineLevel="2" spans="1:32">
      <c r="A498" s="126"/>
      <c r="B498" s="194"/>
      <c r="C498" s="194"/>
      <c r="D498" s="194"/>
      <c r="E498" s="194"/>
      <c r="F498" s="311" t="s">
        <v>1503</v>
      </c>
      <c r="G498" s="193">
        <v>0.025</v>
      </c>
      <c r="H498" s="193">
        <v>1.263</v>
      </c>
      <c r="I498" s="193"/>
      <c r="J498" s="193"/>
      <c r="K498" s="126"/>
      <c r="L498" s="126"/>
      <c r="M498" s="126"/>
      <c r="N498" s="615"/>
      <c r="O498" s="126"/>
      <c r="P498" s="194" t="s">
        <v>1503</v>
      </c>
      <c r="Q498" s="193">
        <v>0.025</v>
      </c>
      <c r="R498" s="193">
        <v>1.263</v>
      </c>
      <c r="S498" s="193">
        <v>1.238</v>
      </c>
      <c r="T498" s="252"/>
      <c r="U498" s="252"/>
      <c r="V498" s="194"/>
      <c r="W498" s="226"/>
      <c r="X498" s="226"/>
      <c r="Y498" s="194"/>
      <c r="Z498" s="252"/>
      <c r="AA498" s="575"/>
      <c r="AB498" s="575"/>
      <c r="AC498" s="575"/>
      <c r="AD498" s="252"/>
      <c r="AE498" s="75"/>
      <c r="AF498" s="577"/>
    </row>
    <row r="499" outlineLevel="2" spans="1:32">
      <c r="A499" s="126"/>
      <c r="B499" s="194"/>
      <c r="C499" s="194"/>
      <c r="D499" s="194"/>
      <c r="E499" s="194"/>
      <c r="F499" s="311" t="s">
        <v>1504</v>
      </c>
      <c r="G499" s="193">
        <v>0.495</v>
      </c>
      <c r="H499" s="193">
        <v>1.49</v>
      </c>
      <c r="I499" s="193"/>
      <c r="J499" s="193"/>
      <c r="K499" s="126"/>
      <c r="L499" s="126"/>
      <c r="M499" s="126"/>
      <c r="N499" s="615"/>
      <c r="O499" s="126"/>
      <c r="P499" s="194" t="s">
        <v>1504</v>
      </c>
      <c r="Q499" s="193">
        <v>0.495</v>
      </c>
      <c r="R499" s="193">
        <v>1.49</v>
      </c>
      <c r="S499" s="193">
        <v>0.995</v>
      </c>
      <c r="T499" s="252"/>
      <c r="U499" s="252"/>
      <c r="V499" s="194"/>
      <c r="W499" s="226"/>
      <c r="X499" s="226"/>
      <c r="Y499" s="194"/>
      <c r="Z499" s="252"/>
      <c r="AA499" s="575"/>
      <c r="AB499" s="575"/>
      <c r="AC499" s="575"/>
      <c r="AD499" s="252"/>
      <c r="AE499" s="75"/>
      <c r="AF499" s="577"/>
    </row>
    <row r="500" outlineLevel="2" spans="1:32">
      <c r="A500" s="126"/>
      <c r="B500" s="194"/>
      <c r="C500" s="194"/>
      <c r="D500" s="194"/>
      <c r="E500" s="194"/>
      <c r="F500" s="311" t="s">
        <v>1505</v>
      </c>
      <c r="G500" s="193">
        <v>0</v>
      </c>
      <c r="H500" s="193">
        <v>0.749</v>
      </c>
      <c r="I500" s="193"/>
      <c r="J500" s="193"/>
      <c r="K500" s="126"/>
      <c r="L500" s="126"/>
      <c r="M500" s="126"/>
      <c r="N500" s="615"/>
      <c r="O500" s="126"/>
      <c r="P500" s="194" t="s">
        <v>1505</v>
      </c>
      <c r="Q500" s="193">
        <v>0</v>
      </c>
      <c r="R500" s="193">
        <v>0.749</v>
      </c>
      <c r="S500" s="193">
        <v>0.749</v>
      </c>
      <c r="T500" s="252"/>
      <c r="U500" s="252"/>
      <c r="V500" s="194"/>
      <c r="W500" s="226"/>
      <c r="X500" s="226"/>
      <c r="Y500" s="194"/>
      <c r="Z500" s="252"/>
      <c r="AA500" s="575"/>
      <c r="AB500" s="575"/>
      <c r="AC500" s="575"/>
      <c r="AD500" s="252"/>
      <c r="AE500" s="75"/>
      <c r="AF500" s="577"/>
    </row>
    <row r="501" outlineLevel="2" spans="1:32">
      <c r="A501" s="126"/>
      <c r="B501" s="194"/>
      <c r="C501" s="194"/>
      <c r="D501" s="194"/>
      <c r="E501" s="194"/>
      <c r="F501" s="311" t="s">
        <v>1506</v>
      </c>
      <c r="G501" s="193">
        <v>3.105</v>
      </c>
      <c r="H501" s="193">
        <v>3.456</v>
      </c>
      <c r="I501" s="193"/>
      <c r="J501" s="193"/>
      <c r="K501" s="126"/>
      <c r="L501" s="126"/>
      <c r="M501" s="126"/>
      <c r="N501" s="615"/>
      <c r="O501" s="126"/>
      <c r="P501" s="194" t="s">
        <v>1506</v>
      </c>
      <c r="Q501" s="193">
        <v>3.105</v>
      </c>
      <c r="R501" s="193">
        <v>3.456</v>
      </c>
      <c r="S501" s="193">
        <v>0.351</v>
      </c>
      <c r="T501" s="203"/>
      <c r="U501" s="203"/>
      <c r="V501" s="194"/>
      <c r="W501" s="226"/>
      <c r="X501" s="226"/>
      <c r="Y501" s="194"/>
      <c r="Z501" s="203"/>
      <c r="AA501" s="560"/>
      <c r="AB501" s="560"/>
      <c r="AC501" s="560"/>
      <c r="AD501" s="203"/>
      <c r="AE501" s="75"/>
      <c r="AF501" s="562"/>
    </row>
    <row r="502" outlineLevel="2" spans="1:32">
      <c r="A502" s="126">
        <f>MAX($A$7:A501)+1</f>
        <v>312</v>
      </c>
      <c r="B502" s="194" t="s">
        <v>73</v>
      </c>
      <c r="C502" s="194" t="s">
        <v>77</v>
      </c>
      <c r="D502" s="194" t="s">
        <v>242</v>
      </c>
      <c r="E502" s="194" t="s">
        <v>1507</v>
      </c>
      <c r="F502" s="311" t="s">
        <v>1508</v>
      </c>
      <c r="G502" s="193">
        <v>0</v>
      </c>
      <c r="H502" s="193">
        <v>0.325</v>
      </c>
      <c r="I502" s="193"/>
      <c r="J502" s="193">
        <v>4.78</v>
      </c>
      <c r="K502" s="126">
        <v>247</v>
      </c>
      <c r="L502" s="126">
        <v>247</v>
      </c>
      <c r="M502" s="126">
        <f>N502</f>
        <v>193</v>
      </c>
      <c r="N502" s="615">
        <f>ROUND(L502*0.7797,0)</f>
        <v>193</v>
      </c>
      <c r="O502" s="126"/>
      <c r="P502" s="194" t="s">
        <v>1508</v>
      </c>
      <c r="Q502" s="193">
        <v>0</v>
      </c>
      <c r="R502" s="193">
        <v>0.325</v>
      </c>
      <c r="S502" s="193">
        <v>0.175</v>
      </c>
      <c r="T502" s="202">
        <v>4.594</v>
      </c>
      <c r="U502" s="202">
        <v>329.17</v>
      </c>
      <c r="V502" s="194" t="s">
        <v>245</v>
      </c>
      <c r="W502" s="226">
        <v>383.779</v>
      </c>
      <c r="X502" s="226">
        <v>328.928</v>
      </c>
      <c r="Y502" s="194" t="s">
        <v>1509</v>
      </c>
      <c r="Z502" s="202" t="s">
        <v>334</v>
      </c>
      <c r="AA502" s="556" t="s">
        <v>335</v>
      </c>
      <c r="AB502" s="556" t="s">
        <v>190</v>
      </c>
      <c r="AC502" s="556">
        <f>SUMIF(Sheet3!B:B,C502,Sheet3!D:D)</f>
        <v>60</v>
      </c>
      <c r="AD502" s="202">
        <f>(ROUND(AC502*T502,0))</f>
        <v>276</v>
      </c>
      <c r="AE502" s="75"/>
      <c r="AF502" s="558"/>
    </row>
    <row r="503" outlineLevel="2" spans="1:32">
      <c r="A503" s="126"/>
      <c r="B503" s="194"/>
      <c r="C503" s="194"/>
      <c r="D503" s="194"/>
      <c r="E503" s="194"/>
      <c r="F503" s="311" t="s">
        <v>1510</v>
      </c>
      <c r="G503" s="193">
        <v>0</v>
      </c>
      <c r="H503" s="193">
        <v>0.361</v>
      </c>
      <c r="I503" s="193"/>
      <c r="J503" s="193"/>
      <c r="K503" s="126"/>
      <c r="L503" s="126"/>
      <c r="M503" s="126"/>
      <c r="N503" s="615"/>
      <c r="O503" s="126"/>
      <c r="P503" s="194" t="s">
        <v>1510</v>
      </c>
      <c r="Q503" s="193">
        <v>0</v>
      </c>
      <c r="R503" s="193">
        <v>0.92</v>
      </c>
      <c r="S503" s="193">
        <v>0.92</v>
      </c>
      <c r="T503" s="252"/>
      <c r="U503" s="252"/>
      <c r="V503" s="194"/>
      <c r="W503" s="226"/>
      <c r="X503" s="226"/>
      <c r="Y503" s="194"/>
      <c r="Z503" s="252"/>
      <c r="AA503" s="575"/>
      <c r="AB503" s="575"/>
      <c r="AC503" s="575"/>
      <c r="AD503" s="252"/>
      <c r="AE503" s="75"/>
      <c r="AF503" s="577"/>
    </row>
    <row r="504" outlineLevel="2" spans="1:32">
      <c r="A504" s="126"/>
      <c r="B504" s="194"/>
      <c r="C504" s="194"/>
      <c r="D504" s="194"/>
      <c r="E504" s="194"/>
      <c r="F504" s="311" t="s">
        <v>1510</v>
      </c>
      <c r="G504" s="193">
        <v>0.361</v>
      </c>
      <c r="H504" s="193">
        <v>0.705</v>
      </c>
      <c r="I504" s="193"/>
      <c r="J504" s="193"/>
      <c r="K504" s="126"/>
      <c r="L504" s="126"/>
      <c r="M504" s="126"/>
      <c r="N504" s="615"/>
      <c r="O504" s="126"/>
      <c r="P504" s="194" t="s">
        <v>1510</v>
      </c>
      <c r="Q504" s="193"/>
      <c r="R504" s="193"/>
      <c r="S504" s="193"/>
      <c r="T504" s="252"/>
      <c r="U504" s="252"/>
      <c r="V504" s="194"/>
      <c r="W504" s="226"/>
      <c r="X504" s="226"/>
      <c r="Y504" s="194"/>
      <c r="Z504" s="252"/>
      <c r="AA504" s="575"/>
      <c r="AB504" s="575"/>
      <c r="AC504" s="575"/>
      <c r="AD504" s="252"/>
      <c r="AE504" s="75"/>
      <c r="AF504" s="577"/>
    </row>
    <row r="505" outlineLevel="2" spans="1:32">
      <c r="A505" s="126"/>
      <c r="B505" s="194"/>
      <c r="C505" s="194"/>
      <c r="D505" s="194"/>
      <c r="E505" s="194"/>
      <c r="F505" s="311" t="s">
        <v>1510</v>
      </c>
      <c r="G505" s="193">
        <v>0.705</v>
      </c>
      <c r="H505" s="193">
        <v>0.776</v>
      </c>
      <c r="I505" s="193"/>
      <c r="J505" s="193"/>
      <c r="K505" s="126"/>
      <c r="L505" s="126"/>
      <c r="M505" s="126"/>
      <c r="N505" s="615"/>
      <c r="O505" s="126"/>
      <c r="P505" s="194" t="s">
        <v>1510</v>
      </c>
      <c r="Q505" s="193"/>
      <c r="R505" s="193"/>
      <c r="S505" s="193"/>
      <c r="T505" s="252"/>
      <c r="U505" s="252"/>
      <c r="V505" s="194"/>
      <c r="W505" s="226"/>
      <c r="X505" s="226"/>
      <c r="Y505" s="194"/>
      <c r="Z505" s="252"/>
      <c r="AA505" s="575"/>
      <c r="AB505" s="575"/>
      <c r="AC505" s="575"/>
      <c r="AD505" s="252"/>
      <c r="AE505" s="75"/>
      <c r="AF505" s="577"/>
    </row>
    <row r="506" outlineLevel="2" spans="1:32">
      <c r="A506" s="126"/>
      <c r="B506" s="194"/>
      <c r="C506" s="194"/>
      <c r="D506" s="194"/>
      <c r="E506" s="194"/>
      <c r="F506" s="311" t="s">
        <v>1510</v>
      </c>
      <c r="G506" s="193">
        <v>0.776</v>
      </c>
      <c r="H506" s="193">
        <v>0.92</v>
      </c>
      <c r="I506" s="193"/>
      <c r="J506" s="193"/>
      <c r="K506" s="126"/>
      <c r="L506" s="126"/>
      <c r="M506" s="126"/>
      <c r="N506" s="615"/>
      <c r="O506" s="126"/>
      <c r="P506" s="194" t="s">
        <v>1510</v>
      </c>
      <c r="Q506" s="193"/>
      <c r="R506" s="193"/>
      <c r="S506" s="193"/>
      <c r="T506" s="252"/>
      <c r="U506" s="252"/>
      <c r="V506" s="194"/>
      <c r="W506" s="226"/>
      <c r="X506" s="226"/>
      <c r="Y506" s="194"/>
      <c r="Z506" s="252"/>
      <c r="AA506" s="575"/>
      <c r="AB506" s="575"/>
      <c r="AC506" s="575"/>
      <c r="AD506" s="252"/>
      <c r="AE506" s="75"/>
      <c r="AF506" s="577"/>
    </row>
    <row r="507" outlineLevel="2" spans="1:32">
      <c r="A507" s="126"/>
      <c r="B507" s="194"/>
      <c r="C507" s="194"/>
      <c r="D507" s="194"/>
      <c r="E507" s="194"/>
      <c r="F507" s="311" t="s">
        <v>1511</v>
      </c>
      <c r="G507" s="193">
        <v>0.443</v>
      </c>
      <c r="H507" s="193">
        <v>0.825</v>
      </c>
      <c r="I507" s="193"/>
      <c r="J507" s="193"/>
      <c r="K507" s="126"/>
      <c r="L507" s="126"/>
      <c r="M507" s="126"/>
      <c r="N507" s="615"/>
      <c r="O507" s="126"/>
      <c r="P507" s="194" t="s">
        <v>1511</v>
      </c>
      <c r="Q507" s="193">
        <v>0.445</v>
      </c>
      <c r="R507" s="193">
        <v>0.825</v>
      </c>
      <c r="S507" s="193">
        <v>0.38</v>
      </c>
      <c r="T507" s="252"/>
      <c r="U507" s="252"/>
      <c r="V507" s="194"/>
      <c r="W507" s="226"/>
      <c r="X507" s="226"/>
      <c r="Y507" s="194"/>
      <c r="Z507" s="252"/>
      <c r="AA507" s="575"/>
      <c r="AB507" s="575"/>
      <c r="AC507" s="575"/>
      <c r="AD507" s="252"/>
      <c r="AE507" s="75"/>
      <c r="AF507" s="577"/>
    </row>
    <row r="508" outlineLevel="2" spans="1:32">
      <c r="A508" s="126"/>
      <c r="B508" s="194"/>
      <c r="C508" s="194"/>
      <c r="D508" s="194"/>
      <c r="E508" s="194"/>
      <c r="F508" s="311" t="s">
        <v>1512</v>
      </c>
      <c r="G508" s="193">
        <v>0.358</v>
      </c>
      <c r="H508" s="193">
        <v>0.594</v>
      </c>
      <c r="I508" s="193"/>
      <c r="J508" s="193"/>
      <c r="K508" s="126"/>
      <c r="L508" s="126"/>
      <c r="M508" s="126"/>
      <c r="N508" s="615"/>
      <c r="O508" s="126"/>
      <c r="P508" s="194" t="s">
        <v>1512</v>
      </c>
      <c r="Q508" s="193">
        <v>0.358</v>
      </c>
      <c r="R508" s="193">
        <v>0.75</v>
      </c>
      <c r="S508" s="193">
        <v>0.392</v>
      </c>
      <c r="T508" s="252"/>
      <c r="U508" s="252"/>
      <c r="V508" s="194"/>
      <c r="W508" s="226"/>
      <c r="X508" s="226"/>
      <c r="Y508" s="194"/>
      <c r="Z508" s="252"/>
      <c r="AA508" s="575"/>
      <c r="AB508" s="575"/>
      <c r="AC508" s="575"/>
      <c r="AD508" s="252"/>
      <c r="AE508" s="75"/>
      <c r="AF508" s="577"/>
    </row>
    <row r="509" outlineLevel="2" spans="1:32">
      <c r="A509" s="126"/>
      <c r="B509" s="194"/>
      <c r="C509" s="194"/>
      <c r="D509" s="194"/>
      <c r="E509" s="194"/>
      <c r="F509" s="311" t="s">
        <v>1512</v>
      </c>
      <c r="G509" s="193">
        <v>0.594</v>
      </c>
      <c r="H509" s="193">
        <v>0.75</v>
      </c>
      <c r="I509" s="193"/>
      <c r="J509" s="193"/>
      <c r="K509" s="126"/>
      <c r="L509" s="126"/>
      <c r="M509" s="126"/>
      <c r="N509" s="615"/>
      <c r="O509" s="126"/>
      <c r="P509" s="194" t="s">
        <v>1512</v>
      </c>
      <c r="Q509" s="193"/>
      <c r="R509" s="193"/>
      <c r="S509" s="193"/>
      <c r="T509" s="252"/>
      <c r="U509" s="252"/>
      <c r="V509" s="194"/>
      <c r="W509" s="226"/>
      <c r="X509" s="226"/>
      <c r="Y509" s="194"/>
      <c r="Z509" s="252"/>
      <c r="AA509" s="575"/>
      <c r="AB509" s="575"/>
      <c r="AC509" s="575"/>
      <c r="AD509" s="252"/>
      <c r="AE509" s="75"/>
      <c r="AF509" s="577"/>
    </row>
    <row r="510" outlineLevel="2" spans="1:32">
      <c r="A510" s="126"/>
      <c r="B510" s="194"/>
      <c r="C510" s="194"/>
      <c r="D510" s="194"/>
      <c r="E510" s="194"/>
      <c r="F510" s="311" t="s">
        <v>1513</v>
      </c>
      <c r="G510" s="193">
        <v>0.639</v>
      </c>
      <c r="H510" s="193">
        <v>0.673</v>
      </c>
      <c r="I510" s="193"/>
      <c r="J510" s="193"/>
      <c r="K510" s="126"/>
      <c r="L510" s="126"/>
      <c r="M510" s="126"/>
      <c r="N510" s="615"/>
      <c r="O510" s="126"/>
      <c r="P510" s="194"/>
      <c r="Q510" s="194"/>
      <c r="R510" s="194"/>
      <c r="S510" s="193"/>
      <c r="T510" s="252"/>
      <c r="U510" s="252"/>
      <c r="V510" s="194"/>
      <c r="W510" s="226"/>
      <c r="X510" s="226"/>
      <c r="Y510" s="194"/>
      <c r="Z510" s="252"/>
      <c r="AA510" s="575"/>
      <c r="AB510" s="575"/>
      <c r="AC510" s="575"/>
      <c r="AD510" s="252"/>
      <c r="AE510" s="75"/>
      <c r="AF510" s="577"/>
    </row>
    <row r="511" outlineLevel="2" spans="1:32">
      <c r="A511" s="126"/>
      <c r="B511" s="194"/>
      <c r="C511" s="194"/>
      <c r="D511" s="194"/>
      <c r="E511" s="194"/>
      <c r="F511" s="311" t="s">
        <v>1513</v>
      </c>
      <c r="G511" s="193">
        <v>0.673</v>
      </c>
      <c r="H511" s="193">
        <v>0.762</v>
      </c>
      <c r="I511" s="193"/>
      <c r="J511" s="193"/>
      <c r="K511" s="126"/>
      <c r="L511" s="126"/>
      <c r="M511" s="126"/>
      <c r="N511" s="615"/>
      <c r="O511" s="126"/>
      <c r="P511" s="194" t="s">
        <v>1513</v>
      </c>
      <c r="Q511" s="193">
        <v>0.673</v>
      </c>
      <c r="R511" s="193">
        <v>3.4</v>
      </c>
      <c r="S511" s="193">
        <v>2.727</v>
      </c>
      <c r="T511" s="252"/>
      <c r="U511" s="252"/>
      <c r="V511" s="194"/>
      <c r="W511" s="226"/>
      <c r="X511" s="226"/>
      <c r="Y511" s="194"/>
      <c r="Z511" s="252"/>
      <c r="AA511" s="575"/>
      <c r="AB511" s="575"/>
      <c r="AC511" s="575"/>
      <c r="AD511" s="252"/>
      <c r="AE511" s="75"/>
      <c r="AF511" s="577"/>
    </row>
    <row r="512" outlineLevel="2" spans="1:32">
      <c r="A512" s="126"/>
      <c r="B512" s="194"/>
      <c r="C512" s="194"/>
      <c r="D512" s="194"/>
      <c r="E512" s="194"/>
      <c r="F512" s="311" t="s">
        <v>1513</v>
      </c>
      <c r="G512" s="193">
        <v>0.762</v>
      </c>
      <c r="H512" s="193">
        <v>0.891</v>
      </c>
      <c r="I512" s="193"/>
      <c r="J512" s="193"/>
      <c r="K512" s="126"/>
      <c r="L512" s="126"/>
      <c r="M512" s="126"/>
      <c r="N512" s="615"/>
      <c r="O512" s="126"/>
      <c r="P512" s="194" t="s">
        <v>1513</v>
      </c>
      <c r="Q512" s="193"/>
      <c r="R512" s="193"/>
      <c r="S512" s="193"/>
      <c r="T512" s="252"/>
      <c r="U512" s="252"/>
      <c r="V512" s="194"/>
      <c r="W512" s="226"/>
      <c r="X512" s="226"/>
      <c r="Y512" s="194"/>
      <c r="Z512" s="252"/>
      <c r="AA512" s="575"/>
      <c r="AB512" s="575"/>
      <c r="AC512" s="575"/>
      <c r="AD512" s="252"/>
      <c r="AE512" s="75"/>
      <c r="AF512" s="577"/>
    </row>
    <row r="513" outlineLevel="2" spans="1:32">
      <c r="A513" s="126"/>
      <c r="B513" s="194"/>
      <c r="C513" s="194"/>
      <c r="D513" s="194"/>
      <c r="E513" s="194"/>
      <c r="F513" s="311" t="s">
        <v>1513</v>
      </c>
      <c r="G513" s="193">
        <v>0.891</v>
      </c>
      <c r="H513" s="193">
        <v>2.521</v>
      </c>
      <c r="I513" s="193"/>
      <c r="J513" s="193"/>
      <c r="K513" s="126"/>
      <c r="L513" s="126"/>
      <c r="M513" s="126"/>
      <c r="N513" s="615"/>
      <c r="O513" s="126"/>
      <c r="P513" s="194" t="s">
        <v>1513</v>
      </c>
      <c r="Q513" s="193"/>
      <c r="R513" s="193"/>
      <c r="S513" s="193"/>
      <c r="T513" s="252"/>
      <c r="U513" s="252"/>
      <c r="V513" s="194"/>
      <c r="W513" s="226"/>
      <c r="X513" s="226"/>
      <c r="Y513" s="194"/>
      <c r="Z513" s="252"/>
      <c r="AA513" s="575"/>
      <c r="AB513" s="575"/>
      <c r="AC513" s="575"/>
      <c r="AD513" s="252"/>
      <c r="AE513" s="75"/>
      <c r="AF513" s="577"/>
    </row>
    <row r="514" outlineLevel="2" spans="1:32">
      <c r="A514" s="126"/>
      <c r="B514" s="194"/>
      <c r="C514" s="194"/>
      <c r="D514" s="194"/>
      <c r="E514" s="194"/>
      <c r="F514" s="311" t="s">
        <v>1513</v>
      </c>
      <c r="G514" s="193">
        <v>2.521</v>
      </c>
      <c r="H514" s="193">
        <v>3.4</v>
      </c>
      <c r="I514" s="193"/>
      <c r="J514" s="193"/>
      <c r="K514" s="126"/>
      <c r="L514" s="126"/>
      <c r="M514" s="126"/>
      <c r="N514" s="615"/>
      <c r="O514" s="126"/>
      <c r="P514" s="194" t="s">
        <v>1513</v>
      </c>
      <c r="Q514" s="193"/>
      <c r="R514" s="193"/>
      <c r="S514" s="193"/>
      <c r="T514" s="203"/>
      <c r="U514" s="203"/>
      <c r="V514" s="194"/>
      <c r="W514" s="226"/>
      <c r="X514" s="226"/>
      <c r="Y514" s="194"/>
      <c r="Z514" s="203"/>
      <c r="AA514" s="560"/>
      <c r="AB514" s="560"/>
      <c r="AC514" s="560"/>
      <c r="AD514" s="203"/>
      <c r="AE514" s="75"/>
      <c r="AF514" s="562"/>
    </row>
    <row r="515" outlineLevel="2" spans="1:32">
      <c r="A515" s="126">
        <f>MAX($A$7:A514)+1</f>
        <v>313</v>
      </c>
      <c r="B515" s="194" t="s">
        <v>73</v>
      </c>
      <c r="C515" s="194" t="s">
        <v>77</v>
      </c>
      <c r="D515" s="194" t="s">
        <v>242</v>
      </c>
      <c r="E515" s="194" t="s">
        <v>1434</v>
      </c>
      <c r="F515" s="311" t="s">
        <v>1514</v>
      </c>
      <c r="G515" s="193">
        <v>0.192</v>
      </c>
      <c r="H515" s="193">
        <v>0.53</v>
      </c>
      <c r="I515" s="193"/>
      <c r="J515" s="193">
        <v>4.576</v>
      </c>
      <c r="K515" s="126">
        <v>242</v>
      </c>
      <c r="L515" s="126">
        <v>242</v>
      </c>
      <c r="M515" s="126">
        <f>N515</f>
        <v>189</v>
      </c>
      <c r="N515" s="615">
        <f>ROUND(L515*0.7797,0)</f>
        <v>189</v>
      </c>
      <c r="O515" s="126"/>
      <c r="P515" s="194" t="s">
        <v>1514</v>
      </c>
      <c r="Q515" s="193">
        <v>0.192</v>
      </c>
      <c r="R515" s="193">
        <v>0.53</v>
      </c>
      <c r="S515" s="193">
        <v>0.338</v>
      </c>
      <c r="T515" s="202">
        <v>4.576</v>
      </c>
      <c r="U515" s="202">
        <v>324.53</v>
      </c>
      <c r="V515" s="194" t="s">
        <v>245</v>
      </c>
      <c r="W515" s="226">
        <v>374.248</v>
      </c>
      <c r="X515" s="226">
        <v>323.084</v>
      </c>
      <c r="Y515" s="194" t="s">
        <v>1515</v>
      </c>
      <c r="Z515" s="202" t="s">
        <v>334</v>
      </c>
      <c r="AA515" s="556" t="s">
        <v>335</v>
      </c>
      <c r="AB515" s="556" t="s">
        <v>190</v>
      </c>
      <c r="AC515" s="556">
        <f>SUMIF(Sheet3!B:B,C515,Sheet3!D:D)</f>
        <v>60</v>
      </c>
      <c r="AD515" s="202">
        <f>(ROUND(AC515*T515,0))</f>
        <v>275</v>
      </c>
      <c r="AE515" s="75"/>
      <c r="AF515" s="558"/>
    </row>
    <row r="516" outlineLevel="2" spans="1:32">
      <c r="A516" s="126"/>
      <c r="B516" s="194"/>
      <c r="C516" s="194"/>
      <c r="D516" s="194"/>
      <c r="E516" s="194"/>
      <c r="F516" s="311" t="s">
        <v>1516</v>
      </c>
      <c r="G516" s="193">
        <v>0</v>
      </c>
      <c r="H516" s="193">
        <v>1.36</v>
      </c>
      <c r="I516" s="193"/>
      <c r="J516" s="193"/>
      <c r="K516" s="126"/>
      <c r="L516" s="126"/>
      <c r="M516" s="126"/>
      <c r="N516" s="615"/>
      <c r="O516" s="126"/>
      <c r="P516" s="194" t="s">
        <v>1516</v>
      </c>
      <c r="Q516" s="193">
        <v>0</v>
      </c>
      <c r="R516" s="193">
        <v>1.384</v>
      </c>
      <c r="S516" s="193">
        <v>1.384</v>
      </c>
      <c r="T516" s="252"/>
      <c r="U516" s="252"/>
      <c r="V516" s="194"/>
      <c r="W516" s="226"/>
      <c r="X516" s="226"/>
      <c r="Y516" s="194"/>
      <c r="Z516" s="252"/>
      <c r="AA516" s="575"/>
      <c r="AB516" s="575"/>
      <c r="AC516" s="575"/>
      <c r="AD516" s="252"/>
      <c r="AE516" s="75"/>
      <c r="AF516" s="577"/>
    </row>
    <row r="517" outlineLevel="2" spans="1:32">
      <c r="A517" s="126"/>
      <c r="B517" s="194"/>
      <c r="C517" s="194"/>
      <c r="D517" s="194"/>
      <c r="E517" s="194"/>
      <c r="F517" s="311" t="s">
        <v>1516</v>
      </c>
      <c r="G517" s="193">
        <v>1.36</v>
      </c>
      <c r="H517" s="193">
        <v>1.384</v>
      </c>
      <c r="I517" s="193"/>
      <c r="J517" s="193"/>
      <c r="K517" s="126"/>
      <c r="L517" s="126"/>
      <c r="M517" s="126"/>
      <c r="N517" s="615"/>
      <c r="O517" s="126"/>
      <c r="P517" s="194" t="s">
        <v>1516</v>
      </c>
      <c r="Q517" s="193"/>
      <c r="R517" s="193"/>
      <c r="S517" s="193"/>
      <c r="T517" s="252"/>
      <c r="U517" s="252"/>
      <c r="V517" s="194"/>
      <c r="W517" s="226"/>
      <c r="X517" s="226"/>
      <c r="Y517" s="194"/>
      <c r="Z517" s="252"/>
      <c r="AA517" s="575"/>
      <c r="AB517" s="575"/>
      <c r="AC517" s="575"/>
      <c r="AD517" s="252"/>
      <c r="AE517" s="75"/>
      <c r="AF517" s="577"/>
    </row>
    <row r="518" outlineLevel="2" spans="1:32">
      <c r="A518" s="126"/>
      <c r="B518" s="194"/>
      <c r="C518" s="194"/>
      <c r="D518" s="194"/>
      <c r="E518" s="194"/>
      <c r="F518" s="311" t="s">
        <v>1517</v>
      </c>
      <c r="G518" s="193">
        <v>2.276</v>
      </c>
      <c r="H518" s="193">
        <v>3.285</v>
      </c>
      <c r="I518" s="193"/>
      <c r="J518" s="193"/>
      <c r="K518" s="126"/>
      <c r="L518" s="126"/>
      <c r="M518" s="126"/>
      <c r="N518" s="615"/>
      <c r="O518" s="126"/>
      <c r="P518" s="194" t="s">
        <v>1517</v>
      </c>
      <c r="Q518" s="193">
        <v>2.276</v>
      </c>
      <c r="R518" s="193">
        <v>5.13</v>
      </c>
      <c r="S518" s="193">
        <v>2.854</v>
      </c>
      <c r="T518" s="252"/>
      <c r="U518" s="252"/>
      <c r="V518" s="194"/>
      <c r="W518" s="226"/>
      <c r="X518" s="226"/>
      <c r="Y518" s="194"/>
      <c r="Z518" s="252"/>
      <c r="AA518" s="575"/>
      <c r="AB518" s="575"/>
      <c r="AC518" s="575"/>
      <c r="AD518" s="252"/>
      <c r="AE518" s="75"/>
      <c r="AF518" s="577"/>
    </row>
    <row r="519" outlineLevel="2" spans="1:32">
      <c r="A519" s="126"/>
      <c r="B519" s="194"/>
      <c r="C519" s="194"/>
      <c r="D519" s="194"/>
      <c r="E519" s="194"/>
      <c r="F519" s="311" t="s">
        <v>1517</v>
      </c>
      <c r="G519" s="193">
        <v>3.285</v>
      </c>
      <c r="H519" s="193">
        <v>5.086</v>
      </c>
      <c r="I519" s="193"/>
      <c r="J519" s="193"/>
      <c r="K519" s="126"/>
      <c r="L519" s="126"/>
      <c r="M519" s="126"/>
      <c r="N519" s="615"/>
      <c r="O519" s="126"/>
      <c r="P519" s="194" t="s">
        <v>1517</v>
      </c>
      <c r="Q519" s="193"/>
      <c r="R519" s="193"/>
      <c r="S519" s="193"/>
      <c r="T519" s="252"/>
      <c r="U519" s="252"/>
      <c r="V519" s="194"/>
      <c r="W519" s="226"/>
      <c r="X519" s="226"/>
      <c r="Y519" s="194"/>
      <c r="Z519" s="252"/>
      <c r="AA519" s="575"/>
      <c r="AB519" s="575"/>
      <c r="AC519" s="575"/>
      <c r="AD519" s="252"/>
      <c r="AE519" s="75"/>
      <c r="AF519" s="577"/>
    </row>
    <row r="520" outlineLevel="2" spans="1:32">
      <c r="A520" s="126"/>
      <c r="B520" s="194"/>
      <c r="C520" s="194"/>
      <c r="D520" s="194"/>
      <c r="E520" s="194"/>
      <c r="F520" s="311" t="s">
        <v>1517</v>
      </c>
      <c r="G520" s="193">
        <v>5.086</v>
      </c>
      <c r="H520" s="193">
        <v>5.13</v>
      </c>
      <c r="I520" s="193"/>
      <c r="J520" s="193"/>
      <c r="K520" s="126"/>
      <c r="L520" s="126"/>
      <c r="M520" s="126"/>
      <c r="N520" s="615"/>
      <c r="O520" s="126"/>
      <c r="P520" s="194" t="s">
        <v>1517</v>
      </c>
      <c r="Q520" s="193"/>
      <c r="R520" s="193"/>
      <c r="S520" s="193"/>
      <c r="T520" s="203"/>
      <c r="U520" s="203"/>
      <c r="V520" s="194"/>
      <c r="W520" s="226"/>
      <c r="X520" s="226"/>
      <c r="Y520" s="194"/>
      <c r="Z520" s="203"/>
      <c r="AA520" s="560"/>
      <c r="AB520" s="560"/>
      <c r="AC520" s="560"/>
      <c r="AD520" s="203"/>
      <c r="AE520" s="75"/>
      <c r="AF520" s="562"/>
    </row>
    <row r="521" outlineLevel="2" spans="1:32">
      <c r="A521" s="126">
        <f>MAX($A$7:A520)+1</f>
        <v>314</v>
      </c>
      <c r="B521" s="194" t="s">
        <v>73</v>
      </c>
      <c r="C521" s="407" t="s">
        <v>76</v>
      </c>
      <c r="D521" s="115" t="s">
        <v>392</v>
      </c>
      <c r="E521" s="125" t="str">
        <f>C521&amp;D521</f>
        <v>惠东县前期工作</v>
      </c>
      <c r="F521" s="571" t="s">
        <v>1518</v>
      </c>
      <c r="G521" s="115"/>
      <c r="H521" s="115"/>
      <c r="I521" s="115"/>
      <c r="J521" s="115"/>
      <c r="K521" s="126">
        <v>276</v>
      </c>
      <c r="L521" s="126">
        <v>276</v>
      </c>
      <c r="M521" s="126">
        <v>276</v>
      </c>
      <c r="N521" s="627">
        <v>276</v>
      </c>
      <c r="O521" s="126"/>
      <c r="P521" s="571"/>
      <c r="Q521" s="571"/>
      <c r="R521" s="571"/>
      <c r="S521" s="571"/>
      <c r="T521" s="571"/>
      <c r="U521" s="571"/>
      <c r="V521" s="115"/>
      <c r="W521" s="385"/>
      <c r="X521" s="385"/>
      <c r="Y521" s="115"/>
      <c r="Z521" s="115"/>
      <c r="AA521" s="554"/>
      <c r="AB521" s="554" t="s">
        <v>392</v>
      </c>
      <c r="AC521" s="554"/>
      <c r="AD521" s="571"/>
      <c r="AE521" s="75">
        <v>276</v>
      </c>
      <c r="AF521" s="554"/>
    </row>
    <row r="522" ht="24" outlineLevel="2" spans="1:32">
      <c r="A522" s="126">
        <f>MAX($A$7:A521)+1</f>
        <v>315</v>
      </c>
      <c r="B522" s="194" t="s">
        <v>73</v>
      </c>
      <c r="C522" s="194" t="s">
        <v>76</v>
      </c>
      <c r="D522" s="194" t="s">
        <v>742</v>
      </c>
      <c r="E522" s="194" t="s">
        <v>1519</v>
      </c>
      <c r="F522" s="311" t="s">
        <v>1520</v>
      </c>
      <c r="G522" s="193">
        <v>0</v>
      </c>
      <c r="H522" s="193">
        <v>0.465</v>
      </c>
      <c r="I522" s="193"/>
      <c r="J522" s="193">
        <v>0.465</v>
      </c>
      <c r="K522" s="126">
        <v>46.75</v>
      </c>
      <c r="L522" s="126">
        <v>47</v>
      </c>
      <c r="M522" s="126">
        <f>N522</f>
        <v>37</v>
      </c>
      <c r="N522" s="627">
        <f>ROUND(L522*0.7797,0)</f>
        <v>37</v>
      </c>
      <c r="O522" s="126"/>
      <c r="P522" s="194" t="s">
        <v>1520</v>
      </c>
      <c r="Q522" s="193">
        <v>0</v>
      </c>
      <c r="R522" s="193">
        <v>0.455</v>
      </c>
      <c r="S522" s="193">
        <v>0.455</v>
      </c>
      <c r="T522" s="193">
        <v>0.455</v>
      </c>
      <c r="U522" s="193">
        <v>78.965</v>
      </c>
      <c r="V522" s="194" t="s">
        <v>245</v>
      </c>
      <c r="W522" s="226">
        <v>55</v>
      </c>
      <c r="X522" s="226">
        <v>52.26</v>
      </c>
      <c r="Y522" s="194" t="s">
        <v>1521</v>
      </c>
      <c r="Z522" s="193" t="s">
        <v>334</v>
      </c>
      <c r="AA522" s="563" t="s">
        <v>335</v>
      </c>
      <c r="AB522" s="563" t="s">
        <v>190</v>
      </c>
      <c r="AC522" s="563">
        <f>SUMIF(Sheet3!B:B,C522,Sheet3!D:D)</f>
        <v>75</v>
      </c>
      <c r="AD522" s="193">
        <f>(ROUND(AC522*T522,0))</f>
        <v>34</v>
      </c>
      <c r="AE522" s="75"/>
      <c r="AF522" s="554"/>
    </row>
    <row r="523" ht="24" outlineLevel="2" spans="1:32">
      <c r="A523" s="126">
        <f>MAX($A$7:A522)+1</f>
        <v>316</v>
      </c>
      <c r="B523" s="194" t="s">
        <v>73</v>
      </c>
      <c r="C523" s="407" t="s">
        <v>76</v>
      </c>
      <c r="D523" s="194" t="s">
        <v>742</v>
      </c>
      <c r="E523" s="194" t="s">
        <v>1522</v>
      </c>
      <c r="F523" s="194" t="s">
        <v>1523</v>
      </c>
      <c r="G523" s="193">
        <v>0</v>
      </c>
      <c r="H523" s="193">
        <v>2.934</v>
      </c>
      <c r="I523" s="193"/>
      <c r="J523" s="193">
        <v>2.934</v>
      </c>
      <c r="K523" s="126">
        <v>323.03</v>
      </c>
      <c r="L523" s="126">
        <v>323</v>
      </c>
      <c r="M523" s="126">
        <f>N523</f>
        <v>252</v>
      </c>
      <c r="N523" s="627">
        <f>ROUND(L523*0.7797,0)</f>
        <v>252</v>
      </c>
      <c r="O523" s="126"/>
      <c r="P523" s="194"/>
      <c r="Q523" s="194"/>
      <c r="R523" s="194"/>
      <c r="S523" s="194"/>
      <c r="T523" s="194"/>
      <c r="U523" s="194"/>
      <c r="V523" s="194" t="s">
        <v>245</v>
      </c>
      <c r="W523" s="226">
        <v>347.09</v>
      </c>
      <c r="X523" s="226">
        <v>329.74</v>
      </c>
      <c r="Y523" s="194" t="s">
        <v>1524</v>
      </c>
      <c r="Z523" s="193" t="s">
        <v>334</v>
      </c>
      <c r="AA523" s="554"/>
      <c r="AB523" s="554" t="s">
        <v>190</v>
      </c>
      <c r="AC523" s="554">
        <f>SUMIF(Sheet3!B:B,C523,Sheet3!D:D)</f>
        <v>75</v>
      </c>
      <c r="AD523" s="194"/>
      <c r="AE523" s="75"/>
      <c r="AF523" s="554"/>
    </row>
    <row r="524" outlineLevel="2" spans="1:32">
      <c r="A524" s="126">
        <f>MAX($A$7:A523)+1</f>
        <v>317</v>
      </c>
      <c r="B524" s="194" t="s">
        <v>73</v>
      </c>
      <c r="C524" s="194" t="s">
        <v>76</v>
      </c>
      <c r="D524" s="194" t="s">
        <v>742</v>
      </c>
      <c r="E524" s="194" t="s">
        <v>1525</v>
      </c>
      <c r="F524" s="311" t="s">
        <v>1526</v>
      </c>
      <c r="G524" s="193">
        <v>0</v>
      </c>
      <c r="H524" s="193">
        <v>0.049</v>
      </c>
      <c r="I524" s="193"/>
      <c r="J524" s="193">
        <v>0.359</v>
      </c>
      <c r="K524" s="126">
        <v>36.04</v>
      </c>
      <c r="L524" s="126">
        <v>36</v>
      </c>
      <c r="M524" s="126">
        <f>N524</f>
        <v>28</v>
      </c>
      <c r="N524" s="627">
        <f>ROUND(L524*0.7797,0)</f>
        <v>28</v>
      </c>
      <c r="O524" s="126"/>
      <c r="P524" s="194" t="s">
        <v>1526</v>
      </c>
      <c r="Q524" s="193">
        <v>0</v>
      </c>
      <c r="R524" s="193">
        <v>0.049</v>
      </c>
      <c r="S524" s="193">
        <v>0.049</v>
      </c>
      <c r="T524" s="202">
        <v>0.336</v>
      </c>
      <c r="U524" s="202">
        <v>56.837</v>
      </c>
      <c r="V524" s="194" t="s">
        <v>245</v>
      </c>
      <c r="W524" s="226">
        <v>42.4</v>
      </c>
      <c r="X524" s="226">
        <v>40.38</v>
      </c>
      <c r="Y524" s="194" t="s">
        <v>1527</v>
      </c>
      <c r="Z524" s="202" t="s">
        <v>334</v>
      </c>
      <c r="AA524" s="556" t="s">
        <v>335</v>
      </c>
      <c r="AB524" s="556" t="s">
        <v>190</v>
      </c>
      <c r="AC524" s="556">
        <f>SUMIF(Sheet3!B:B,C524,Sheet3!D:D)</f>
        <v>75</v>
      </c>
      <c r="AD524" s="202">
        <f>(ROUND(AC524*T524,0))</f>
        <v>25</v>
      </c>
      <c r="AE524" s="75"/>
      <c r="AF524" s="558"/>
    </row>
    <row r="525" outlineLevel="2" spans="1:32">
      <c r="A525" s="126"/>
      <c r="B525" s="194"/>
      <c r="C525" s="194"/>
      <c r="D525" s="194"/>
      <c r="E525" s="194"/>
      <c r="F525" s="311" t="s">
        <v>1528</v>
      </c>
      <c r="G525" s="193">
        <v>0</v>
      </c>
      <c r="H525" s="193">
        <v>0.032</v>
      </c>
      <c r="I525" s="193"/>
      <c r="J525" s="193"/>
      <c r="K525" s="126"/>
      <c r="L525" s="126"/>
      <c r="M525" s="126"/>
      <c r="N525" s="627"/>
      <c r="O525" s="126"/>
      <c r="P525" s="194" t="s">
        <v>1528</v>
      </c>
      <c r="Q525" s="193">
        <v>0</v>
      </c>
      <c r="R525" s="193">
        <v>0.032</v>
      </c>
      <c r="S525" s="193">
        <v>0.032</v>
      </c>
      <c r="T525" s="252"/>
      <c r="U525" s="252"/>
      <c r="V525" s="194"/>
      <c r="W525" s="226"/>
      <c r="X525" s="226"/>
      <c r="Y525" s="194"/>
      <c r="Z525" s="252"/>
      <c r="AA525" s="575"/>
      <c r="AB525" s="575"/>
      <c r="AC525" s="575"/>
      <c r="AD525" s="252"/>
      <c r="AE525" s="75"/>
      <c r="AF525" s="577"/>
    </row>
    <row r="526" outlineLevel="2" spans="1:32">
      <c r="A526" s="126"/>
      <c r="B526" s="194"/>
      <c r="C526" s="194"/>
      <c r="D526" s="194"/>
      <c r="E526" s="194"/>
      <c r="F526" s="311" t="s">
        <v>1529</v>
      </c>
      <c r="G526" s="193">
        <v>0</v>
      </c>
      <c r="H526" s="193">
        <v>0.278</v>
      </c>
      <c r="I526" s="193"/>
      <c r="J526" s="193"/>
      <c r="K526" s="126"/>
      <c r="L526" s="126"/>
      <c r="M526" s="126"/>
      <c r="N526" s="627"/>
      <c r="O526" s="126"/>
      <c r="P526" s="194" t="s">
        <v>1530</v>
      </c>
      <c r="Q526" s="193">
        <v>0</v>
      </c>
      <c r="R526" s="193">
        <v>0.255</v>
      </c>
      <c r="S526" s="193">
        <v>0.255</v>
      </c>
      <c r="T526" s="203"/>
      <c r="U526" s="203"/>
      <c r="V526" s="194"/>
      <c r="W526" s="226"/>
      <c r="X526" s="226"/>
      <c r="Y526" s="194"/>
      <c r="Z526" s="203"/>
      <c r="AA526" s="560"/>
      <c r="AB526" s="560"/>
      <c r="AC526" s="560"/>
      <c r="AD526" s="203"/>
      <c r="AE526" s="75"/>
      <c r="AF526" s="562"/>
    </row>
    <row r="527" outlineLevel="2" spans="1:32">
      <c r="A527" s="126">
        <f>MAX($A$7:A526)+1</f>
        <v>318</v>
      </c>
      <c r="B527" s="194" t="s">
        <v>73</v>
      </c>
      <c r="C527" s="194" t="s">
        <v>76</v>
      </c>
      <c r="D527" s="194" t="s">
        <v>742</v>
      </c>
      <c r="E527" s="194" t="s">
        <v>1531</v>
      </c>
      <c r="F527" s="311" t="s">
        <v>1532</v>
      </c>
      <c r="G527" s="193">
        <v>0</v>
      </c>
      <c r="H527" s="193">
        <v>0.289</v>
      </c>
      <c r="I527" s="193"/>
      <c r="J527" s="193">
        <v>2.309</v>
      </c>
      <c r="K527" s="126">
        <v>257</v>
      </c>
      <c r="L527" s="126">
        <v>257</v>
      </c>
      <c r="M527" s="126">
        <f>N527</f>
        <v>200</v>
      </c>
      <c r="N527" s="627">
        <f>ROUND(L527*0.7797,0)</f>
        <v>200</v>
      </c>
      <c r="O527" s="126"/>
      <c r="P527" s="194" t="s">
        <v>1532</v>
      </c>
      <c r="Q527" s="193">
        <v>0</v>
      </c>
      <c r="R527" s="193">
        <v>2.296</v>
      </c>
      <c r="S527" s="193">
        <v>2.296</v>
      </c>
      <c r="T527" s="193">
        <v>2.296</v>
      </c>
      <c r="U527" s="193">
        <v>385.617</v>
      </c>
      <c r="V527" s="194" t="s">
        <v>245</v>
      </c>
      <c r="W527" s="226">
        <v>273</v>
      </c>
      <c r="X527" s="226">
        <v>259</v>
      </c>
      <c r="Y527" s="194" t="s">
        <v>1533</v>
      </c>
      <c r="Z527" s="193" t="s">
        <v>334</v>
      </c>
      <c r="AA527" s="563" t="s">
        <v>335</v>
      </c>
      <c r="AB527" s="563" t="s">
        <v>190</v>
      </c>
      <c r="AC527" s="563">
        <f>SUMIF(Sheet3!B:B,C527,Sheet3!D:D)</f>
        <v>75</v>
      </c>
      <c r="AD527" s="193">
        <f>(ROUND(AC527*T527,0))</f>
        <v>172</v>
      </c>
      <c r="AE527" s="75"/>
      <c r="AF527" s="554"/>
    </row>
    <row r="528" outlineLevel="2" spans="1:32">
      <c r="A528" s="126"/>
      <c r="B528" s="194"/>
      <c r="C528" s="194"/>
      <c r="D528" s="194"/>
      <c r="E528" s="194"/>
      <c r="F528" s="311" t="s">
        <v>1532</v>
      </c>
      <c r="G528" s="193">
        <v>0.289</v>
      </c>
      <c r="H528" s="193">
        <v>2.309</v>
      </c>
      <c r="I528" s="193"/>
      <c r="J528" s="193"/>
      <c r="K528" s="126"/>
      <c r="L528" s="126"/>
      <c r="M528" s="126"/>
      <c r="N528" s="627"/>
      <c r="O528" s="126"/>
      <c r="P528" s="194" t="s">
        <v>1532</v>
      </c>
      <c r="Q528" s="193"/>
      <c r="R528" s="193"/>
      <c r="S528" s="193"/>
      <c r="T528" s="193"/>
      <c r="U528" s="193"/>
      <c r="V528" s="194"/>
      <c r="W528" s="226"/>
      <c r="X528" s="226"/>
      <c r="Y528" s="194"/>
      <c r="Z528" s="193" t="s">
        <v>334</v>
      </c>
      <c r="AA528" s="563" t="s">
        <v>335</v>
      </c>
      <c r="AB528" s="563" t="s">
        <v>190</v>
      </c>
      <c r="AC528" s="563">
        <v>75</v>
      </c>
      <c r="AD528" s="193"/>
      <c r="AE528" s="75"/>
      <c r="AF528" s="554"/>
    </row>
    <row r="529" outlineLevel="2" spans="1:32">
      <c r="A529" s="126">
        <f>MAX($A$7:A528)+1</f>
        <v>319</v>
      </c>
      <c r="B529" s="194" t="s">
        <v>73</v>
      </c>
      <c r="C529" s="194" t="s">
        <v>76</v>
      </c>
      <c r="D529" s="194" t="s">
        <v>742</v>
      </c>
      <c r="E529" s="194" t="s">
        <v>1534</v>
      </c>
      <c r="F529" s="311" t="s">
        <v>1535</v>
      </c>
      <c r="G529" s="193">
        <v>10.702</v>
      </c>
      <c r="H529" s="193">
        <v>15.38</v>
      </c>
      <c r="I529" s="193"/>
      <c r="J529" s="193">
        <v>15.98</v>
      </c>
      <c r="K529" s="126">
        <v>2660.85</v>
      </c>
      <c r="L529" s="126">
        <v>2660</v>
      </c>
      <c r="M529" s="126">
        <f>N529-2</f>
        <v>2072</v>
      </c>
      <c r="N529" s="627">
        <f>ROUND(L529*0.7797,0)</f>
        <v>2074</v>
      </c>
      <c r="O529" s="126"/>
      <c r="P529" s="194" t="s">
        <v>1535</v>
      </c>
      <c r="Q529" s="193">
        <v>11.115</v>
      </c>
      <c r="R529" s="193">
        <v>15.365</v>
      </c>
      <c r="S529" s="193">
        <v>4.25</v>
      </c>
      <c r="T529" s="202">
        <v>4.25</v>
      </c>
      <c r="U529" s="202">
        <v>1012.075</v>
      </c>
      <c r="V529" s="194" t="s">
        <v>342</v>
      </c>
      <c r="W529" s="226">
        <v>2801</v>
      </c>
      <c r="X529" s="226">
        <v>2661.4</v>
      </c>
      <c r="Y529" s="194" t="s">
        <v>1536</v>
      </c>
      <c r="Z529" s="193" t="s">
        <v>334</v>
      </c>
      <c r="AA529" s="563" t="s">
        <v>335</v>
      </c>
      <c r="AB529" s="563" t="s">
        <v>340</v>
      </c>
      <c r="AC529" s="563">
        <f>SUMIF(Sheet3!B:B,C529,Sheet3!E:E)</f>
        <v>150</v>
      </c>
      <c r="AD529" s="193">
        <f>(ROUND(AC529*T529,0))</f>
        <v>638</v>
      </c>
      <c r="AE529" s="75"/>
      <c r="AF529" s="554"/>
    </row>
    <row r="530" outlineLevel="2" spans="1:32">
      <c r="A530" s="126"/>
      <c r="B530" s="194"/>
      <c r="C530" s="407"/>
      <c r="D530" s="194"/>
      <c r="E530" s="194"/>
      <c r="F530" s="194" t="s">
        <v>1535</v>
      </c>
      <c r="G530" s="193">
        <v>15.38</v>
      </c>
      <c r="H530" s="193">
        <v>18.507</v>
      </c>
      <c r="I530" s="193"/>
      <c r="J530" s="193"/>
      <c r="K530" s="126"/>
      <c r="L530" s="126"/>
      <c r="M530" s="126"/>
      <c r="N530" s="627"/>
      <c r="O530" s="126"/>
      <c r="P530" s="194"/>
      <c r="Q530" s="194"/>
      <c r="R530" s="194"/>
      <c r="S530" s="194"/>
      <c r="T530" s="252"/>
      <c r="U530" s="252"/>
      <c r="V530" s="194"/>
      <c r="W530" s="226"/>
      <c r="X530" s="226"/>
      <c r="Y530" s="194"/>
      <c r="Z530" s="193" t="s">
        <v>334</v>
      </c>
      <c r="AA530" s="554"/>
      <c r="AB530" s="554" t="s">
        <v>340</v>
      </c>
      <c r="AC530" s="554">
        <f>SUMIF(Sheet3!B:B,C530,Sheet3!E:E)</f>
        <v>0</v>
      </c>
      <c r="AD530" s="194"/>
      <c r="AE530" s="75"/>
      <c r="AF530" s="554"/>
    </row>
    <row r="531" outlineLevel="2" spans="1:32">
      <c r="A531" s="126"/>
      <c r="B531" s="194"/>
      <c r="C531" s="407"/>
      <c r="D531" s="194"/>
      <c r="E531" s="194"/>
      <c r="F531" s="194" t="s">
        <v>1535</v>
      </c>
      <c r="G531" s="193">
        <v>18.507</v>
      </c>
      <c r="H531" s="193">
        <v>24.507</v>
      </c>
      <c r="I531" s="193"/>
      <c r="J531" s="193"/>
      <c r="K531" s="126"/>
      <c r="L531" s="126"/>
      <c r="M531" s="126"/>
      <c r="N531" s="627"/>
      <c r="O531" s="126"/>
      <c r="P531" s="194"/>
      <c r="Q531" s="194"/>
      <c r="R531" s="194"/>
      <c r="S531" s="194"/>
      <c r="T531" s="252"/>
      <c r="U531" s="252"/>
      <c r="V531" s="194"/>
      <c r="W531" s="226"/>
      <c r="X531" s="226"/>
      <c r="Y531" s="194"/>
      <c r="Z531" s="193" t="s">
        <v>334</v>
      </c>
      <c r="AA531" s="554"/>
      <c r="AB531" s="554" t="s">
        <v>340</v>
      </c>
      <c r="AC531" s="554">
        <f>SUMIF(Sheet3!B:B,C531,Sheet3!E:E)</f>
        <v>0</v>
      </c>
      <c r="AD531" s="194"/>
      <c r="AE531" s="75"/>
      <c r="AF531" s="554"/>
    </row>
    <row r="532" outlineLevel="2" spans="1:32">
      <c r="A532" s="126"/>
      <c r="B532" s="194"/>
      <c r="C532" s="407"/>
      <c r="D532" s="194"/>
      <c r="E532" s="194"/>
      <c r="F532" s="194" t="s">
        <v>1535</v>
      </c>
      <c r="G532" s="193">
        <v>24.507</v>
      </c>
      <c r="H532" s="193">
        <v>26.682</v>
      </c>
      <c r="I532" s="193"/>
      <c r="J532" s="193"/>
      <c r="K532" s="126"/>
      <c r="L532" s="126"/>
      <c r="M532" s="126"/>
      <c r="N532" s="627"/>
      <c r="O532" s="126"/>
      <c r="P532" s="194"/>
      <c r="Q532" s="194"/>
      <c r="R532" s="194"/>
      <c r="S532" s="194"/>
      <c r="T532" s="203"/>
      <c r="U532" s="203"/>
      <c r="V532" s="194"/>
      <c r="W532" s="226"/>
      <c r="X532" s="226"/>
      <c r="Y532" s="194"/>
      <c r="Z532" s="193" t="s">
        <v>334</v>
      </c>
      <c r="AA532" s="554"/>
      <c r="AB532" s="554" t="s">
        <v>340</v>
      </c>
      <c r="AC532" s="554">
        <f>SUMIF(Sheet3!B:B,C532,Sheet3!E:E)</f>
        <v>0</v>
      </c>
      <c r="AD532" s="194"/>
      <c r="AE532" s="75"/>
      <c r="AF532" s="554"/>
    </row>
    <row r="533" ht="24" outlineLevel="2" spans="1:32">
      <c r="A533" s="126">
        <f>MAX($A$7:A532)+1</f>
        <v>320</v>
      </c>
      <c r="B533" s="194" t="s">
        <v>73</v>
      </c>
      <c r="C533" s="194" t="s">
        <v>76</v>
      </c>
      <c r="D533" s="194" t="s">
        <v>742</v>
      </c>
      <c r="E533" s="194" t="s">
        <v>1537</v>
      </c>
      <c r="F533" s="311" t="s">
        <v>1538</v>
      </c>
      <c r="G533" s="193">
        <v>0</v>
      </c>
      <c r="H533" s="193">
        <v>0.977</v>
      </c>
      <c r="I533" s="193"/>
      <c r="J533" s="193">
        <v>0.977</v>
      </c>
      <c r="K533" s="126">
        <v>82.45</v>
      </c>
      <c r="L533" s="126">
        <v>82</v>
      </c>
      <c r="M533" s="126">
        <f>N533</f>
        <v>64</v>
      </c>
      <c r="N533" s="627">
        <f>ROUND(L533*0.7797,0)</f>
        <v>64</v>
      </c>
      <c r="O533" s="126"/>
      <c r="P533" s="194" t="s">
        <v>1538</v>
      </c>
      <c r="Q533" s="193">
        <v>0</v>
      </c>
      <c r="R533" s="193">
        <v>0.949</v>
      </c>
      <c r="S533" s="193">
        <v>0.949</v>
      </c>
      <c r="T533" s="193">
        <v>0.949</v>
      </c>
      <c r="U533" s="193">
        <v>178.407</v>
      </c>
      <c r="V533" s="194" t="s">
        <v>245</v>
      </c>
      <c r="W533" s="226">
        <v>97</v>
      </c>
      <c r="X533" s="226">
        <v>92</v>
      </c>
      <c r="Y533" s="194" t="s">
        <v>1539</v>
      </c>
      <c r="Z533" s="193" t="s">
        <v>334</v>
      </c>
      <c r="AA533" s="563" t="s">
        <v>335</v>
      </c>
      <c r="AB533" s="563" t="s">
        <v>190</v>
      </c>
      <c r="AC533" s="563">
        <f>SUMIF(Sheet3!B:B,C533,Sheet3!D:D)</f>
        <v>75</v>
      </c>
      <c r="AD533" s="193">
        <f>(ROUND(AC533*T533,0))</f>
        <v>71</v>
      </c>
      <c r="AE533" s="75"/>
      <c r="AF533" s="554"/>
    </row>
    <row r="534" outlineLevel="2" spans="1:32">
      <c r="A534" s="126">
        <f>MAX($A$7:A533)+1</f>
        <v>321</v>
      </c>
      <c r="B534" s="194" t="s">
        <v>73</v>
      </c>
      <c r="C534" s="194" t="s">
        <v>76</v>
      </c>
      <c r="D534" s="194" t="s">
        <v>742</v>
      </c>
      <c r="E534" s="194" t="s">
        <v>1540</v>
      </c>
      <c r="F534" s="311" t="s">
        <v>1541</v>
      </c>
      <c r="G534" s="193">
        <v>4.4</v>
      </c>
      <c r="H534" s="193">
        <v>5.567</v>
      </c>
      <c r="I534" s="193"/>
      <c r="J534" s="193">
        <v>2.28</v>
      </c>
      <c r="K534" s="126">
        <v>248.74</v>
      </c>
      <c r="L534" s="126">
        <v>249</v>
      </c>
      <c r="M534" s="126">
        <f>N534</f>
        <v>194</v>
      </c>
      <c r="N534" s="627">
        <f>ROUND(L534*0.7797,0)</f>
        <v>194</v>
      </c>
      <c r="O534" s="126"/>
      <c r="P534" s="194" t="s">
        <v>1541</v>
      </c>
      <c r="Q534" s="193">
        <v>4.4</v>
      </c>
      <c r="R534" s="193">
        <v>6.663</v>
      </c>
      <c r="S534" s="193">
        <v>2.263</v>
      </c>
      <c r="T534" s="193">
        <v>2.263</v>
      </c>
      <c r="U534" s="193">
        <v>421.625</v>
      </c>
      <c r="V534" s="194" t="s">
        <v>245</v>
      </c>
      <c r="W534" s="226">
        <v>269.1</v>
      </c>
      <c r="X534" s="226">
        <v>255.65</v>
      </c>
      <c r="Y534" s="194" t="s">
        <v>1542</v>
      </c>
      <c r="Z534" s="202" t="s">
        <v>334</v>
      </c>
      <c r="AA534" s="556" t="s">
        <v>335</v>
      </c>
      <c r="AB534" s="556" t="s">
        <v>190</v>
      </c>
      <c r="AC534" s="556">
        <f>SUMIF(Sheet3!B:B,C534,Sheet3!D:D)</f>
        <v>75</v>
      </c>
      <c r="AD534" s="193">
        <f>(ROUND(AC534*T534,0))</f>
        <v>170</v>
      </c>
      <c r="AE534" s="75"/>
      <c r="AF534" s="558"/>
    </row>
    <row r="535" outlineLevel="2" spans="1:32">
      <c r="A535" s="126"/>
      <c r="B535" s="194"/>
      <c r="C535" s="194"/>
      <c r="D535" s="194"/>
      <c r="E535" s="194"/>
      <c r="F535" s="311" t="s">
        <v>1541</v>
      </c>
      <c r="G535" s="193">
        <v>5.567</v>
      </c>
      <c r="H535" s="193">
        <v>6.029</v>
      </c>
      <c r="I535" s="193"/>
      <c r="J535" s="193"/>
      <c r="K535" s="126"/>
      <c r="L535" s="126"/>
      <c r="M535" s="126"/>
      <c r="N535" s="627"/>
      <c r="O535" s="126"/>
      <c r="P535" s="194" t="s">
        <v>1541</v>
      </c>
      <c r="Q535" s="193"/>
      <c r="R535" s="193"/>
      <c r="S535" s="193"/>
      <c r="T535" s="193"/>
      <c r="U535" s="193"/>
      <c r="V535" s="194"/>
      <c r="W535" s="226"/>
      <c r="X535" s="226"/>
      <c r="Y535" s="194"/>
      <c r="Z535" s="252"/>
      <c r="AA535" s="575"/>
      <c r="AB535" s="575"/>
      <c r="AC535" s="575"/>
      <c r="AD535" s="193"/>
      <c r="AE535" s="75"/>
      <c r="AF535" s="577"/>
    </row>
    <row r="536" outlineLevel="2" spans="1:32">
      <c r="A536" s="126"/>
      <c r="B536" s="194"/>
      <c r="C536" s="194"/>
      <c r="D536" s="194"/>
      <c r="E536" s="194"/>
      <c r="F536" s="311" t="s">
        <v>1541</v>
      </c>
      <c r="G536" s="193">
        <v>6.029</v>
      </c>
      <c r="H536" s="193">
        <v>6.52</v>
      </c>
      <c r="I536" s="193"/>
      <c r="J536" s="193"/>
      <c r="K536" s="126"/>
      <c r="L536" s="126"/>
      <c r="M536" s="126"/>
      <c r="N536" s="627"/>
      <c r="O536" s="126"/>
      <c r="P536" s="194" t="s">
        <v>1541</v>
      </c>
      <c r="Q536" s="193"/>
      <c r="R536" s="193"/>
      <c r="S536" s="193"/>
      <c r="T536" s="193"/>
      <c r="U536" s="193"/>
      <c r="V536" s="194"/>
      <c r="W536" s="226"/>
      <c r="X536" s="226"/>
      <c r="Y536" s="194"/>
      <c r="Z536" s="252"/>
      <c r="AA536" s="575"/>
      <c r="AB536" s="575"/>
      <c r="AC536" s="575"/>
      <c r="AD536" s="193"/>
      <c r="AE536" s="75"/>
      <c r="AF536" s="577"/>
    </row>
    <row r="537" outlineLevel="2" spans="1:32">
      <c r="A537" s="126"/>
      <c r="B537" s="194"/>
      <c r="C537" s="194"/>
      <c r="D537" s="194"/>
      <c r="E537" s="194"/>
      <c r="F537" s="311" t="s">
        <v>1541</v>
      </c>
      <c r="G537" s="193">
        <v>6.52</v>
      </c>
      <c r="H537" s="193">
        <v>6.68</v>
      </c>
      <c r="I537" s="193"/>
      <c r="J537" s="193"/>
      <c r="K537" s="126"/>
      <c r="L537" s="126"/>
      <c r="M537" s="126"/>
      <c r="N537" s="627"/>
      <c r="O537" s="126"/>
      <c r="P537" s="194" t="s">
        <v>1541</v>
      </c>
      <c r="Q537" s="193"/>
      <c r="R537" s="193"/>
      <c r="S537" s="193"/>
      <c r="T537" s="193"/>
      <c r="U537" s="193"/>
      <c r="V537" s="194"/>
      <c r="W537" s="226"/>
      <c r="X537" s="226"/>
      <c r="Y537" s="194"/>
      <c r="Z537" s="203"/>
      <c r="AA537" s="560"/>
      <c r="AB537" s="560"/>
      <c r="AC537" s="560"/>
      <c r="AD537" s="193"/>
      <c r="AE537" s="75"/>
      <c r="AF537" s="562"/>
    </row>
    <row r="538" outlineLevel="2" spans="1:32">
      <c r="A538" s="126">
        <f>MAX($A$7:A537)+1</f>
        <v>322</v>
      </c>
      <c r="B538" s="194" t="s">
        <v>73</v>
      </c>
      <c r="C538" s="194" t="s">
        <v>76</v>
      </c>
      <c r="D538" s="194" t="s">
        <v>742</v>
      </c>
      <c r="E538" s="194" t="s">
        <v>1543</v>
      </c>
      <c r="F538" s="311" t="s">
        <v>1544</v>
      </c>
      <c r="G538" s="193">
        <v>0</v>
      </c>
      <c r="H538" s="193">
        <v>0.802</v>
      </c>
      <c r="I538" s="193"/>
      <c r="J538" s="193">
        <v>0.982</v>
      </c>
      <c r="K538" s="126">
        <v>75.65</v>
      </c>
      <c r="L538" s="126">
        <v>76</v>
      </c>
      <c r="M538" s="126">
        <f>N538</f>
        <v>59</v>
      </c>
      <c r="N538" s="627">
        <f>ROUND(L538*0.7797,0)</f>
        <v>59</v>
      </c>
      <c r="O538" s="126"/>
      <c r="P538" s="194" t="s">
        <v>1544</v>
      </c>
      <c r="Q538" s="193">
        <v>0</v>
      </c>
      <c r="R538" s="193">
        <v>0.802</v>
      </c>
      <c r="S538" s="193">
        <v>0.802</v>
      </c>
      <c r="T538" s="202">
        <v>0.982</v>
      </c>
      <c r="U538" s="202">
        <v>160.199</v>
      </c>
      <c r="V538" s="194" t="s">
        <v>245</v>
      </c>
      <c r="W538" s="226">
        <v>89</v>
      </c>
      <c r="X538" s="226">
        <v>84</v>
      </c>
      <c r="Y538" s="194" t="s">
        <v>1545</v>
      </c>
      <c r="Z538" s="202" t="s">
        <v>334</v>
      </c>
      <c r="AA538" s="556" t="s">
        <v>335</v>
      </c>
      <c r="AB538" s="556" t="s">
        <v>190</v>
      </c>
      <c r="AC538" s="556">
        <f>SUMIF(Sheet3!B:B,C538,Sheet3!D:D)</f>
        <v>75</v>
      </c>
      <c r="AD538" s="202">
        <f>(ROUND(AC538*T538,0))</f>
        <v>74</v>
      </c>
      <c r="AE538" s="75"/>
      <c r="AF538" s="558"/>
    </row>
    <row r="539" outlineLevel="2" spans="1:32">
      <c r="A539" s="126"/>
      <c r="B539" s="194"/>
      <c r="C539" s="194"/>
      <c r="D539" s="194"/>
      <c r="E539" s="194"/>
      <c r="F539" s="311" t="s">
        <v>1546</v>
      </c>
      <c r="G539" s="193">
        <v>0</v>
      </c>
      <c r="H539" s="193">
        <v>0.18</v>
      </c>
      <c r="I539" s="193"/>
      <c r="J539" s="193"/>
      <c r="K539" s="126"/>
      <c r="L539" s="126"/>
      <c r="M539" s="126"/>
      <c r="N539" s="627"/>
      <c r="O539" s="126"/>
      <c r="P539" s="194" t="s">
        <v>1546</v>
      </c>
      <c r="Q539" s="193">
        <v>0</v>
      </c>
      <c r="R539" s="193">
        <v>0.18</v>
      </c>
      <c r="S539" s="193">
        <v>0.18</v>
      </c>
      <c r="T539" s="203"/>
      <c r="U539" s="203"/>
      <c r="V539" s="194"/>
      <c r="W539" s="226"/>
      <c r="X539" s="226"/>
      <c r="Y539" s="194"/>
      <c r="Z539" s="203"/>
      <c r="AA539" s="560"/>
      <c r="AB539" s="560"/>
      <c r="AC539" s="560"/>
      <c r="AD539" s="203"/>
      <c r="AE539" s="75"/>
      <c r="AF539" s="562"/>
    </row>
    <row r="540" outlineLevel="2" spans="1:32">
      <c r="A540" s="126">
        <f>MAX($A$7:A539)+1</f>
        <v>323</v>
      </c>
      <c r="B540" s="194" t="s">
        <v>73</v>
      </c>
      <c r="C540" s="194" t="s">
        <v>76</v>
      </c>
      <c r="D540" s="194" t="s">
        <v>742</v>
      </c>
      <c r="E540" s="194" t="s">
        <v>1547</v>
      </c>
      <c r="F540" s="311" t="s">
        <v>1548</v>
      </c>
      <c r="G540" s="193">
        <v>0</v>
      </c>
      <c r="H540" s="193">
        <v>0.26</v>
      </c>
      <c r="I540" s="193"/>
      <c r="J540" s="193">
        <v>1.062</v>
      </c>
      <c r="K540" s="126">
        <v>116</v>
      </c>
      <c r="L540" s="126">
        <v>116</v>
      </c>
      <c r="M540" s="126">
        <f>N540</f>
        <v>90</v>
      </c>
      <c r="N540" s="627">
        <f>ROUND(L540*0.7797,0)</f>
        <v>90</v>
      </c>
      <c r="O540" s="126"/>
      <c r="P540" s="194" t="s">
        <v>1549</v>
      </c>
      <c r="Q540" s="193">
        <v>0</v>
      </c>
      <c r="R540" s="193">
        <v>0.264</v>
      </c>
      <c r="S540" s="193">
        <v>0.264</v>
      </c>
      <c r="T540" s="202">
        <v>1.324</v>
      </c>
      <c r="U540" s="202">
        <v>242.462</v>
      </c>
      <c r="V540" s="194" t="s">
        <v>245</v>
      </c>
      <c r="W540" s="226">
        <v>125</v>
      </c>
      <c r="X540" s="226">
        <v>118.75</v>
      </c>
      <c r="Y540" s="194" t="s">
        <v>1550</v>
      </c>
      <c r="Z540" s="202" t="s">
        <v>334</v>
      </c>
      <c r="AA540" s="556" t="s">
        <v>335</v>
      </c>
      <c r="AB540" s="556" t="s">
        <v>190</v>
      </c>
      <c r="AC540" s="556">
        <f>SUMIF(Sheet3!B:B,C540,Sheet3!D:D)</f>
        <v>75</v>
      </c>
      <c r="AD540" s="202">
        <f>(ROUND(AC540*T540,0))</f>
        <v>99</v>
      </c>
      <c r="AE540" s="75"/>
      <c r="AF540" s="558"/>
    </row>
    <row r="541" outlineLevel="2" spans="1:32">
      <c r="A541" s="126"/>
      <c r="B541" s="194"/>
      <c r="C541" s="194"/>
      <c r="D541" s="194"/>
      <c r="E541" s="194"/>
      <c r="F541" s="311" t="s">
        <v>1551</v>
      </c>
      <c r="G541" s="193">
        <v>0</v>
      </c>
      <c r="H541" s="193">
        <v>0.802</v>
      </c>
      <c r="I541" s="193"/>
      <c r="J541" s="193"/>
      <c r="K541" s="126"/>
      <c r="L541" s="126"/>
      <c r="M541" s="126"/>
      <c r="N541" s="627"/>
      <c r="O541" s="126"/>
      <c r="P541" s="194" t="s">
        <v>1551</v>
      </c>
      <c r="Q541" s="193">
        <v>0</v>
      </c>
      <c r="R541" s="193">
        <v>1.06</v>
      </c>
      <c r="S541" s="193">
        <v>1.06</v>
      </c>
      <c r="T541" s="203"/>
      <c r="U541" s="203"/>
      <c r="V541" s="194"/>
      <c r="W541" s="226"/>
      <c r="X541" s="226"/>
      <c r="Y541" s="194"/>
      <c r="Z541" s="203"/>
      <c r="AA541" s="560"/>
      <c r="AB541" s="560"/>
      <c r="AC541" s="560"/>
      <c r="AD541" s="203"/>
      <c r="AE541" s="75"/>
      <c r="AF541" s="562"/>
    </row>
    <row r="542" outlineLevel="2" spans="1:32">
      <c r="A542" s="126">
        <f>MAX($A$7:A541)+1</f>
        <v>324</v>
      </c>
      <c r="B542" s="199" t="s">
        <v>73</v>
      </c>
      <c r="C542" s="413" t="s">
        <v>76</v>
      </c>
      <c r="D542" s="194" t="s">
        <v>182</v>
      </c>
      <c r="E542" s="194" t="s">
        <v>1552</v>
      </c>
      <c r="F542" s="194" t="s">
        <v>1553</v>
      </c>
      <c r="G542" s="193">
        <v>51.773</v>
      </c>
      <c r="H542" s="193">
        <v>57.593</v>
      </c>
      <c r="I542" s="193"/>
      <c r="J542" s="193">
        <v>7.791</v>
      </c>
      <c r="K542" s="126"/>
      <c r="L542" s="126">
        <v>717</v>
      </c>
      <c r="M542" s="126">
        <f>N542</f>
        <v>559</v>
      </c>
      <c r="N542" s="627">
        <f>ROUND(L542*0.7797,0)</f>
        <v>559</v>
      </c>
      <c r="O542" s="126"/>
      <c r="P542" s="194"/>
      <c r="Q542" s="194"/>
      <c r="R542" s="194"/>
      <c r="S542" s="194"/>
      <c r="T542" s="194"/>
      <c r="U542" s="194"/>
      <c r="V542" s="194" t="s">
        <v>342</v>
      </c>
      <c r="W542" s="226">
        <v>948.56</v>
      </c>
      <c r="X542" s="226">
        <v>824.83</v>
      </c>
      <c r="Y542" s="194" t="s">
        <v>1554</v>
      </c>
      <c r="Z542" s="193" t="s">
        <v>334</v>
      </c>
      <c r="AA542" s="554"/>
      <c r="AB542" s="554" t="s">
        <v>340</v>
      </c>
      <c r="AC542" s="554">
        <f>SUMIF(Sheet3!B:B,C542,Sheet3!E:E)</f>
        <v>150</v>
      </c>
      <c r="AD542" s="194"/>
      <c r="AE542" s="75"/>
      <c r="AF542" s="554"/>
    </row>
    <row r="543" outlineLevel="2" spans="1:32">
      <c r="A543" s="126"/>
      <c r="B543" s="200"/>
      <c r="C543" s="421"/>
      <c r="D543" s="194"/>
      <c r="E543" s="194"/>
      <c r="F543" s="194" t="s">
        <v>1555</v>
      </c>
      <c r="G543" s="193">
        <v>0</v>
      </c>
      <c r="H543" s="193">
        <v>1.971</v>
      </c>
      <c r="I543" s="193"/>
      <c r="J543" s="193"/>
      <c r="K543" s="126"/>
      <c r="L543" s="126"/>
      <c r="M543" s="126"/>
      <c r="N543" s="627"/>
      <c r="O543" s="126"/>
      <c r="P543" s="194"/>
      <c r="Q543" s="194"/>
      <c r="R543" s="194"/>
      <c r="S543" s="194"/>
      <c r="T543" s="194"/>
      <c r="U543" s="194"/>
      <c r="V543" s="194"/>
      <c r="W543" s="226"/>
      <c r="X543" s="226"/>
      <c r="Y543" s="194"/>
      <c r="Z543" s="193" t="s">
        <v>334</v>
      </c>
      <c r="AA543" s="554"/>
      <c r="AB543" s="554" t="s">
        <v>190</v>
      </c>
      <c r="AC543" s="554"/>
      <c r="AD543" s="194"/>
      <c r="AE543" s="75"/>
      <c r="AF543" s="554"/>
    </row>
    <row r="544" ht="36" outlineLevel="2" spans="1:32">
      <c r="A544" s="126">
        <f>MAX($A$7:A543)+1</f>
        <v>325</v>
      </c>
      <c r="B544" s="194" t="s">
        <v>73</v>
      </c>
      <c r="C544" s="194" t="s">
        <v>76</v>
      </c>
      <c r="D544" s="194" t="s">
        <v>742</v>
      </c>
      <c r="E544" s="194" t="s">
        <v>1556</v>
      </c>
      <c r="F544" s="311" t="s">
        <v>1557</v>
      </c>
      <c r="G544" s="193">
        <v>19.548</v>
      </c>
      <c r="H544" s="193">
        <v>27.517</v>
      </c>
      <c r="I544" s="193"/>
      <c r="J544" s="193">
        <v>7.969</v>
      </c>
      <c r="K544" s="126">
        <v>1393.386</v>
      </c>
      <c r="L544" s="126"/>
      <c r="M544" s="126">
        <f t="shared" ref="M544:M552" si="49">N544</f>
        <v>0</v>
      </c>
      <c r="N544" s="627">
        <f t="shared" ref="N544:N552" si="50">ROUND(L544*0.7797,0)</f>
        <v>0</v>
      </c>
      <c r="O544" s="126"/>
      <c r="P544" s="194" t="s">
        <v>1557</v>
      </c>
      <c r="Q544" s="193">
        <v>17.847</v>
      </c>
      <c r="R544" s="193">
        <v>27.517</v>
      </c>
      <c r="S544" s="193">
        <v>0.717</v>
      </c>
      <c r="T544" s="193">
        <v>0.717</v>
      </c>
      <c r="U544" s="193">
        <v>826.404</v>
      </c>
      <c r="V544" s="194" t="s">
        <v>342</v>
      </c>
      <c r="W544" s="226">
        <v>1753.18</v>
      </c>
      <c r="X544" s="226">
        <v>1524.5</v>
      </c>
      <c r="Y544" s="194" t="s">
        <v>1558</v>
      </c>
      <c r="Z544" s="193" t="s">
        <v>334</v>
      </c>
      <c r="AA544" s="563" t="s">
        <v>335</v>
      </c>
      <c r="AB544" s="563" t="s">
        <v>340</v>
      </c>
      <c r="AC544" s="563">
        <f>SUMIF(Sheet3!B:B,C544,Sheet3!E:E)</f>
        <v>150</v>
      </c>
      <c r="AD544" s="193">
        <f>(ROUND(AC544*T544,0))</f>
        <v>108</v>
      </c>
      <c r="AE544" s="75"/>
      <c r="AF544" s="554"/>
    </row>
    <row r="545" ht="24" outlineLevel="2" spans="1:32">
      <c r="A545" s="126">
        <f>MAX($A$7:A544)+1</f>
        <v>326</v>
      </c>
      <c r="B545" s="194" t="s">
        <v>73</v>
      </c>
      <c r="C545" s="407" t="s">
        <v>76</v>
      </c>
      <c r="D545" s="194" t="s">
        <v>742</v>
      </c>
      <c r="E545" s="194" t="s">
        <v>1559</v>
      </c>
      <c r="F545" s="194" t="s">
        <v>1560</v>
      </c>
      <c r="G545" s="193">
        <v>0</v>
      </c>
      <c r="H545" s="193">
        <v>0.253</v>
      </c>
      <c r="I545" s="193"/>
      <c r="J545" s="193">
        <v>0.253</v>
      </c>
      <c r="K545" s="126"/>
      <c r="L545" s="126">
        <v>18</v>
      </c>
      <c r="M545" s="126">
        <f t="shared" si="49"/>
        <v>14</v>
      </c>
      <c r="N545" s="627">
        <f t="shared" si="50"/>
        <v>14</v>
      </c>
      <c r="O545" s="126"/>
      <c r="P545" s="194"/>
      <c r="Q545" s="194"/>
      <c r="R545" s="194"/>
      <c r="S545" s="194"/>
      <c r="T545" s="194"/>
      <c r="U545" s="194"/>
      <c r="V545" s="194" t="s">
        <v>245</v>
      </c>
      <c r="W545" s="226">
        <v>22.9</v>
      </c>
      <c r="X545" s="226">
        <v>20.27</v>
      </c>
      <c r="Y545" s="194" t="s">
        <v>1561</v>
      </c>
      <c r="Z545" s="193" t="s">
        <v>334</v>
      </c>
      <c r="AA545" s="554"/>
      <c r="AB545" s="554" t="s">
        <v>190</v>
      </c>
      <c r="AC545" s="554">
        <f>SUMIF(Sheet3!B:B,C545,Sheet3!D:D)</f>
        <v>75</v>
      </c>
      <c r="AD545" s="194"/>
      <c r="AE545" s="75"/>
      <c r="AF545" s="554"/>
    </row>
    <row r="546" ht="24" outlineLevel="2" spans="1:32">
      <c r="A546" s="126">
        <f>MAX($A$7:A545)+1</f>
        <v>327</v>
      </c>
      <c r="B546" s="194" t="s">
        <v>73</v>
      </c>
      <c r="C546" s="194" t="s">
        <v>76</v>
      </c>
      <c r="D546" s="194" t="s">
        <v>742</v>
      </c>
      <c r="E546" s="194" t="s">
        <v>1562</v>
      </c>
      <c r="F546" s="311" t="s">
        <v>1563</v>
      </c>
      <c r="G546" s="193">
        <v>0.523</v>
      </c>
      <c r="H546" s="193">
        <v>1.39</v>
      </c>
      <c r="I546" s="193"/>
      <c r="J546" s="193">
        <v>0.867</v>
      </c>
      <c r="K546" s="126">
        <v>74.8</v>
      </c>
      <c r="L546" s="126">
        <v>75</v>
      </c>
      <c r="M546" s="126">
        <f t="shared" si="49"/>
        <v>58</v>
      </c>
      <c r="N546" s="627">
        <f t="shared" si="50"/>
        <v>58</v>
      </c>
      <c r="O546" s="126"/>
      <c r="P546" s="194" t="s">
        <v>1563</v>
      </c>
      <c r="Q546" s="193">
        <v>0.523</v>
      </c>
      <c r="R546" s="193">
        <v>1.337</v>
      </c>
      <c r="S546" s="193">
        <v>0.814</v>
      </c>
      <c r="T546" s="193">
        <v>0.814</v>
      </c>
      <c r="U546" s="193">
        <v>183.657</v>
      </c>
      <c r="V546" s="194" t="s">
        <v>342</v>
      </c>
      <c r="W546" s="226">
        <v>87.92</v>
      </c>
      <c r="X546" s="226">
        <v>77.81</v>
      </c>
      <c r="Y546" s="194" t="s">
        <v>1564</v>
      </c>
      <c r="Z546" s="193" t="s">
        <v>334</v>
      </c>
      <c r="AA546" s="563" t="s">
        <v>335</v>
      </c>
      <c r="AB546" s="563" t="s">
        <v>190</v>
      </c>
      <c r="AC546" s="563">
        <f>SUMIF(Sheet3!B:B,C546,Sheet3!D:D)</f>
        <v>75</v>
      </c>
      <c r="AD546" s="193">
        <f>(ROUND(AC546*T546,0))</f>
        <v>61</v>
      </c>
      <c r="AE546" s="75"/>
      <c r="AF546" s="554"/>
    </row>
    <row r="547" ht="24" outlineLevel="2" spans="1:32">
      <c r="A547" s="126">
        <f>MAX($A$7:A546)+1</f>
        <v>328</v>
      </c>
      <c r="B547" s="194" t="s">
        <v>73</v>
      </c>
      <c r="C547" s="194" t="s">
        <v>76</v>
      </c>
      <c r="D547" s="194" t="s">
        <v>742</v>
      </c>
      <c r="E547" s="194" t="s">
        <v>1565</v>
      </c>
      <c r="F547" s="311" t="s">
        <v>1566</v>
      </c>
      <c r="G547" s="193">
        <v>0</v>
      </c>
      <c r="H547" s="193">
        <v>1.116</v>
      </c>
      <c r="I547" s="193"/>
      <c r="J547" s="193">
        <v>1.116</v>
      </c>
      <c r="K547" s="126">
        <v>94.35</v>
      </c>
      <c r="L547" s="126"/>
      <c r="M547" s="126">
        <f t="shared" si="49"/>
        <v>0</v>
      </c>
      <c r="N547" s="627">
        <f t="shared" si="50"/>
        <v>0</v>
      </c>
      <c r="O547" s="126"/>
      <c r="P547" s="194" t="s">
        <v>1566</v>
      </c>
      <c r="Q547" s="193">
        <v>0</v>
      </c>
      <c r="R547" s="193">
        <v>0.978</v>
      </c>
      <c r="S547" s="193">
        <v>0.7</v>
      </c>
      <c r="T547" s="193">
        <v>0.7</v>
      </c>
      <c r="U547" s="193">
        <v>85.316</v>
      </c>
      <c r="V547" s="194" t="s">
        <v>245</v>
      </c>
      <c r="W547" s="226">
        <v>111</v>
      </c>
      <c r="X547" s="226">
        <v>106</v>
      </c>
      <c r="Y547" s="194" t="s">
        <v>1567</v>
      </c>
      <c r="Z547" s="193" t="s">
        <v>334</v>
      </c>
      <c r="AA547" s="563" t="s">
        <v>335</v>
      </c>
      <c r="AB547" s="563" t="s">
        <v>190</v>
      </c>
      <c r="AC547" s="563">
        <f>SUMIF(Sheet3!B:B,C547,Sheet3!D:D)</f>
        <v>75</v>
      </c>
      <c r="AD547" s="193">
        <f>(ROUND(AC547*T547,0))</f>
        <v>53</v>
      </c>
      <c r="AE547" s="75"/>
      <c r="AF547" s="554"/>
    </row>
    <row r="548" ht="36" outlineLevel="2" spans="1:32">
      <c r="A548" s="126">
        <f>MAX($A$7:A547)+1</f>
        <v>329</v>
      </c>
      <c r="B548" s="194" t="s">
        <v>73</v>
      </c>
      <c r="C548" s="194" t="s">
        <v>76</v>
      </c>
      <c r="D548" s="194" t="s">
        <v>742</v>
      </c>
      <c r="E548" s="194" t="s">
        <v>1568</v>
      </c>
      <c r="F548" s="311" t="s">
        <v>1557</v>
      </c>
      <c r="G548" s="193">
        <v>17.415</v>
      </c>
      <c r="H548" s="193">
        <v>17.777</v>
      </c>
      <c r="I548" s="193"/>
      <c r="J548" s="193">
        <v>0.362</v>
      </c>
      <c r="K548" s="126">
        <v>50</v>
      </c>
      <c r="L548" s="126">
        <v>50</v>
      </c>
      <c r="M548" s="126">
        <f t="shared" si="49"/>
        <v>39</v>
      </c>
      <c r="N548" s="627">
        <f t="shared" si="50"/>
        <v>39</v>
      </c>
      <c r="O548" s="126"/>
      <c r="P548" s="194" t="s">
        <v>1557</v>
      </c>
      <c r="Q548" s="193">
        <v>17.415</v>
      </c>
      <c r="R548" s="193">
        <v>17.766</v>
      </c>
      <c r="S548" s="193">
        <v>0.351</v>
      </c>
      <c r="T548" s="193">
        <v>0.351</v>
      </c>
      <c r="U548" s="193">
        <v>80.335</v>
      </c>
      <c r="V548" s="194" t="s">
        <v>342</v>
      </c>
      <c r="W548" s="226">
        <v>58.825</v>
      </c>
      <c r="X548" s="226">
        <v>55.88</v>
      </c>
      <c r="Y548" s="194" t="s">
        <v>1569</v>
      </c>
      <c r="Z548" s="193" t="s">
        <v>334</v>
      </c>
      <c r="AA548" s="563" t="s">
        <v>335</v>
      </c>
      <c r="AB548" s="563" t="s">
        <v>340</v>
      </c>
      <c r="AC548" s="563">
        <f>SUMIF(Sheet3!B:B,C548,Sheet3!E:E)</f>
        <v>150</v>
      </c>
      <c r="AD548" s="193">
        <f>(ROUND(AC548*T548,0))</f>
        <v>53</v>
      </c>
      <c r="AE548" s="75"/>
      <c r="AF548" s="554"/>
    </row>
    <row r="549" ht="24" outlineLevel="2" spans="1:32">
      <c r="A549" s="126">
        <f>MAX($A$7:A548)+1</f>
        <v>330</v>
      </c>
      <c r="B549" s="194" t="s">
        <v>73</v>
      </c>
      <c r="C549" s="194" t="s">
        <v>76</v>
      </c>
      <c r="D549" s="194" t="s">
        <v>742</v>
      </c>
      <c r="E549" s="194" t="s">
        <v>1570</v>
      </c>
      <c r="F549" s="311" t="s">
        <v>1571</v>
      </c>
      <c r="G549" s="193">
        <v>0</v>
      </c>
      <c r="H549" s="193">
        <v>0.47</v>
      </c>
      <c r="I549" s="193"/>
      <c r="J549" s="193">
        <v>0.47</v>
      </c>
      <c r="K549" s="126">
        <v>40.364</v>
      </c>
      <c r="L549" s="126">
        <v>40</v>
      </c>
      <c r="M549" s="126">
        <f t="shared" si="49"/>
        <v>31</v>
      </c>
      <c r="N549" s="627">
        <f t="shared" si="50"/>
        <v>31</v>
      </c>
      <c r="O549" s="126"/>
      <c r="P549" s="194" t="s">
        <v>1571</v>
      </c>
      <c r="Q549" s="193">
        <v>0</v>
      </c>
      <c r="R549" s="193">
        <v>0.468</v>
      </c>
      <c r="S549" s="193">
        <v>0.468</v>
      </c>
      <c r="T549" s="193">
        <v>0.468</v>
      </c>
      <c r="U549" s="193">
        <v>88.727</v>
      </c>
      <c r="V549" s="194" t="s">
        <v>342</v>
      </c>
      <c r="W549" s="226">
        <v>47.488</v>
      </c>
      <c r="X549" s="226">
        <v>42.02</v>
      </c>
      <c r="Y549" s="194" t="s">
        <v>1572</v>
      </c>
      <c r="Z549" s="193" t="s">
        <v>334</v>
      </c>
      <c r="AA549" s="563" t="s">
        <v>335</v>
      </c>
      <c r="AB549" s="563" t="s">
        <v>190</v>
      </c>
      <c r="AC549" s="563">
        <f>SUMIF(Sheet3!B:B,C549,Sheet3!D:D)</f>
        <v>75</v>
      </c>
      <c r="AD549" s="193">
        <f>(ROUND(AC549*T549,0))</f>
        <v>35</v>
      </c>
      <c r="AE549" s="75"/>
      <c r="AF549" s="554"/>
    </row>
    <row r="550" ht="24" outlineLevel="2" spans="1:32">
      <c r="A550" s="126">
        <f>MAX($A$7:A549)+1</f>
        <v>331</v>
      </c>
      <c r="B550" s="194" t="s">
        <v>73</v>
      </c>
      <c r="C550" s="194" t="s">
        <v>76</v>
      </c>
      <c r="D550" s="194" t="s">
        <v>742</v>
      </c>
      <c r="E550" s="194" t="s">
        <v>1573</v>
      </c>
      <c r="F550" s="311" t="s">
        <v>1574</v>
      </c>
      <c r="G550" s="193">
        <v>0</v>
      </c>
      <c r="H550" s="193">
        <v>0.364</v>
      </c>
      <c r="I550" s="193"/>
      <c r="J550" s="193">
        <v>0.364</v>
      </c>
      <c r="K550" s="126">
        <v>32.65</v>
      </c>
      <c r="L550" s="126">
        <v>33</v>
      </c>
      <c r="M550" s="126">
        <f t="shared" si="49"/>
        <v>26</v>
      </c>
      <c r="N550" s="627">
        <f t="shared" si="50"/>
        <v>26</v>
      </c>
      <c r="O550" s="126"/>
      <c r="P550" s="194" t="s">
        <v>1574</v>
      </c>
      <c r="Q550" s="193">
        <v>0</v>
      </c>
      <c r="R550" s="193">
        <v>0.298</v>
      </c>
      <c r="S550" s="193">
        <v>0.298</v>
      </c>
      <c r="T550" s="193">
        <v>0.298</v>
      </c>
      <c r="U550" s="193">
        <v>93.144</v>
      </c>
      <c r="V550" s="194" t="s">
        <v>342</v>
      </c>
      <c r="W550" s="226">
        <v>38.416</v>
      </c>
      <c r="X550" s="226">
        <v>34</v>
      </c>
      <c r="Y550" s="194" t="s">
        <v>1575</v>
      </c>
      <c r="Z550" s="193" t="s">
        <v>334</v>
      </c>
      <c r="AA550" s="563" t="s">
        <v>335</v>
      </c>
      <c r="AB550" s="563" t="s">
        <v>190</v>
      </c>
      <c r="AC550" s="563">
        <f>SUMIF(Sheet3!B:B,C550,Sheet3!D:D)</f>
        <v>75</v>
      </c>
      <c r="AD550" s="193">
        <f>(ROUND(AC550*T550,0))</f>
        <v>22</v>
      </c>
      <c r="AE550" s="75"/>
      <c r="AF550" s="554"/>
    </row>
    <row r="551" ht="24" outlineLevel="2" spans="1:32">
      <c r="A551" s="126">
        <f>MAX($A$7:A550)+1</f>
        <v>332</v>
      </c>
      <c r="B551" s="194" t="s">
        <v>73</v>
      </c>
      <c r="C551" s="407" t="s">
        <v>76</v>
      </c>
      <c r="D551" s="194" t="s">
        <v>742</v>
      </c>
      <c r="E551" s="194" t="s">
        <v>1576</v>
      </c>
      <c r="F551" s="194" t="s">
        <v>1577</v>
      </c>
      <c r="G551" s="193">
        <v>0</v>
      </c>
      <c r="H551" s="193">
        <v>3.853</v>
      </c>
      <c r="I551" s="193"/>
      <c r="J551" s="193">
        <v>3.853</v>
      </c>
      <c r="K551" s="126"/>
      <c r="L551" s="126">
        <v>278</v>
      </c>
      <c r="M551" s="126">
        <f t="shared" si="49"/>
        <v>217</v>
      </c>
      <c r="N551" s="627">
        <f t="shared" si="50"/>
        <v>217</v>
      </c>
      <c r="O551" s="126"/>
      <c r="P551" s="194"/>
      <c r="Q551" s="194"/>
      <c r="R551" s="194"/>
      <c r="S551" s="194"/>
      <c r="T551" s="194"/>
      <c r="U551" s="194"/>
      <c r="V551" s="194" t="s">
        <v>342</v>
      </c>
      <c r="W551" s="226">
        <v>348.77</v>
      </c>
      <c r="X551" s="226">
        <v>308.65</v>
      </c>
      <c r="Y551" s="194" t="s">
        <v>1578</v>
      </c>
      <c r="Z551" s="193" t="s">
        <v>334</v>
      </c>
      <c r="AA551" s="554"/>
      <c r="AB551" s="554" t="s">
        <v>190</v>
      </c>
      <c r="AC551" s="554">
        <f>SUMIF(Sheet3!B:B,C551,Sheet3!D:D)</f>
        <v>75</v>
      </c>
      <c r="AD551" s="194"/>
      <c r="AE551" s="75"/>
      <c r="AF551" s="554"/>
    </row>
    <row r="552" outlineLevel="2" spans="1:32">
      <c r="A552" s="126">
        <f>MAX($A$7:A551)+1</f>
        <v>333</v>
      </c>
      <c r="B552" s="194" t="s">
        <v>73</v>
      </c>
      <c r="C552" s="194" t="s">
        <v>76</v>
      </c>
      <c r="D552" s="194" t="s">
        <v>742</v>
      </c>
      <c r="E552" s="194" t="s">
        <v>1579</v>
      </c>
      <c r="F552" s="311" t="s">
        <v>1580</v>
      </c>
      <c r="G552" s="193">
        <v>0</v>
      </c>
      <c r="H552" s="193">
        <v>1.09</v>
      </c>
      <c r="I552" s="193"/>
      <c r="J552" s="193">
        <v>1.2</v>
      </c>
      <c r="K552" s="126">
        <v>102.65</v>
      </c>
      <c r="L552" s="126">
        <v>103</v>
      </c>
      <c r="M552" s="126">
        <f t="shared" si="49"/>
        <v>80</v>
      </c>
      <c r="N552" s="627">
        <f t="shared" si="50"/>
        <v>80</v>
      </c>
      <c r="O552" s="126"/>
      <c r="P552" s="194" t="s">
        <v>1580</v>
      </c>
      <c r="Q552" s="193">
        <v>0</v>
      </c>
      <c r="R552" s="193">
        <v>1.756</v>
      </c>
      <c r="S552" s="193">
        <v>1.756</v>
      </c>
      <c r="T552" s="193">
        <v>1.756</v>
      </c>
      <c r="U552" s="193">
        <v>157.26</v>
      </c>
      <c r="V552" s="194" t="s">
        <v>245</v>
      </c>
      <c r="W552" s="226">
        <v>109.2</v>
      </c>
      <c r="X552" s="226">
        <v>103.74</v>
      </c>
      <c r="Y552" s="194" t="s">
        <v>1581</v>
      </c>
      <c r="Z552" s="202" t="s">
        <v>334</v>
      </c>
      <c r="AA552" s="556" t="s">
        <v>335</v>
      </c>
      <c r="AB552" s="556" t="s">
        <v>190</v>
      </c>
      <c r="AC552" s="556">
        <f>SUMIF(Sheet3!B:B,C552,Sheet3!D:D)</f>
        <v>75</v>
      </c>
      <c r="AD552" s="193">
        <f>(ROUND(AC552*T552,0))</f>
        <v>132</v>
      </c>
      <c r="AE552" s="557"/>
      <c r="AF552" s="558"/>
    </row>
    <row r="553" outlineLevel="2" spans="1:32">
      <c r="A553" s="126"/>
      <c r="B553" s="194"/>
      <c r="C553" s="194"/>
      <c r="D553" s="194"/>
      <c r="E553" s="194"/>
      <c r="F553" s="311" t="s">
        <v>1580</v>
      </c>
      <c r="G553" s="193">
        <v>1.09</v>
      </c>
      <c r="H553" s="193">
        <v>1.2</v>
      </c>
      <c r="I553" s="193"/>
      <c r="J553" s="193"/>
      <c r="K553" s="126"/>
      <c r="L553" s="126"/>
      <c r="M553" s="126"/>
      <c r="N553" s="627"/>
      <c r="O553" s="126"/>
      <c r="P553" s="194" t="s">
        <v>1580</v>
      </c>
      <c r="Q553" s="193"/>
      <c r="R553" s="193"/>
      <c r="S553" s="193"/>
      <c r="T553" s="193"/>
      <c r="U553" s="193"/>
      <c r="V553" s="194"/>
      <c r="W553" s="226"/>
      <c r="X553" s="226"/>
      <c r="Y553" s="194"/>
      <c r="Z553" s="203"/>
      <c r="AA553" s="560"/>
      <c r="AB553" s="560"/>
      <c r="AC553" s="560"/>
      <c r="AD553" s="193"/>
      <c r="AE553" s="561"/>
      <c r="AF553" s="562"/>
    </row>
    <row r="554" ht="24" outlineLevel="2" spans="1:32">
      <c r="A554" s="126">
        <f>MAX($A$7:A553)+1</f>
        <v>334</v>
      </c>
      <c r="B554" s="194" t="s">
        <v>73</v>
      </c>
      <c r="C554" s="407" t="s">
        <v>76</v>
      </c>
      <c r="D554" s="194" t="s">
        <v>742</v>
      </c>
      <c r="E554" s="194" t="s">
        <v>1582</v>
      </c>
      <c r="F554" s="194" t="s">
        <v>1583</v>
      </c>
      <c r="G554" s="193">
        <v>0</v>
      </c>
      <c r="H554" s="193">
        <v>0.36</v>
      </c>
      <c r="I554" s="193"/>
      <c r="J554" s="193">
        <v>0.36</v>
      </c>
      <c r="K554" s="126">
        <v>28.84</v>
      </c>
      <c r="L554" s="126">
        <v>28</v>
      </c>
      <c r="M554" s="126">
        <f>N554</f>
        <v>22</v>
      </c>
      <c r="N554" s="627">
        <f>ROUND(L554*0.7797,0)</f>
        <v>22</v>
      </c>
      <c r="O554" s="126"/>
      <c r="P554" s="194"/>
      <c r="Q554" s="194"/>
      <c r="R554" s="194"/>
      <c r="S554" s="194"/>
      <c r="T554" s="194"/>
      <c r="U554" s="194"/>
      <c r="V554" s="194" t="s">
        <v>245</v>
      </c>
      <c r="W554" s="226">
        <v>32.59</v>
      </c>
      <c r="X554" s="226">
        <v>28.84</v>
      </c>
      <c r="Y554" s="194" t="s">
        <v>1584</v>
      </c>
      <c r="Z554" s="193" t="s">
        <v>334</v>
      </c>
      <c r="AA554" s="554"/>
      <c r="AB554" s="554" t="s">
        <v>190</v>
      </c>
      <c r="AC554" s="554">
        <f>SUMIF(Sheet3!B:B,C554,Sheet3!D:D)</f>
        <v>75</v>
      </c>
      <c r="AD554" s="194"/>
      <c r="AE554" s="75"/>
      <c r="AF554" s="554"/>
    </row>
    <row r="555" outlineLevel="2" spans="1:32">
      <c r="A555" s="126">
        <f>MAX($A$7:A554)+1</f>
        <v>335</v>
      </c>
      <c r="B555" s="194" t="s">
        <v>73</v>
      </c>
      <c r="C555" s="194" t="s">
        <v>76</v>
      </c>
      <c r="D555" s="194" t="s">
        <v>742</v>
      </c>
      <c r="E555" s="194" t="s">
        <v>1585</v>
      </c>
      <c r="F555" s="311" t="s">
        <v>1586</v>
      </c>
      <c r="G555" s="193">
        <v>0.5</v>
      </c>
      <c r="H555" s="193">
        <v>0.7</v>
      </c>
      <c r="I555" s="193"/>
      <c r="J555" s="193">
        <v>1.353</v>
      </c>
      <c r="K555" s="126">
        <v>104.55</v>
      </c>
      <c r="L555" s="126">
        <v>104</v>
      </c>
      <c r="M555" s="126">
        <f>N555</f>
        <v>81</v>
      </c>
      <c r="N555" s="627">
        <f>ROUND(L555*0.7797,0)</f>
        <v>81</v>
      </c>
      <c r="O555" s="126"/>
      <c r="P555" s="194" t="s">
        <v>1586</v>
      </c>
      <c r="Q555" s="193">
        <v>0.5</v>
      </c>
      <c r="R555" s="193">
        <v>0.702</v>
      </c>
      <c r="S555" s="193">
        <v>0.202</v>
      </c>
      <c r="T555" s="202">
        <v>1.355</v>
      </c>
      <c r="U555" s="202">
        <v>263.257</v>
      </c>
      <c r="V555" s="194" t="s">
        <v>245</v>
      </c>
      <c r="W555" s="226">
        <v>123.11</v>
      </c>
      <c r="X555" s="226">
        <v>116.95</v>
      </c>
      <c r="Y555" s="194" t="s">
        <v>1587</v>
      </c>
      <c r="Z555" s="202" t="s">
        <v>334</v>
      </c>
      <c r="AA555" s="556" t="s">
        <v>335</v>
      </c>
      <c r="AB555" s="556" t="s">
        <v>190</v>
      </c>
      <c r="AC555" s="556">
        <f>SUMIF(Sheet3!B:B,C555,Sheet3!D:D)</f>
        <v>75</v>
      </c>
      <c r="AD555" s="202">
        <f>(ROUND(AC555*T555,0))</f>
        <v>102</v>
      </c>
      <c r="AE555" s="75"/>
      <c r="AF555" s="558"/>
    </row>
    <row r="556" outlineLevel="2" spans="1:32">
      <c r="A556" s="126"/>
      <c r="B556" s="194"/>
      <c r="C556" s="194"/>
      <c r="D556" s="194"/>
      <c r="E556" s="194"/>
      <c r="F556" s="311" t="s">
        <v>1588</v>
      </c>
      <c r="G556" s="193">
        <v>0</v>
      </c>
      <c r="H556" s="193">
        <v>1.153</v>
      </c>
      <c r="I556" s="193"/>
      <c r="J556" s="193"/>
      <c r="K556" s="126"/>
      <c r="L556" s="126"/>
      <c r="M556" s="126"/>
      <c r="N556" s="627"/>
      <c r="O556" s="126"/>
      <c r="P556" s="194" t="s">
        <v>1588</v>
      </c>
      <c r="Q556" s="193">
        <v>0</v>
      </c>
      <c r="R556" s="193">
        <v>1.153</v>
      </c>
      <c r="S556" s="193">
        <v>1.153</v>
      </c>
      <c r="T556" s="203"/>
      <c r="U556" s="203"/>
      <c r="V556" s="194"/>
      <c r="W556" s="226"/>
      <c r="X556" s="226"/>
      <c r="Y556" s="194"/>
      <c r="Z556" s="203"/>
      <c r="AA556" s="560"/>
      <c r="AB556" s="560"/>
      <c r="AC556" s="560"/>
      <c r="AD556" s="203"/>
      <c r="AE556" s="75"/>
      <c r="AF556" s="562"/>
    </row>
    <row r="557" outlineLevel="2" spans="1:32">
      <c r="A557" s="126">
        <f>MAX($A$7:A556)+1</f>
        <v>336</v>
      </c>
      <c r="B557" s="194" t="s">
        <v>73</v>
      </c>
      <c r="C557" s="194" t="s">
        <v>76</v>
      </c>
      <c r="D557" s="194" t="s">
        <v>742</v>
      </c>
      <c r="E557" s="194" t="s">
        <v>1589</v>
      </c>
      <c r="F557" s="311" t="s">
        <v>1590</v>
      </c>
      <c r="G557" s="193">
        <v>15.448</v>
      </c>
      <c r="H557" s="193">
        <v>15.645</v>
      </c>
      <c r="I557" s="193"/>
      <c r="J557" s="193">
        <v>13.231</v>
      </c>
      <c r="K557" s="126">
        <v>1959.4</v>
      </c>
      <c r="L557" s="126">
        <v>1959</v>
      </c>
      <c r="M557" s="126">
        <f>N557</f>
        <v>1527</v>
      </c>
      <c r="N557" s="627">
        <f>ROUND(L557*0.7797,0)</f>
        <v>1527</v>
      </c>
      <c r="O557" s="126"/>
      <c r="P557" s="194" t="s">
        <v>1590</v>
      </c>
      <c r="Q557" s="193">
        <v>15.448</v>
      </c>
      <c r="R557" s="193">
        <v>28.679</v>
      </c>
      <c r="S557" s="193">
        <v>6.145</v>
      </c>
      <c r="T557" s="193">
        <v>6.145</v>
      </c>
      <c r="U557" s="193">
        <v>2173.039</v>
      </c>
      <c r="V557" s="194" t="s">
        <v>342</v>
      </c>
      <c r="W557" s="226">
        <v>2064.03</v>
      </c>
      <c r="X557" s="226">
        <v>1960.83</v>
      </c>
      <c r="Y557" s="194" t="s">
        <v>1591</v>
      </c>
      <c r="Z557" s="202" t="s">
        <v>334</v>
      </c>
      <c r="AA557" s="556" t="s">
        <v>335</v>
      </c>
      <c r="AB557" s="556" t="s">
        <v>340</v>
      </c>
      <c r="AC557" s="556">
        <f>SUMIF(Sheet3!B:B,C557,Sheet3!E:E)</f>
        <v>150</v>
      </c>
      <c r="AD557" s="193">
        <f>(ROUND(AC557*T557,0))</f>
        <v>922</v>
      </c>
      <c r="AE557" s="75"/>
      <c r="AF557" s="558"/>
    </row>
    <row r="558" outlineLevel="2" spans="1:32">
      <c r="A558" s="126"/>
      <c r="B558" s="194"/>
      <c r="C558" s="194"/>
      <c r="D558" s="194"/>
      <c r="E558" s="194"/>
      <c r="F558" s="311" t="s">
        <v>1590</v>
      </c>
      <c r="G558" s="193">
        <v>15.645</v>
      </c>
      <c r="H558" s="193">
        <v>28.679</v>
      </c>
      <c r="I558" s="193"/>
      <c r="J558" s="193"/>
      <c r="K558" s="126"/>
      <c r="L558" s="126"/>
      <c r="M558" s="126"/>
      <c r="N558" s="627"/>
      <c r="O558" s="126"/>
      <c r="P558" s="194" t="s">
        <v>1590</v>
      </c>
      <c r="Q558" s="193"/>
      <c r="R558" s="193"/>
      <c r="S558" s="193"/>
      <c r="T558" s="193"/>
      <c r="U558" s="193"/>
      <c r="V558" s="194"/>
      <c r="W558" s="226"/>
      <c r="X558" s="226"/>
      <c r="Y558" s="194"/>
      <c r="Z558" s="203"/>
      <c r="AA558" s="560"/>
      <c r="AB558" s="560"/>
      <c r="AC558" s="560"/>
      <c r="AD558" s="193"/>
      <c r="AE558" s="75"/>
      <c r="AF558" s="562"/>
    </row>
    <row r="559" ht="24" outlineLevel="2" spans="1:32">
      <c r="A559" s="126">
        <f>MAX($A$7:A558)+1</f>
        <v>337</v>
      </c>
      <c r="B559" s="194" t="s">
        <v>73</v>
      </c>
      <c r="C559" s="407" t="s">
        <v>76</v>
      </c>
      <c r="D559" s="194" t="s">
        <v>742</v>
      </c>
      <c r="E559" s="194" t="s">
        <v>1592</v>
      </c>
      <c r="F559" s="194" t="s">
        <v>1593</v>
      </c>
      <c r="G559" s="193">
        <v>0</v>
      </c>
      <c r="H559" s="193">
        <v>4.492</v>
      </c>
      <c r="I559" s="193"/>
      <c r="J559" s="193">
        <v>4.492</v>
      </c>
      <c r="K559" s="126" t="s">
        <v>1594</v>
      </c>
      <c r="L559" s="126">
        <v>324</v>
      </c>
      <c r="M559" s="126">
        <f>N559</f>
        <v>253</v>
      </c>
      <c r="N559" s="627">
        <f>ROUND(L559*0.7797,0)</f>
        <v>253</v>
      </c>
      <c r="O559" s="126"/>
      <c r="P559" s="194"/>
      <c r="Q559" s="194"/>
      <c r="R559" s="194"/>
      <c r="S559" s="194"/>
      <c r="T559" s="194"/>
      <c r="U559" s="194"/>
      <c r="V559" s="194" t="s">
        <v>342</v>
      </c>
      <c r="W559" s="226">
        <v>406.61</v>
      </c>
      <c r="X559" s="226">
        <v>359.83</v>
      </c>
      <c r="Y559" s="194" t="s">
        <v>1595</v>
      </c>
      <c r="Z559" s="193" t="s">
        <v>334</v>
      </c>
      <c r="AA559" s="554"/>
      <c r="AB559" s="554" t="s">
        <v>190</v>
      </c>
      <c r="AC559" s="554">
        <f>SUMIF(Sheet3!B:B,C559,Sheet3!D:D)</f>
        <v>75</v>
      </c>
      <c r="AD559" s="194"/>
      <c r="AE559" s="75"/>
      <c r="AF559" s="554"/>
    </row>
    <row r="560" ht="24" outlineLevel="2" spans="1:32">
      <c r="A560" s="126">
        <f>MAX($A$7:A559)+1</f>
        <v>338</v>
      </c>
      <c r="B560" s="194" t="s">
        <v>73</v>
      </c>
      <c r="C560" s="407" t="s">
        <v>76</v>
      </c>
      <c r="D560" s="194" t="s">
        <v>742</v>
      </c>
      <c r="E560" s="194" t="s">
        <v>1596</v>
      </c>
      <c r="F560" s="194" t="s">
        <v>1597</v>
      </c>
      <c r="G560" s="193">
        <v>0</v>
      </c>
      <c r="H560" s="193">
        <v>0.426</v>
      </c>
      <c r="I560" s="193"/>
      <c r="J560" s="193">
        <v>0.426</v>
      </c>
      <c r="K560" s="126" t="s">
        <v>1594</v>
      </c>
      <c r="L560" s="126">
        <v>31</v>
      </c>
      <c r="M560" s="126">
        <f>N560</f>
        <v>24</v>
      </c>
      <c r="N560" s="627">
        <f>ROUND(L560*0.7797,0)</f>
        <v>24</v>
      </c>
      <c r="O560" s="126"/>
      <c r="P560" s="194"/>
      <c r="Q560" s="194"/>
      <c r="R560" s="194"/>
      <c r="S560" s="194"/>
      <c r="T560" s="194"/>
      <c r="U560" s="194"/>
      <c r="V560" s="194" t="s">
        <v>245</v>
      </c>
      <c r="W560" s="226">
        <v>38.56</v>
      </c>
      <c r="X560" s="226">
        <v>34.12</v>
      </c>
      <c r="Y560" s="194" t="s">
        <v>1598</v>
      </c>
      <c r="Z560" s="193" t="s">
        <v>334</v>
      </c>
      <c r="AA560" s="554"/>
      <c r="AB560" s="554" t="s">
        <v>190</v>
      </c>
      <c r="AC560" s="554">
        <f>SUMIF(Sheet3!B:B,C560,Sheet3!D:D)</f>
        <v>75</v>
      </c>
      <c r="AD560" s="194"/>
      <c r="AE560" s="75"/>
      <c r="AF560" s="554"/>
    </row>
    <row r="561" ht="24" outlineLevel="2" spans="1:32">
      <c r="A561" s="126">
        <f>MAX($A$7:A560)+1</f>
        <v>339</v>
      </c>
      <c r="B561" s="194" t="s">
        <v>73</v>
      </c>
      <c r="C561" s="194" t="s">
        <v>76</v>
      </c>
      <c r="D561" s="194" t="s">
        <v>742</v>
      </c>
      <c r="E561" s="194" t="s">
        <v>1599</v>
      </c>
      <c r="F561" s="311" t="s">
        <v>1600</v>
      </c>
      <c r="G561" s="193">
        <v>0</v>
      </c>
      <c r="H561" s="193">
        <v>0.586</v>
      </c>
      <c r="I561" s="193"/>
      <c r="J561" s="193">
        <v>0.586</v>
      </c>
      <c r="K561" s="126">
        <v>51.79</v>
      </c>
      <c r="L561" s="126">
        <v>52</v>
      </c>
      <c r="M561" s="126">
        <f>N561</f>
        <v>41</v>
      </c>
      <c r="N561" s="627">
        <f>ROUND(L561*0.7797,0)</f>
        <v>41</v>
      </c>
      <c r="O561" s="126"/>
      <c r="P561" s="194" t="s">
        <v>1600</v>
      </c>
      <c r="Q561" s="193">
        <v>0</v>
      </c>
      <c r="R561" s="193">
        <v>0.577</v>
      </c>
      <c r="S561" s="193">
        <v>0.577</v>
      </c>
      <c r="T561" s="193">
        <v>0.577</v>
      </c>
      <c r="U561" s="193">
        <v>126.317</v>
      </c>
      <c r="V561" s="194" t="s">
        <v>342</v>
      </c>
      <c r="W561" s="226">
        <v>60.928</v>
      </c>
      <c r="X561" s="226">
        <v>53.92</v>
      </c>
      <c r="Y561" s="194" t="s">
        <v>1601</v>
      </c>
      <c r="Z561" s="193" t="s">
        <v>334</v>
      </c>
      <c r="AA561" s="563" t="s">
        <v>335</v>
      </c>
      <c r="AB561" s="563" t="s">
        <v>190</v>
      </c>
      <c r="AC561" s="563">
        <f>SUMIF(Sheet3!B:B,C561,Sheet3!D:D)</f>
        <v>75</v>
      </c>
      <c r="AD561" s="193">
        <f>(ROUND(AC561*T561,0))</f>
        <v>43</v>
      </c>
      <c r="AE561" s="75"/>
      <c r="AF561" s="554"/>
    </row>
    <row r="562" ht="24" outlineLevel="2" spans="1:32">
      <c r="A562" s="126">
        <f>MAX($A$7:A561)+1</f>
        <v>340</v>
      </c>
      <c r="B562" s="194" t="s">
        <v>73</v>
      </c>
      <c r="C562" s="194" t="s">
        <v>76</v>
      </c>
      <c r="D562" s="194" t="s">
        <v>742</v>
      </c>
      <c r="E562" s="194" t="s">
        <v>1602</v>
      </c>
      <c r="F562" s="311" t="s">
        <v>1603</v>
      </c>
      <c r="G562" s="193">
        <v>0</v>
      </c>
      <c r="H562" s="193">
        <v>0.657</v>
      </c>
      <c r="I562" s="193"/>
      <c r="J562" s="193">
        <v>0.657</v>
      </c>
      <c r="K562" s="126">
        <v>64.16</v>
      </c>
      <c r="L562" s="126">
        <v>64</v>
      </c>
      <c r="M562" s="126">
        <f>N562</f>
        <v>50</v>
      </c>
      <c r="N562" s="627">
        <f>ROUND(L562*0.7797,0)</f>
        <v>50</v>
      </c>
      <c r="O562" s="126"/>
      <c r="P562" s="194" t="s">
        <v>1603</v>
      </c>
      <c r="Q562" s="193">
        <v>0</v>
      </c>
      <c r="R562" s="193">
        <v>0.657</v>
      </c>
      <c r="S562" s="193">
        <v>0.657</v>
      </c>
      <c r="T562" s="193">
        <v>0.657</v>
      </c>
      <c r="U562" s="193">
        <v>102.194</v>
      </c>
      <c r="V562" s="194" t="s">
        <v>342</v>
      </c>
      <c r="W562" s="226">
        <v>75.488</v>
      </c>
      <c r="X562" s="226">
        <v>66.8</v>
      </c>
      <c r="Y562" s="194" t="s">
        <v>1604</v>
      </c>
      <c r="Z562" s="193" t="s">
        <v>334</v>
      </c>
      <c r="AA562" s="563" t="s">
        <v>335</v>
      </c>
      <c r="AB562" s="563" t="s">
        <v>190</v>
      </c>
      <c r="AC562" s="563">
        <f>SUMIF(Sheet3!B:B,C562,Sheet3!D:D)</f>
        <v>75</v>
      </c>
      <c r="AD562" s="193">
        <f>(ROUND(AC562*T562,0))</f>
        <v>49</v>
      </c>
      <c r="AE562" s="75"/>
      <c r="AF562" s="554"/>
    </row>
    <row r="563" outlineLevel="2" spans="1:32">
      <c r="A563" s="126">
        <f>MAX($A$7:A562)+1</f>
        <v>341</v>
      </c>
      <c r="B563" s="194" t="s">
        <v>73</v>
      </c>
      <c r="C563" s="194" t="s">
        <v>76</v>
      </c>
      <c r="D563" s="194" t="s">
        <v>742</v>
      </c>
      <c r="E563" s="194" t="s">
        <v>1605</v>
      </c>
      <c r="F563" s="311" t="s">
        <v>1606</v>
      </c>
      <c r="G563" s="193">
        <v>0.119</v>
      </c>
      <c r="H563" s="193">
        <v>0.923</v>
      </c>
      <c r="I563" s="193"/>
      <c r="J563" s="193">
        <v>1.807</v>
      </c>
      <c r="K563" s="126">
        <v>194.8</v>
      </c>
      <c r="L563" s="126">
        <v>195</v>
      </c>
      <c r="M563" s="126">
        <f>N563</f>
        <v>152</v>
      </c>
      <c r="N563" s="627">
        <f>ROUND(L563*0.7797,0)</f>
        <v>152</v>
      </c>
      <c r="O563" s="126"/>
      <c r="P563" s="194" t="s">
        <v>1606</v>
      </c>
      <c r="Q563" s="193">
        <v>0.119</v>
      </c>
      <c r="R563" s="193">
        <v>1.92</v>
      </c>
      <c r="S563" s="193">
        <v>1.801</v>
      </c>
      <c r="T563" s="193">
        <v>1.801</v>
      </c>
      <c r="U563" s="193">
        <v>310.995</v>
      </c>
      <c r="V563" s="194" t="s">
        <v>245</v>
      </c>
      <c r="W563" s="226">
        <v>208</v>
      </c>
      <c r="X563" s="226">
        <v>197.84</v>
      </c>
      <c r="Y563" s="194" t="s">
        <v>1607</v>
      </c>
      <c r="Z563" s="202" t="s">
        <v>334</v>
      </c>
      <c r="AA563" s="556" t="s">
        <v>335</v>
      </c>
      <c r="AB563" s="556" t="s">
        <v>190</v>
      </c>
      <c r="AC563" s="556">
        <f>SUMIF(Sheet3!B:B,C563,Sheet3!D:D)</f>
        <v>75</v>
      </c>
      <c r="AD563" s="193">
        <f>(ROUND(AC563*T563,0))</f>
        <v>135</v>
      </c>
      <c r="AE563" s="75"/>
      <c r="AF563" s="558"/>
    </row>
    <row r="564" outlineLevel="2" spans="1:32">
      <c r="A564" s="126"/>
      <c r="B564" s="194"/>
      <c r="C564" s="194"/>
      <c r="D564" s="194"/>
      <c r="E564" s="194"/>
      <c r="F564" s="311" t="s">
        <v>1606</v>
      </c>
      <c r="G564" s="193">
        <v>0.923</v>
      </c>
      <c r="H564" s="193">
        <v>1.926</v>
      </c>
      <c r="I564" s="193"/>
      <c r="J564" s="193"/>
      <c r="K564" s="126"/>
      <c r="L564" s="126"/>
      <c r="M564" s="126"/>
      <c r="N564" s="627"/>
      <c r="O564" s="126"/>
      <c r="P564" s="194" t="s">
        <v>1606</v>
      </c>
      <c r="Q564" s="193"/>
      <c r="R564" s="193"/>
      <c r="S564" s="193"/>
      <c r="T564" s="193"/>
      <c r="U564" s="193"/>
      <c r="V564" s="194"/>
      <c r="W564" s="226"/>
      <c r="X564" s="226"/>
      <c r="Y564" s="194"/>
      <c r="Z564" s="203"/>
      <c r="AA564" s="560"/>
      <c r="AB564" s="560"/>
      <c r="AC564" s="560"/>
      <c r="AD564" s="193"/>
      <c r="AE564" s="75"/>
      <c r="AF564" s="562"/>
    </row>
    <row r="565" ht="24" outlineLevel="2" spans="1:32">
      <c r="A565" s="126">
        <f>MAX($A$7:A564)+1</f>
        <v>342</v>
      </c>
      <c r="B565" s="194" t="s">
        <v>73</v>
      </c>
      <c r="C565" s="194" t="s">
        <v>76</v>
      </c>
      <c r="D565" s="194" t="s">
        <v>742</v>
      </c>
      <c r="E565" s="194" t="s">
        <v>1608</v>
      </c>
      <c r="F565" s="311" t="s">
        <v>1609</v>
      </c>
      <c r="G565" s="193">
        <v>4.523</v>
      </c>
      <c r="H565" s="193">
        <v>6.723</v>
      </c>
      <c r="I565" s="193"/>
      <c r="J565" s="193">
        <v>2.2</v>
      </c>
      <c r="K565" s="126">
        <v>187</v>
      </c>
      <c r="L565" s="126">
        <v>187</v>
      </c>
      <c r="M565" s="126">
        <f t="shared" ref="M565:M572" si="51">N565</f>
        <v>146</v>
      </c>
      <c r="N565" s="627">
        <f t="shared" ref="N565:N572" si="52">ROUND(L565*0.7797,0)</f>
        <v>146</v>
      </c>
      <c r="O565" s="126"/>
      <c r="P565" s="194" t="s">
        <v>1609</v>
      </c>
      <c r="Q565" s="193">
        <v>4.523</v>
      </c>
      <c r="R565" s="193">
        <v>6.699</v>
      </c>
      <c r="S565" s="193">
        <v>2.176</v>
      </c>
      <c r="T565" s="193">
        <v>2.176</v>
      </c>
      <c r="U565" s="193">
        <v>466.654</v>
      </c>
      <c r="V565" s="194" t="s">
        <v>245</v>
      </c>
      <c r="W565" s="226">
        <v>220</v>
      </c>
      <c r="X565" s="226">
        <v>209</v>
      </c>
      <c r="Y565" s="194" t="s">
        <v>1610</v>
      </c>
      <c r="Z565" s="193" t="s">
        <v>334</v>
      </c>
      <c r="AA565" s="563" t="s">
        <v>335</v>
      </c>
      <c r="AB565" s="563" t="s">
        <v>190</v>
      </c>
      <c r="AC565" s="563">
        <f>SUMIF(Sheet3!B:B,C565,Sheet3!D:D)</f>
        <v>75</v>
      </c>
      <c r="AD565" s="193">
        <f>(ROUND(AC565*T565,0))</f>
        <v>163</v>
      </c>
      <c r="AE565" s="75"/>
      <c r="AF565" s="554"/>
    </row>
    <row r="566" ht="36" outlineLevel="2" spans="1:32">
      <c r="A566" s="126">
        <f>MAX($A$7:A565)+1</f>
        <v>343</v>
      </c>
      <c r="B566" s="194" t="s">
        <v>73</v>
      </c>
      <c r="C566" s="194" t="s">
        <v>76</v>
      </c>
      <c r="D566" s="194" t="s">
        <v>742</v>
      </c>
      <c r="E566" s="194" t="s">
        <v>1611</v>
      </c>
      <c r="F566" s="311" t="s">
        <v>1612</v>
      </c>
      <c r="G566" s="193">
        <v>0</v>
      </c>
      <c r="H566" s="193">
        <v>13.887</v>
      </c>
      <c r="I566" s="193"/>
      <c r="J566" s="193">
        <v>13.887</v>
      </c>
      <c r="K566" s="126">
        <v>2055.93</v>
      </c>
      <c r="L566" s="126">
        <v>2056</v>
      </c>
      <c r="M566" s="126">
        <f t="shared" si="51"/>
        <v>1603</v>
      </c>
      <c r="N566" s="627">
        <f t="shared" si="52"/>
        <v>1603</v>
      </c>
      <c r="O566" s="126"/>
      <c r="P566" s="194" t="s">
        <v>1612</v>
      </c>
      <c r="Q566" s="193">
        <v>0</v>
      </c>
      <c r="R566" s="193">
        <v>1.255</v>
      </c>
      <c r="S566" s="193">
        <v>1.255</v>
      </c>
      <c r="T566" s="193">
        <v>1.255</v>
      </c>
      <c r="U566" s="193">
        <v>307.523</v>
      </c>
      <c r="V566" s="194" t="s">
        <v>342</v>
      </c>
      <c r="W566" s="226">
        <v>2165.8</v>
      </c>
      <c r="X566" s="226">
        <v>2057.5</v>
      </c>
      <c r="Y566" s="194" t="s">
        <v>1613</v>
      </c>
      <c r="Z566" s="193" t="s">
        <v>334</v>
      </c>
      <c r="AA566" s="563" t="s">
        <v>335</v>
      </c>
      <c r="AB566" s="563" t="s">
        <v>340</v>
      </c>
      <c r="AC566" s="563">
        <f>SUMIF(Sheet3!B:B,C566,Sheet3!E:E)</f>
        <v>150</v>
      </c>
      <c r="AD566" s="193">
        <f>(ROUND(AC566*T566,0))</f>
        <v>188</v>
      </c>
      <c r="AE566" s="75"/>
      <c r="AF566" s="554"/>
    </row>
    <row r="567" ht="24" outlineLevel="2" spans="1:32">
      <c r="A567" s="126">
        <f>MAX($A$7:A566)+1</f>
        <v>344</v>
      </c>
      <c r="B567" s="194" t="s">
        <v>73</v>
      </c>
      <c r="C567" s="194" t="s">
        <v>76</v>
      </c>
      <c r="D567" s="194" t="s">
        <v>742</v>
      </c>
      <c r="E567" s="194" t="s">
        <v>1614</v>
      </c>
      <c r="F567" s="311" t="s">
        <v>1615</v>
      </c>
      <c r="G567" s="193">
        <v>0</v>
      </c>
      <c r="H567" s="193">
        <v>0.64</v>
      </c>
      <c r="I567" s="193"/>
      <c r="J567" s="193">
        <v>0.64</v>
      </c>
      <c r="K567" s="126">
        <v>64.31</v>
      </c>
      <c r="L567" s="126">
        <v>65</v>
      </c>
      <c r="M567" s="126">
        <f t="shared" si="51"/>
        <v>51</v>
      </c>
      <c r="N567" s="627">
        <f t="shared" si="52"/>
        <v>51</v>
      </c>
      <c r="O567" s="126"/>
      <c r="P567" s="194" t="s">
        <v>1615</v>
      </c>
      <c r="Q567" s="193">
        <v>0</v>
      </c>
      <c r="R567" s="193">
        <v>0.625</v>
      </c>
      <c r="S567" s="193">
        <v>0.625</v>
      </c>
      <c r="T567" s="193">
        <v>0.625</v>
      </c>
      <c r="U567" s="193">
        <v>124.851</v>
      </c>
      <c r="V567" s="194" t="s">
        <v>245</v>
      </c>
      <c r="W567" s="226">
        <v>75.66</v>
      </c>
      <c r="X567" s="226">
        <v>71.88</v>
      </c>
      <c r="Y567" s="194" t="s">
        <v>1616</v>
      </c>
      <c r="Z567" s="193" t="s">
        <v>334</v>
      </c>
      <c r="AA567" s="563" t="s">
        <v>335</v>
      </c>
      <c r="AB567" s="563" t="s">
        <v>190</v>
      </c>
      <c r="AC567" s="563">
        <f>SUMIF(Sheet3!B:B,C567,Sheet3!D:D)</f>
        <v>75</v>
      </c>
      <c r="AD567" s="193">
        <f>(ROUND(AC567*T567,0))</f>
        <v>47</v>
      </c>
      <c r="AE567" s="75"/>
      <c r="AF567" s="554"/>
    </row>
    <row r="568" ht="24" outlineLevel="2" spans="1:32">
      <c r="A568" s="126">
        <f>MAX($A$7:A567)+1</f>
        <v>345</v>
      </c>
      <c r="B568" s="194" t="s">
        <v>73</v>
      </c>
      <c r="C568" s="407" t="s">
        <v>76</v>
      </c>
      <c r="D568" s="194" t="s">
        <v>742</v>
      </c>
      <c r="E568" s="194" t="s">
        <v>1617</v>
      </c>
      <c r="F568" s="194" t="s">
        <v>1618</v>
      </c>
      <c r="G568" s="193">
        <v>0</v>
      </c>
      <c r="H568" s="193">
        <v>1.644</v>
      </c>
      <c r="I568" s="193"/>
      <c r="J568" s="193">
        <v>1.644</v>
      </c>
      <c r="K568" s="126" t="s">
        <v>1594</v>
      </c>
      <c r="L568" s="126">
        <v>120</v>
      </c>
      <c r="M568" s="126">
        <f t="shared" si="51"/>
        <v>94</v>
      </c>
      <c r="N568" s="627">
        <f t="shared" si="52"/>
        <v>94</v>
      </c>
      <c r="O568" s="126"/>
      <c r="P568" s="194"/>
      <c r="Q568" s="194"/>
      <c r="R568" s="194"/>
      <c r="S568" s="194"/>
      <c r="T568" s="194"/>
      <c r="U568" s="194"/>
      <c r="V568" s="194" t="s">
        <v>245</v>
      </c>
      <c r="W568" s="226">
        <v>164.06</v>
      </c>
      <c r="X568" s="226">
        <v>142.92</v>
      </c>
      <c r="Y568" s="194" t="s">
        <v>1619</v>
      </c>
      <c r="Z568" s="193" t="s">
        <v>334</v>
      </c>
      <c r="AA568" s="554"/>
      <c r="AB568" s="554" t="s">
        <v>190</v>
      </c>
      <c r="AC568" s="554">
        <f>SUMIF(Sheet3!B:B,C568,Sheet3!D:D)</f>
        <v>75</v>
      </c>
      <c r="AD568" s="194"/>
      <c r="AE568" s="75"/>
      <c r="AF568" s="554"/>
    </row>
    <row r="569" ht="36" outlineLevel="2" spans="1:32">
      <c r="A569" s="126">
        <f>MAX($A$7:A568)+1</f>
        <v>346</v>
      </c>
      <c r="B569" s="194" t="s">
        <v>73</v>
      </c>
      <c r="C569" s="194" t="s">
        <v>76</v>
      </c>
      <c r="D569" s="194" t="s">
        <v>742</v>
      </c>
      <c r="E569" s="194" t="s">
        <v>1620</v>
      </c>
      <c r="F569" s="311" t="s">
        <v>1621</v>
      </c>
      <c r="G569" s="193">
        <v>7.322</v>
      </c>
      <c r="H569" s="193">
        <v>7.864</v>
      </c>
      <c r="I569" s="193"/>
      <c r="J569" s="193">
        <v>0.542</v>
      </c>
      <c r="K569" s="126">
        <v>101.35</v>
      </c>
      <c r="L569" s="126">
        <v>101</v>
      </c>
      <c r="M569" s="126">
        <f t="shared" si="51"/>
        <v>79</v>
      </c>
      <c r="N569" s="627">
        <f t="shared" si="52"/>
        <v>79</v>
      </c>
      <c r="O569" s="126"/>
      <c r="P569" s="194" t="s">
        <v>1621</v>
      </c>
      <c r="Q569" s="193">
        <v>7.322</v>
      </c>
      <c r="R569" s="193">
        <v>7.989</v>
      </c>
      <c r="S569" s="193">
        <v>0.667</v>
      </c>
      <c r="T569" s="193">
        <v>0.667</v>
      </c>
      <c r="U569" s="193">
        <v>56.811</v>
      </c>
      <c r="V569" s="194" t="s">
        <v>342</v>
      </c>
      <c r="W569" s="226">
        <v>119.24</v>
      </c>
      <c r="X569" s="226">
        <v>103.69</v>
      </c>
      <c r="Y569" s="194" t="s">
        <v>1622</v>
      </c>
      <c r="Z569" s="193" t="s">
        <v>334</v>
      </c>
      <c r="AA569" s="563" t="s">
        <v>335</v>
      </c>
      <c r="AB569" s="563" t="s">
        <v>340</v>
      </c>
      <c r="AC569" s="563">
        <f>SUMIF(Sheet3!B:B,C569,Sheet3!E:E)</f>
        <v>150</v>
      </c>
      <c r="AD569" s="193">
        <f>(ROUND(AC569*T569,0))</f>
        <v>100</v>
      </c>
      <c r="AE569" s="75"/>
      <c r="AF569" s="554"/>
    </row>
    <row r="570" ht="24" outlineLevel="2" spans="1:32">
      <c r="A570" s="126">
        <f>MAX($A$7:A569)+1</f>
        <v>347</v>
      </c>
      <c r="B570" s="194" t="s">
        <v>73</v>
      </c>
      <c r="C570" s="194" t="s">
        <v>76</v>
      </c>
      <c r="D570" s="194" t="s">
        <v>742</v>
      </c>
      <c r="E570" s="194" t="s">
        <v>1623</v>
      </c>
      <c r="F570" s="311" t="s">
        <v>1624</v>
      </c>
      <c r="G570" s="193">
        <v>0</v>
      </c>
      <c r="H570" s="193">
        <v>1.927</v>
      </c>
      <c r="I570" s="193"/>
      <c r="J570" s="193">
        <v>1.927</v>
      </c>
      <c r="K570" s="126">
        <v>165</v>
      </c>
      <c r="L570" s="126">
        <v>165</v>
      </c>
      <c r="M570" s="126">
        <f t="shared" si="51"/>
        <v>129</v>
      </c>
      <c r="N570" s="627">
        <f t="shared" si="52"/>
        <v>129</v>
      </c>
      <c r="O570" s="126"/>
      <c r="P570" s="194" t="s">
        <v>1624</v>
      </c>
      <c r="Q570" s="193">
        <v>0</v>
      </c>
      <c r="R570" s="193">
        <v>2.142</v>
      </c>
      <c r="S570" s="193">
        <v>2.142</v>
      </c>
      <c r="T570" s="193">
        <v>2.142</v>
      </c>
      <c r="U570" s="193">
        <v>329.277</v>
      </c>
      <c r="V570" s="194" t="s">
        <v>245</v>
      </c>
      <c r="W570" s="226">
        <v>174.2</v>
      </c>
      <c r="X570" s="226">
        <v>165.5</v>
      </c>
      <c r="Y570" s="194" t="s">
        <v>1625</v>
      </c>
      <c r="Z570" s="193" t="s">
        <v>334</v>
      </c>
      <c r="AA570" s="563" t="s">
        <v>335</v>
      </c>
      <c r="AB570" s="563" t="s">
        <v>190</v>
      </c>
      <c r="AC570" s="563">
        <f>SUMIF(Sheet3!B:B,C570,Sheet3!D:D)</f>
        <v>75</v>
      </c>
      <c r="AD570" s="193">
        <f>(ROUND(AC570*T570,0))</f>
        <v>161</v>
      </c>
      <c r="AE570" s="75"/>
      <c r="AF570" s="554"/>
    </row>
    <row r="571" ht="24" outlineLevel="2" spans="1:32">
      <c r="A571" s="126">
        <f>MAX($A$7:A570)+1</f>
        <v>348</v>
      </c>
      <c r="B571" s="194" t="s">
        <v>73</v>
      </c>
      <c r="C571" s="194" t="s">
        <v>76</v>
      </c>
      <c r="D571" s="194" t="s">
        <v>742</v>
      </c>
      <c r="E571" s="194" t="s">
        <v>1626</v>
      </c>
      <c r="F571" s="311" t="s">
        <v>1627</v>
      </c>
      <c r="G571" s="193">
        <v>0</v>
      </c>
      <c r="H571" s="193">
        <v>1.3</v>
      </c>
      <c r="I571" s="193"/>
      <c r="J571" s="193">
        <v>1.3</v>
      </c>
      <c r="K571" s="126">
        <v>145.05</v>
      </c>
      <c r="L571" s="126">
        <v>145</v>
      </c>
      <c r="M571" s="126">
        <f t="shared" si="51"/>
        <v>113</v>
      </c>
      <c r="N571" s="627">
        <f t="shared" si="52"/>
        <v>113</v>
      </c>
      <c r="O571" s="126"/>
      <c r="P571" s="194" t="s">
        <v>1627</v>
      </c>
      <c r="Q571" s="193">
        <v>0</v>
      </c>
      <c r="R571" s="193">
        <v>1.336</v>
      </c>
      <c r="S571" s="193">
        <v>1.336</v>
      </c>
      <c r="T571" s="193">
        <v>1.336</v>
      </c>
      <c r="U571" s="193">
        <v>12.214</v>
      </c>
      <c r="V571" s="194" t="s">
        <v>245</v>
      </c>
      <c r="W571" s="226">
        <v>153</v>
      </c>
      <c r="X571" s="226">
        <v>146</v>
      </c>
      <c r="Y571" s="194" t="s">
        <v>1628</v>
      </c>
      <c r="Z571" s="193" t="s">
        <v>334</v>
      </c>
      <c r="AA571" s="563" t="s">
        <v>335</v>
      </c>
      <c r="AB571" s="563" t="s">
        <v>190</v>
      </c>
      <c r="AC571" s="563">
        <f>SUMIF(Sheet3!B:B,C571,Sheet3!D:D)</f>
        <v>75</v>
      </c>
      <c r="AD571" s="193">
        <f>(ROUND(AC571*T571,0))</f>
        <v>100</v>
      </c>
      <c r="AE571" s="75"/>
      <c r="AF571" s="554"/>
    </row>
    <row r="572" outlineLevel="2" spans="1:32">
      <c r="A572" s="126">
        <f>MAX($A$7:A571)+1</f>
        <v>349</v>
      </c>
      <c r="B572" s="194" t="s">
        <v>73</v>
      </c>
      <c r="C572" s="194" t="s">
        <v>76</v>
      </c>
      <c r="D572" s="194" t="s">
        <v>742</v>
      </c>
      <c r="E572" s="194" t="s">
        <v>1629</v>
      </c>
      <c r="F572" s="311" t="s">
        <v>1630</v>
      </c>
      <c r="G572" s="193">
        <v>0</v>
      </c>
      <c r="H572" s="193">
        <v>0.593</v>
      </c>
      <c r="I572" s="193"/>
      <c r="J572" s="193">
        <v>1.623</v>
      </c>
      <c r="K572" s="126">
        <v>180.5</v>
      </c>
      <c r="L572" s="126">
        <v>181</v>
      </c>
      <c r="M572" s="126">
        <f t="shared" si="51"/>
        <v>141</v>
      </c>
      <c r="N572" s="627">
        <f t="shared" si="52"/>
        <v>141</v>
      </c>
      <c r="O572" s="126"/>
      <c r="P572" s="194" t="s">
        <v>1630</v>
      </c>
      <c r="Q572" s="193">
        <v>0</v>
      </c>
      <c r="R572" s="193">
        <v>0.592</v>
      </c>
      <c r="S572" s="193">
        <v>0.592</v>
      </c>
      <c r="T572" s="202">
        <v>1.104</v>
      </c>
      <c r="U572" s="202">
        <v>198.69</v>
      </c>
      <c r="V572" s="194" t="s">
        <v>245</v>
      </c>
      <c r="W572" s="226">
        <v>190.53</v>
      </c>
      <c r="X572" s="226">
        <v>181</v>
      </c>
      <c r="Y572" s="194" t="s">
        <v>1631</v>
      </c>
      <c r="Z572" s="202" t="s">
        <v>334</v>
      </c>
      <c r="AA572" s="556" t="s">
        <v>335</v>
      </c>
      <c r="AB572" s="556" t="s">
        <v>190</v>
      </c>
      <c r="AC572" s="556">
        <f>SUMIF(Sheet3!B:B,C572,Sheet3!D:D)</f>
        <v>75</v>
      </c>
      <c r="AD572" s="202">
        <f>(ROUND(AC572*T572,0))</f>
        <v>83</v>
      </c>
      <c r="AE572" s="75"/>
      <c r="AF572" s="558"/>
    </row>
    <row r="573" outlineLevel="2" spans="1:32">
      <c r="A573" s="126"/>
      <c r="B573" s="194"/>
      <c r="C573" s="194"/>
      <c r="D573" s="194"/>
      <c r="E573" s="194"/>
      <c r="F573" s="311" t="s">
        <v>1632</v>
      </c>
      <c r="G573" s="193">
        <v>0</v>
      </c>
      <c r="H573" s="193">
        <v>0.512</v>
      </c>
      <c r="I573" s="193"/>
      <c r="J573" s="193"/>
      <c r="K573" s="126"/>
      <c r="L573" s="126"/>
      <c r="M573" s="126"/>
      <c r="N573" s="627"/>
      <c r="O573" s="126"/>
      <c r="P573" s="194" t="s">
        <v>1632</v>
      </c>
      <c r="Q573" s="193">
        <v>0</v>
      </c>
      <c r="R573" s="193">
        <v>0.512</v>
      </c>
      <c r="S573" s="202">
        <v>0.512</v>
      </c>
      <c r="T573" s="252"/>
      <c r="U573" s="252"/>
      <c r="V573" s="194"/>
      <c r="W573" s="226"/>
      <c r="X573" s="226"/>
      <c r="Y573" s="194"/>
      <c r="Z573" s="252"/>
      <c r="AA573" s="575"/>
      <c r="AB573" s="575"/>
      <c r="AC573" s="575"/>
      <c r="AD573" s="252"/>
      <c r="AE573" s="75"/>
      <c r="AF573" s="577"/>
    </row>
    <row r="574" outlineLevel="2" spans="1:32">
      <c r="A574" s="126"/>
      <c r="B574" s="194"/>
      <c r="C574" s="194"/>
      <c r="D574" s="194"/>
      <c r="E574" s="194"/>
      <c r="F574" s="311" t="s">
        <v>1633</v>
      </c>
      <c r="G574" s="193">
        <v>0</v>
      </c>
      <c r="H574" s="193">
        <v>0.518</v>
      </c>
      <c r="I574" s="193"/>
      <c r="J574" s="193"/>
      <c r="K574" s="126"/>
      <c r="L574" s="126"/>
      <c r="M574" s="126"/>
      <c r="N574" s="627"/>
      <c r="O574" s="126"/>
      <c r="P574" s="194" t="s">
        <v>1633</v>
      </c>
      <c r="Q574" s="193"/>
      <c r="R574" s="193"/>
      <c r="S574" s="203"/>
      <c r="T574" s="203"/>
      <c r="U574" s="203"/>
      <c r="V574" s="194"/>
      <c r="W574" s="226"/>
      <c r="X574" s="226"/>
      <c r="Y574" s="194"/>
      <c r="Z574" s="203"/>
      <c r="AA574" s="560"/>
      <c r="AB574" s="560"/>
      <c r="AC574" s="560"/>
      <c r="AD574" s="203"/>
      <c r="AE574" s="75"/>
      <c r="AF574" s="562"/>
    </row>
    <row r="575" outlineLevel="2" spans="1:32">
      <c r="A575" s="126">
        <f>MAX($A$7:A574)+1</f>
        <v>350</v>
      </c>
      <c r="B575" s="194" t="s">
        <v>73</v>
      </c>
      <c r="C575" s="407" t="s">
        <v>76</v>
      </c>
      <c r="D575" s="194" t="s">
        <v>742</v>
      </c>
      <c r="E575" s="194" t="s">
        <v>1634</v>
      </c>
      <c r="F575" s="194" t="s">
        <v>1635</v>
      </c>
      <c r="G575" s="193">
        <v>0</v>
      </c>
      <c r="H575" s="193">
        <v>1.792</v>
      </c>
      <c r="I575" s="193"/>
      <c r="J575" s="193">
        <v>3.753</v>
      </c>
      <c r="K575" s="126">
        <v>298.76</v>
      </c>
      <c r="L575" s="126">
        <v>299</v>
      </c>
      <c r="M575" s="126">
        <f>N575</f>
        <v>233</v>
      </c>
      <c r="N575" s="627">
        <f>ROUND(L575*0.7797,0)</f>
        <v>233</v>
      </c>
      <c r="O575" s="126"/>
      <c r="P575" s="194"/>
      <c r="Q575" s="194"/>
      <c r="R575" s="194"/>
      <c r="S575" s="194"/>
      <c r="T575" s="194"/>
      <c r="U575" s="194"/>
      <c r="V575" s="194" t="s">
        <v>342</v>
      </c>
      <c r="W575" s="226">
        <v>339.72</v>
      </c>
      <c r="X575" s="226">
        <v>300.64</v>
      </c>
      <c r="Y575" s="194" t="s">
        <v>1636</v>
      </c>
      <c r="Z575" s="193" t="s">
        <v>334</v>
      </c>
      <c r="AA575" s="554"/>
      <c r="AB575" s="554" t="s">
        <v>190</v>
      </c>
      <c r="AC575" s="554">
        <f>SUMIF(Sheet3!B:B,C575,Sheet3!D:D)</f>
        <v>75</v>
      </c>
      <c r="AD575" s="194"/>
      <c r="AE575" s="75"/>
      <c r="AF575" s="554"/>
    </row>
    <row r="576" outlineLevel="2" spans="1:32">
      <c r="A576" s="126"/>
      <c r="B576" s="194"/>
      <c r="C576" s="407"/>
      <c r="D576" s="194"/>
      <c r="E576" s="194"/>
      <c r="F576" s="194" t="s">
        <v>1635</v>
      </c>
      <c r="G576" s="193">
        <v>1.792</v>
      </c>
      <c r="H576" s="193">
        <v>3.095</v>
      </c>
      <c r="I576" s="193"/>
      <c r="J576" s="193"/>
      <c r="K576" s="126"/>
      <c r="L576" s="126"/>
      <c r="M576" s="126"/>
      <c r="N576" s="627"/>
      <c r="O576" s="126"/>
      <c r="P576" s="194"/>
      <c r="Q576" s="194"/>
      <c r="R576" s="194"/>
      <c r="S576" s="194"/>
      <c r="T576" s="194"/>
      <c r="U576" s="194"/>
      <c r="V576" s="194"/>
      <c r="W576" s="226"/>
      <c r="X576" s="226"/>
      <c r="Y576" s="194"/>
      <c r="Z576" s="193" t="s">
        <v>334</v>
      </c>
      <c r="AA576" s="554"/>
      <c r="AB576" s="554" t="s">
        <v>190</v>
      </c>
      <c r="AC576" s="554"/>
      <c r="AD576" s="194"/>
      <c r="AE576" s="75"/>
      <c r="AF576" s="554"/>
    </row>
    <row r="577" outlineLevel="2" spans="1:32">
      <c r="A577" s="126"/>
      <c r="B577" s="194"/>
      <c r="C577" s="407"/>
      <c r="D577" s="194"/>
      <c r="E577" s="194"/>
      <c r="F577" s="194" t="s">
        <v>1635</v>
      </c>
      <c r="G577" s="193">
        <v>3.095</v>
      </c>
      <c r="H577" s="193">
        <v>3.753</v>
      </c>
      <c r="I577" s="193"/>
      <c r="J577" s="193"/>
      <c r="K577" s="126"/>
      <c r="L577" s="126"/>
      <c r="M577" s="126"/>
      <c r="N577" s="627"/>
      <c r="O577" s="126"/>
      <c r="P577" s="194"/>
      <c r="Q577" s="194"/>
      <c r="R577" s="194"/>
      <c r="S577" s="194"/>
      <c r="T577" s="194"/>
      <c r="U577" s="194"/>
      <c r="V577" s="194"/>
      <c r="W577" s="226"/>
      <c r="X577" s="226"/>
      <c r="Y577" s="194"/>
      <c r="Z577" s="193" t="s">
        <v>334</v>
      </c>
      <c r="AA577" s="554"/>
      <c r="AB577" s="554" t="s">
        <v>190</v>
      </c>
      <c r="AC577" s="554"/>
      <c r="AD577" s="194"/>
      <c r="AE577" s="75"/>
      <c r="AF577" s="554"/>
    </row>
    <row r="578" outlineLevel="2" spans="1:32">
      <c r="A578" s="126">
        <f>MAX($A$7:A577)+1</f>
        <v>351</v>
      </c>
      <c r="B578" s="194" t="s">
        <v>73</v>
      </c>
      <c r="C578" s="194" t="s">
        <v>76</v>
      </c>
      <c r="D578" s="194" t="s">
        <v>742</v>
      </c>
      <c r="E578" s="194" t="s">
        <v>1637</v>
      </c>
      <c r="F578" s="311" t="s">
        <v>1638</v>
      </c>
      <c r="G578" s="193">
        <v>0</v>
      </c>
      <c r="H578" s="193">
        <v>1.666</v>
      </c>
      <c r="I578" s="193"/>
      <c r="J578" s="193">
        <v>2.455</v>
      </c>
      <c r="K578" s="126">
        <v>266.86</v>
      </c>
      <c r="L578" s="126">
        <v>267</v>
      </c>
      <c r="M578" s="126">
        <f>N578</f>
        <v>208</v>
      </c>
      <c r="N578" s="627">
        <f>ROUND(L578*0.7797,0)</f>
        <v>208</v>
      </c>
      <c r="O578" s="126"/>
      <c r="P578" s="194" t="s">
        <v>1638</v>
      </c>
      <c r="Q578" s="193">
        <v>0</v>
      </c>
      <c r="R578" s="193">
        <v>2.515</v>
      </c>
      <c r="S578" s="193">
        <v>2.515</v>
      </c>
      <c r="T578" s="193">
        <v>2.515</v>
      </c>
      <c r="U578" s="193">
        <v>193.399</v>
      </c>
      <c r="V578" s="194" t="s">
        <v>245</v>
      </c>
      <c r="W578" s="226">
        <v>290.42</v>
      </c>
      <c r="X578" s="226">
        <v>275.9</v>
      </c>
      <c r="Y578" s="194" t="s">
        <v>1639</v>
      </c>
      <c r="Z578" s="202" t="s">
        <v>334</v>
      </c>
      <c r="AA578" s="556" t="s">
        <v>335</v>
      </c>
      <c r="AB578" s="556" t="s">
        <v>190</v>
      </c>
      <c r="AC578" s="556">
        <f>SUMIF(Sheet3!B:B,C578,Sheet3!D:D)</f>
        <v>75</v>
      </c>
      <c r="AD578" s="193">
        <f>(ROUND(AC578*T578,0))</f>
        <v>189</v>
      </c>
      <c r="AE578" s="75"/>
      <c r="AF578" s="558"/>
    </row>
    <row r="579" outlineLevel="2" spans="1:32">
      <c r="A579" s="126"/>
      <c r="B579" s="194"/>
      <c r="C579" s="194"/>
      <c r="D579" s="194"/>
      <c r="E579" s="194"/>
      <c r="F579" s="311" t="s">
        <v>1638</v>
      </c>
      <c r="G579" s="193">
        <v>1.666</v>
      </c>
      <c r="H579" s="193">
        <v>2.455</v>
      </c>
      <c r="I579" s="193"/>
      <c r="J579" s="193"/>
      <c r="K579" s="126"/>
      <c r="L579" s="126"/>
      <c r="M579" s="126"/>
      <c r="N579" s="627"/>
      <c r="O579" s="126"/>
      <c r="P579" s="194" t="s">
        <v>1638</v>
      </c>
      <c r="Q579" s="193"/>
      <c r="R579" s="193"/>
      <c r="S579" s="193"/>
      <c r="T579" s="193"/>
      <c r="U579" s="193"/>
      <c r="V579" s="194"/>
      <c r="W579" s="226"/>
      <c r="X579" s="226"/>
      <c r="Y579" s="194"/>
      <c r="Z579" s="203"/>
      <c r="AA579" s="560"/>
      <c r="AB579" s="560"/>
      <c r="AC579" s="560"/>
      <c r="AD579" s="193"/>
      <c r="AE579" s="75"/>
      <c r="AF579" s="562"/>
    </row>
    <row r="580" outlineLevel="2" spans="1:32">
      <c r="A580" s="126">
        <f>MAX($A$7:A579)+1</f>
        <v>352</v>
      </c>
      <c r="B580" s="194" t="s">
        <v>73</v>
      </c>
      <c r="C580" s="407" t="s">
        <v>76</v>
      </c>
      <c r="D580" s="194" t="s">
        <v>742</v>
      </c>
      <c r="E580" s="194" t="s">
        <v>1640</v>
      </c>
      <c r="F580" s="194" t="s">
        <v>1641</v>
      </c>
      <c r="G580" s="193">
        <v>0</v>
      </c>
      <c r="H580" s="193">
        <v>0.255</v>
      </c>
      <c r="I580" s="193"/>
      <c r="J580" s="193">
        <v>3.274</v>
      </c>
      <c r="K580" s="126">
        <v>340.2</v>
      </c>
      <c r="L580" s="126">
        <v>340</v>
      </c>
      <c r="M580" s="126">
        <f>N580</f>
        <v>265</v>
      </c>
      <c r="N580" s="627">
        <f>ROUND(L580*0.7797,0)</f>
        <v>265</v>
      </c>
      <c r="O580" s="126"/>
      <c r="P580" s="194"/>
      <c r="Q580" s="194"/>
      <c r="R580" s="194"/>
      <c r="S580" s="194"/>
      <c r="T580" s="194"/>
      <c r="U580" s="194"/>
      <c r="V580" s="194" t="s">
        <v>245</v>
      </c>
      <c r="W580" s="226">
        <v>365.847</v>
      </c>
      <c r="X580" s="226">
        <v>347.5</v>
      </c>
      <c r="Y580" s="194" t="s">
        <v>1642</v>
      </c>
      <c r="Z580" s="193" t="s">
        <v>334</v>
      </c>
      <c r="AA580" s="554"/>
      <c r="AB580" s="554" t="s">
        <v>190</v>
      </c>
      <c r="AC580" s="554">
        <f>SUMIF(Sheet3!B:B,C580,Sheet3!D:D)</f>
        <v>75</v>
      </c>
      <c r="AD580" s="194"/>
      <c r="AE580" s="75"/>
      <c r="AF580" s="554"/>
    </row>
    <row r="581" outlineLevel="2" spans="1:32">
      <c r="A581" s="126"/>
      <c r="B581" s="194"/>
      <c r="C581" s="407"/>
      <c r="D581" s="194"/>
      <c r="E581" s="194"/>
      <c r="F581" s="194" t="s">
        <v>1643</v>
      </c>
      <c r="G581" s="193">
        <v>0</v>
      </c>
      <c r="H581" s="193">
        <v>1.802</v>
      </c>
      <c r="I581" s="193"/>
      <c r="J581" s="193"/>
      <c r="K581" s="126"/>
      <c r="L581" s="126"/>
      <c r="M581" s="126"/>
      <c r="N581" s="627"/>
      <c r="O581" s="126"/>
      <c r="P581" s="194"/>
      <c r="Q581" s="194"/>
      <c r="R581" s="194"/>
      <c r="S581" s="194"/>
      <c r="T581" s="194"/>
      <c r="U581" s="194"/>
      <c r="V581" s="194"/>
      <c r="W581" s="226"/>
      <c r="X581" s="226"/>
      <c r="Y581" s="194"/>
      <c r="Z581" s="193" t="s">
        <v>334</v>
      </c>
      <c r="AA581" s="554"/>
      <c r="AB581" s="554" t="s">
        <v>190</v>
      </c>
      <c r="AC581" s="554"/>
      <c r="AD581" s="194"/>
      <c r="AE581" s="75"/>
      <c r="AF581" s="554"/>
    </row>
    <row r="582" outlineLevel="2" spans="1:32">
      <c r="A582" s="126"/>
      <c r="B582" s="194"/>
      <c r="C582" s="407"/>
      <c r="D582" s="194"/>
      <c r="E582" s="194"/>
      <c r="F582" s="194" t="s">
        <v>1643</v>
      </c>
      <c r="G582" s="193">
        <v>1.802</v>
      </c>
      <c r="H582" s="193">
        <v>3.019</v>
      </c>
      <c r="I582" s="193"/>
      <c r="J582" s="193"/>
      <c r="K582" s="126"/>
      <c r="L582" s="126"/>
      <c r="M582" s="126"/>
      <c r="N582" s="627"/>
      <c r="O582" s="126"/>
      <c r="P582" s="194"/>
      <c r="Q582" s="194"/>
      <c r="R582" s="194"/>
      <c r="S582" s="194"/>
      <c r="T582" s="194"/>
      <c r="U582" s="194"/>
      <c r="V582" s="194"/>
      <c r="W582" s="226"/>
      <c r="X582" s="226"/>
      <c r="Y582" s="194"/>
      <c r="Z582" s="193" t="s">
        <v>334</v>
      </c>
      <c r="AA582" s="554"/>
      <c r="AB582" s="554" t="s">
        <v>190</v>
      </c>
      <c r="AC582" s="554"/>
      <c r="AD582" s="194"/>
      <c r="AE582" s="75"/>
      <c r="AF582" s="554"/>
    </row>
    <row r="583" ht="24" outlineLevel="2" spans="1:32">
      <c r="A583" s="126">
        <f>MAX($A$7:A582)+1</f>
        <v>353</v>
      </c>
      <c r="B583" s="194" t="s">
        <v>73</v>
      </c>
      <c r="C583" s="407" t="s">
        <v>76</v>
      </c>
      <c r="D583" s="194" t="s">
        <v>742</v>
      </c>
      <c r="E583" s="194" t="s">
        <v>1644</v>
      </c>
      <c r="F583" s="194" t="s">
        <v>1645</v>
      </c>
      <c r="G583" s="193">
        <v>1.463</v>
      </c>
      <c r="H583" s="193">
        <v>2.33</v>
      </c>
      <c r="I583" s="193"/>
      <c r="J583" s="193">
        <v>0.867</v>
      </c>
      <c r="K583" s="126">
        <v>95.7</v>
      </c>
      <c r="L583" s="126">
        <v>96</v>
      </c>
      <c r="M583" s="126">
        <f>N583</f>
        <v>75</v>
      </c>
      <c r="N583" s="627">
        <f>ROUND(L583*0.7797,0)</f>
        <v>75</v>
      </c>
      <c r="O583" s="126"/>
      <c r="P583" s="194"/>
      <c r="Q583" s="194"/>
      <c r="R583" s="194"/>
      <c r="S583" s="194"/>
      <c r="T583" s="194"/>
      <c r="U583" s="194"/>
      <c r="V583" s="194" t="s">
        <v>245</v>
      </c>
      <c r="W583" s="226">
        <v>102.44</v>
      </c>
      <c r="X583" s="226">
        <v>100</v>
      </c>
      <c r="Y583" s="194" t="s">
        <v>1646</v>
      </c>
      <c r="Z583" s="193" t="s">
        <v>334</v>
      </c>
      <c r="AA583" s="554"/>
      <c r="AB583" s="554" t="s">
        <v>190</v>
      </c>
      <c r="AC583" s="554">
        <f>SUMIF(Sheet3!B:B,C583,Sheet3!D:D)</f>
        <v>75</v>
      </c>
      <c r="AD583" s="194"/>
      <c r="AE583" s="75"/>
      <c r="AF583" s="554"/>
    </row>
    <row r="584" outlineLevel="2" spans="1:32">
      <c r="A584" s="126">
        <f>MAX($A$7:A583)+1</f>
        <v>354</v>
      </c>
      <c r="B584" s="194" t="s">
        <v>73</v>
      </c>
      <c r="C584" s="194" t="s">
        <v>76</v>
      </c>
      <c r="D584" s="194" t="s">
        <v>742</v>
      </c>
      <c r="E584" s="194" t="s">
        <v>1647</v>
      </c>
      <c r="F584" s="311" t="s">
        <v>1648</v>
      </c>
      <c r="G584" s="193">
        <v>0.506</v>
      </c>
      <c r="H584" s="193">
        <v>3.81</v>
      </c>
      <c r="I584" s="193"/>
      <c r="J584" s="193">
        <v>3.538</v>
      </c>
      <c r="K584" s="126">
        <v>308.8</v>
      </c>
      <c r="L584" s="126">
        <v>309</v>
      </c>
      <c r="M584" s="126">
        <f>N584</f>
        <v>241</v>
      </c>
      <c r="N584" s="627">
        <f>ROUND(L584*0.7797,0)</f>
        <v>241</v>
      </c>
      <c r="O584" s="126"/>
      <c r="P584" s="194" t="s">
        <v>1648</v>
      </c>
      <c r="Q584" s="193">
        <v>0.5</v>
      </c>
      <c r="R584" s="193">
        <v>3.88</v>
      </c>
      <c r="S584" s="193">
        <v>3.38</v>
      </c>
      <c r="T584" s="202">
        <v>3.61</v>
      </c>
      <c r="U584" s="202">
        <v>437.937</v>
      </c>
      <c r="V584" s="194" t="s">
        <v>245</v>
      </c>
      <c r="W584" s="226">
        <v>328</v>
      </c>
      <c r="X584" s="226">
        <v>311</v>
      </c>
      <c r="Y584" s="194" t="s">
        <v>1649</v>
      </c>
      <c r="Z584" s="202" t="s">
        <v>334</v>
      </c>
      <c r="AA584" s="556" t="s">
        <v>335</v>
      </c>
      <c r="AB584" s="556" t="s">
        <v>190</v>
      </c>
      <c r="AC584" s="556">
        <f>SUMIF(Sheet3!B:B,C584,Sheet3!D:D)</f>
        <v>75</v>
      </c>
      <c r="AD584" s="202">
        <f>(ROUND(AC584*T584,0))</f>
        <v>271</v>
      </c>
      <c r="AE584" s="75"/>
      <c r="AF584" s="558"/>
    </row>
    <row r="585" outlineLevel="2" spans="1:32">
      <c r="A585" s="126"/>
      <c r="B585" s="194"/>
      <c r="C585" s="194"/>
      <c r="D585" s="194"/>
      <c r="E585" s="194"/>
      <c r="F585" s="311" t="s">
        <v>1650</v>
      </c>
      <c r="G585" s="193">
        <v>0</v>
      </c>
      <c r="H585" s="193">
        <v>0.234</v>
      </c>
      <c r="I585" s="193"/>
      <c r="J585" s="193"/>
      <c r="K585" s="126"/>
      <c r="L585" s="126"/>
      <c r="M585" s="126"/>
      <c r="N585" s="627"/>
      <c r="O585" s="126"/>
      <c r="P585" s="194" t="s">
        <v>1651</v>
      </c>
      <c r="Q585" s="193">
        <v>0</v>
      </c>
      <c r="R585" s="193">
        <v>0.23</v>
      </c>
      <c r="S585" s="193">
        <v>0.23</v>
      </c>
      <c r="T585" s="203"/>
      <c r="U585" s="203"/>
      <c r="V585" s="194"/>
      <c r="W585" s="226"/>
      <c r="X585" s="226"/>
      <c r="Y585" s="194"/>
      <c r="Z585" s="203"/>
      <c r="AA585" s="560"/>
      <c r="AB585" s="560"/>
      <c r="AC585" s="560"/>
      <c r="AD585" s="203"/>
      <c r="AE585" s="75"/>
      <c r="AF585" s="562"/>
    </row>
    <row r="586" outlineLevel="2" spans="1:32">
      <c r="A586" s="126">
        <f>MAX($A$7:A585)+1</f>
        <v>355</v>
      </c>
      <c r="B586" s="194" t="s">
        <v>73</v>
      </c>
      <c r="C586" s="194" t="s">
        <v>76</v>
      </c>
      <c r="D586" s="194" t="s">
        <v>187</v>
      </c>
      <c r="E586" s="194" t="s">
        <v>1652</v>
      </c>
      <c r="F586" s="311" t="s">
        <v>1553</v>
      </c>
      <c r="G586" s="193">
        <v>38.1</v>
      </c>
      <c r="H586" s="193">
        <v>43.299</v>
      </c>
      <c r="I586" s="193"/>
      <c r="J586" s="193">
        <v>8.139</v>
      </c>
      <c r="K586" s="126">
        <v>504.22</v>
      </c>
      <c r="L586" s="126">
        <v>504</v>
      </c>
      <c r="M586" s="126">
        <f>N586</f>
        <v>393</v>
      </c>
      <c r="N586" s="627">
        <f>ROUND(L586*0.7797,0)</f>
        <v>393</v>
      </c>
      <c r="O586" s="126"/>
      <c r="P586" s="194" t="s">
        <v>1553</v>
      </c>
      <c r="Q586" s="193">
        <v>38.1</v>
      </c>
      <c r="R586" s="193">
        <v>47.7</v>
      </c>
      <c r="S586" s="193">
        <v>9.6</v>
      </c>
      <c r="T586" s="193">
        <v>9.6</v>
      </c>
      <c r="U586" s="193">
        <v>530.328</v>
      </c>
      <c r="V586" s="194" t="s">
        <v>342</v>
      </c>
      <c r="W586" s="226">
        <v>570.848</v>
      </c>
      <c r="X586" s="226">
        <v>530.328</v>
      </c>
      <c r="Y586" s="194" t="s">
        <v>1653</v>
      </c>
      <c r="Z586" s="202" t="s">
        <v>334</v>
      </c>
      <c r="AA586" s="556" t="s">
        <v>335</v>
      </c>
      <c r="AB586" s="556" t="s">
        <v>192</v>
      </c>
      <c r="AC586" s="556">
        <f>SUMIF(Sheet3!B:B,C586,Sheet3!F:F)</f>
        <v>50</v>
      </c>
      <c r="AD586" s="193">
        <f>(ROUND(AC586*T586,0))</f>
        <v>480</v>
      </c>
      <c r="AE586" s="75"/>
      <c r="AF586" s="558"/>
    </row>
    <row r="587" outlineLevel="2" spans="1:32">
      <c r="A587" s="126"/>
      <c r="B587" s="194"/>
      <c r="C587" s="194"/>
      <c r="D587" s="194"/>
      <c r="E587" s="194"/>
      <c r="F587" s="311" t="s">
        <v>1553</v>
      </c>
      <c r="G587" s="193">
        <v>44.76</v>
      </c>
      <c r="H587" s="193">
        <v>47.7</v>
      </c>
      <c r="I587" s="193"/>
      <c r="J587" s="193"/>
      <c r="K587" s="126"/>
      <c r="L587" s="126"/>
      <c r="M587" s="126"/>
      <c r="N587" s="627"/>
      <c r="O587" s="126"/>
      <c r="P587" s="194" t="s">
        <v>1553</v>
      </c>
      <c r="Q587" s="193"/>
      <c r="R587" s="193"/>
      <c r="S587" s="193"/>
      <c r="T587" s="193"/>
      <c r="U587" s="193"/>
      <c r="V587" s="194"/>
      <c r="W587" s="226"/>
      <c r="X587" s="226"/>
      <c r="Y587" s="194"/>
      <c r="Z587" s="203"/>
      <c r="AA587" s="560"/>
      <c r="AB587" s="560"/>
      <c r="AC587" s="560"/>
      <c r="AD587" s="193"/>
      <c r="AE587" s="75"/>
      <c r="AF587" s="562"/>
    </row>
    <row r="588" outlineLevel="2" spans="1:32">
      <c r="A588" s="126">
        <f>MAX($A$7:A587)+1</f>
        <v>356</v>
      </c>
      <c r="B588" s="194" t="s">
        <v>73</v>
      </c>
      <c r="C588" s="407" t="s">
        <v>76</v>
      </c>
      <c r="D588" s="194" t="s">
        <v>242</v>
      </c>
      <c r="E588" s="194" t="s">
        <v>1654</v>
      </c>
      <c r="F588" s="194" t="s">
        <v>1655</v>
      </c>
      <c r="G588" s="193">
        <v>0</v>
      </c>
      <c r="H588" s="193">
        <v>0.951</v>
      </c>
      <c r="I588" s="193"/>
      <c r="J588" s="193">
        <v>3.386</v>
      </c>
      <c r="K588" s="126">
        <v>527.07</v>
      </c>
      <c r="L588" s="126">
        <v>527</v>
      </c>
      <c r="M588" s="126">
        <f>N588</f>
        <v>411</v>
      </c>
      <c r="N588" s="627">
        <f>ROUND(L588*0.7797,0)</f>
        <v>411</v>
      </c>
      <c r="O588" s="126"/>
      <c r="P588" s="194"/>
      <c r="Q588" s="194"/>
      <c r="R588" s="194"/>
      <c r="S588" s="194"/>
      <c r="T588" s="194"/>
      <c r="U588" s="194"/>
      <c r="V588" s="194" t="s">
        <v>245</v>
      </c>
      <c r="W588" s="226">
        <v>607.14</v>
      </c>
      <c r="X588" s="226">
        <v>527.95</v>
      </c>
      <c r="Y588" s="194" t="s">
        <v>1656</v>
      </c>
      <c r="Z588" s="193" t="s">
        <v>334</v>
      </c>
      <c r="AA588" s="554"/>
      <c r="AB588" s="554" t="s">
        <v>190</v>
      </c>
      <c r="AC588" s="554">
        <f>SUMIF(Sheet3!B:B,C588,Sheet3!D:D)</f>
        <v>75</v>
      </c>
      <c r="AD588" s="194"/>
      <c r="AE588" s="75"/>
      <c r="AF588" s="554"/>
    </row>
    <row r="589" outlineLevel="2" spans="1:32">
      <c r="A589" s="126"/>
      <c r="B589" s="194"/>
      <c r="C589" s="407"/>
      <c r="D589" s="194"/>
      <c r="E589" s="194"/>
      <c r="F589" s="194" t="s">
        <v>1655</v>
      </c>
      <c r="G589" s="193">
        <v>0.951</v>
      </c>
      <c r="H589" s="193">
        <v>3.386</v>
      </c>
      <c r="I589" s="193"/>
      <c r="J589" s="193"/>
      <c r="K589" s="126"/>
      <c r="L589" s="126"/>
      <c r="M589" s="126"/>
      <c r="N589" s="627"/>
      <c r="O589" s="126"/>
      <c r="P589" s="194"/>
      <c r="Q589" s="194"/>
      <c r="R589" s="194"/>
      <c r="S589" s="194"/>
      <c r="T589" s="194"/>
      <c r="U589" s="194"/>
      <c r="V589" s="194"/>
      <c r="W589" s="226"/>
      <c r="X589" s="226"/>
      <c r="Y589" s="194"/>
      <c r="Z589" s="193" t="s">
        <v>334</v>
      </c>
      <c r="AA589" s="554"/>
      <c r="AB589" s="554" t="s">
        <v>190</v>
      </c>
      <c r="AC589" s="554"/>
      <c r="AD589" s="194"/>
      <c r="AE589" s="75"/>
      <c r="AF589" s="554"/>
    </row>
    <row r="590" customFormat="1" ht="36" spans="1:32">
      <c r="A590" s="5" t="s">
        <v>1657</v>
      </c>
      <c r="B590" s="74" t="s">
        <v>73</v>
      </c>
      <c r="C590" s="74" t="s">
        <v>76</v>
      </c>
      <c r="D590" s="559" t="s">
        <v>186</v>
      </c>
      <c r="E590" s="565" t="s">
        <v>1658</v>
      </c>
      <c r="F590" s="584" t="s">
        <v>1659</v>
      </c>
      <c r="G590" s="559" t="s">
        <v>348</v>
      </c>
      <c r="H590" s="559" t="s">
        <v>1660</v>
      </c>
      <c r="I590" s="585"/>
      <c r="J590" s="585"/>
      <c r="K590" s="559"/>
      <c r="L590" s="555"/>
      <c r="M590" s="559"/>
      <c r="N590" s="559"/>
      <c r="O590" s="585"/>
      <c r="P590" s="559" t="s">
        <v>1659</v>
      </c>
      <c r="Q590" s="559" t="s">
        <v>348</v>
      </c>
      <c r="R590" s="559" t="s">
        <v>1660</v>
      </c>
      <c r="S590" s="555">
        <v>0.095</v>
      </c>
      <c r="T590" s="555">
        <v>0.095</v>
      </c>
      <c r="U590" s="555">
        <v>17.965</v>
      </c>
      <c r="V590" s="559" t="s">
        <v>245</v>
      </c>
      <c r="W590" s="555">
        <v>20.355</v>
      </c>
      <c r="X590" s="555">
        <v>17.965</v>
      </c>
      <c r="Y590" s="559" t="s">
        <v>1661</v>
      </c>
      <c r="Z590" s="585" t="s">
        <v>374</v>
      </c>
      <c r="AA590" s="563" t="s">
        <v>335</v>
      </c>
      <c r="AB590" s="563" t="s">
        <v>190</v>
      </c>
      <c r="AC590" s="563">
        <f>SUMIF(Sheet3!B:B,C590,Sheet3!D:D)</f>
        <v>75</v>
      </c>
      <c r="AD590" s="559">
        <f t="shared" ref="AD590:AD609" si="53">(ROUND(AC590*T590,0))</f>
        <v>7</v>
      </c>
      <c r="AE590" s="566"/>
      <c r="AF590" s="554"/>
    </row>
    <row r="591" customFormat="1" ht="36" spans="1:32">
      <c r="A591" s="5" t="s">
        <v>1662</v>
      </c>
      <c r="B591" s="74" t="s">
        <v>73</v>
      </c>
      <c r="C591" s="74" t="s">
        <v>76</v>
      </c>
      <c r="D591" s="559" t="s">
        <v>186</v>
      </c>
      <c r="E591" s="565" t="s">
        <v>1663</v>
      </c>
      <c r="F591" s="584" t="s">
        <v>1664</v>
      </c>
      <c r="G591" s="559" t="s">
        <v>348</v>
      </c>
      <c r="H591" s="559" t="s">
        <v>1665</v>
      </c>
      <c r="I591" s="585"/>
      <c r="J591" s="585"/>
      <c r="K591" s="559"/>
      <c r="L591" s="555"/>
      <c r="M591" s="559"/>
      <c r="N591" s="559"/>
      <c r="O591" s="585"/>
      <c r="P591" s="559" t="s">
        <v>1664</v>
      </c>
      <c r="Q591" s="559" t="s">
        <v>348</v>
      </c>
      <c r="R591" s="559" t="s">
        <v>1665</v>
      </c>
      <c r="S591" s="555">
        <v>0.769</v>
      </c>
      <c r="T591" s="555">
        <v>0.769</v>
      </c>
      <c r="U591" s="555">
        <v>95.27</v>
      </c>
      <c r="V591" s="559" t="s">
        <v>245</v>
      </c>
      <c r="W591" s="555">
        <v>107.66</v>
      </c>
      <c r="X591" s="555">
        <v>95.27</v>
      </c>
      <c r="Y591" s="559" t="s">
        <v>1661</v>
      </c>
      <c r="Z591" s="585" t="s">
        <v>374</v>
      </c>
      <c r="AA591" s="563" t="s">
        <v>335</v>
      </c>
      <c r="AB591" s="563" t="s">
        <v>190</v>
      </c>
      <c r="AC591" s="563">
        <f>SUMIF(Sheet3!B:B,C591,Sheet3!D:D)</f>
        <v>75</v>
      </c>
      <c r="AD591" s="559">
        <f t="shared" si="53"/>
        <v>58</v>
      </c>
      <c r="AE591" s="566"/>
      <c r="AF591" s="554"/>
    </row>
    <row r="592" customFormat="1" ht="36" spans="1:32">
      <c r="A592" s="5" t="s">
        <v>1666</v>
      </c>
      <c r="B592" s="74" t="s">
        <v>73</v>
      </c>
      <c r="C592" s="74" t="s">
        <v>76</v>
      </c>
      <c r="D592" s="559" t="s">
        <v>186</v>
      </c>
      <c r="E592" s="565" t="s">
        <v>1667</v>
      </c>
      <c r="F592" s="584" t="s">
        <v>1668</v>
      </c>
      <c r="G592" s="559" t="s">
        <v>348</v>
      </c>
      <c r="H592" s="559" t="s">
        <v>1669</v>
      </c>
      <c r="I592" s="585"/>
      <c r="J592" s="585"/>
      <c r="K592" s="559"/>
      <c r="L592" s="555"/>
      <c r="M592" s="559"/>
      <c r="N592" s="559"/>
      <c r="O592" s="585"/>
      <c r="P592" s="559" t="s">
        <v>1668</v>
      </c>
      <c r="Q592" s="559" t="s">
        <v>348</v>
      </c>
      <c r="R592" s="559" t="s">
        <v>1669</v>
      </c>
      <c r="S592" s="555">
        <v>0.2</v>
      </c>
      <c r="T592" s="555">
        <v>0.2</v>
      </c>
      <c r="U592" s="555">
        <v>53.686</v>
      </c>
      <c r="V592" s="559" t="s">
        <v>245</v>
      </c>
      <c r="W592" s="555">
        <v>60.983</v>
      </c>
      <c r="X592" s="555">
        <v>53.686</v>
      </c>
      <c r="Y592" s="559" t="s">
        <v>1661</v>
      </c>
      <c r="Z592" s="585" t="s">
        <v>374</v>
      </c>
      <c r="AA592" s="563" t="s">
        <v>335</v>
      </c>
      <c r="AB592" s="563" t="s">
        <v>190</v>
      </c>
      <c r="AC592" s="563">
        <f>SUMIF(Sheet3!B:B,C592,Sheet3!D:D)</f>
        <v>75</v>
      </c>
      <c r="AD592" s="559">
        <f t="shared" si="53"/>
        <v>15</v>
      </c>
      <c r="AE592" s="566"/>
      <c r="AF592" s="554"/>
    </row>
    <row r="593" customFormat="1" ht="36" spans="1:32">
      <c r="A593" s="5" t="s">
        <v>1670</v>
      </c>
      <c r="B593" s="74" t="s">
        <v>73</v>
      </c>
      <c r="C593" s="74" t="s">
        <v>76</v>
      </c>
      <c r="D593" s="559" t="s">
        <v>186</v>
      </c>
      <c r="E593" s="565" t="s">
        <v>1671</v>
      </c>
      <c r="F593" s="584" t="s">
        <v>1672</v>
      </c>
      <c r="G593" s="559" t="s">
        <v>348</v>
      </c>
      <c r="H593" s="559" t="s">
        <v>1673</v>
      </c>
      <c r="I593" s="585"/>
      <c r="J593" s="585"/>
      <c r="K593" s="559"/>
      <c r="L593" s="555"/>
      <c r="M593" s="559"/>
      <c r="N593" s="559"/>
      <c r="O593" s="585"/>
      <c r="P593" s="559" t="s">
        <v>1672</v>
      </c>
      <c r="Q593" s="559" t="s">
        <v>348</v>
      </c>
      <c r="R593" s="559" t="s">
        <v>1673</v>
      </c>
      <c r="S593" s="555">
        <v>1</v>
      </c>
      <c r="T593" s="555">
        <v>1</v>
      </c>
      <c r="U593" s="555">
        <v>147.41</v>
      </c>
      <c r="V593" s="559" t="s">
        <v>245</v>
      </c>
      <c r="W593" s="555">
        <v>159.2</v>
      </c>
      <c r="X593" s="555">
        <v>147.41</v>
      </c>
      <c r="Y593" s="559" t="s">
        <v>1674</v>
      </c>
      <c r="Z593" s="585" t="s">
        <v>374</v>
      </c>
      <c r="AA593" s="563" t="s">
        <v>335</v>
      </c>
      <c r="AB593" s="563" t="s">
        <v>190</v>
      </c>
      <c r="AC593" s="563">
        <f>SUMIF(Sheet3!B:B,C593,Sheet3!D:D)</f>
        <v>75</v>
      </c>
      <c r="AD593" s="559">
        <f t="shared" si="53"/>
        <v>75</v>
      </c>
      <c r="AE593" s="566"/>
      <c r="AF593" s="554"/>
    </row>
    <row r="594" customFormat="1" ht="36" spans="1:32">
      <c r="A594" s="5" t="s">
        <v>1675</v>
      </c>
      <c r="B594" s="74" t="s">
        <v>73</v>
      </c>
      <c r="C594" s="74" t="s">
        <v>76</v>
      </c>
      <c r="D594" s="559" t="s">
        <v>186</v>
      </c>
      <c r="E594" s="565" t="s">
        <v>1676</v>
      </c>
      <c r="F594" s="584" t="s">
        <v>1677</v>
      </c>
      <c r="G594" s="559" t="s">
        <v>348</v>
      </c>
      <c r="H594" s="559" t="s">
        <v>1678</v>
      </c>
      <c r="I594" s="585"/>
      <c r="J594" s="585"/>
      <c r="K594" s="559"/>
      <c r="L594" s="555"/>
      <c r="M594" s="559"/>
      <c r="N594" s="559"/>
      <c r="O594" s="585"/>
      <c r="P594" s="559" t="s">
        <v>1677</v>
      </c>
      <c r="Q594" s="559" t="s">
        <v>348</v>
      </c>
      <c r="R594" s="559" t="s">
        <v>1678</v>
      </c>
      <c r="S594" s="555">
        <v>0.6</v>
      </c>
      <c r="T594" s="555">
        <v>0.6</v>
      </c>
      <c r="U594" s="555">
        <v>88.44</v>
      </c>
      <c r="V594" s="559" t="s">
        <v>245</v>
      </c>
      <c r="W594" s="555">
        <v>95.52</v>
      </c>
      <c r="X594" s="555">
        <v>88.44</v>
      </c>
      <c r="Y594" s="559" t="s">
        <v>1674</v>
      </c>
      <c r="Z594" s="585" t="s">
        <v>374</v>
      </c>
      <c r="AA594" s="563" t="s">
        <v>335</v>
      </c>
      <c r="AB594" s="563" t="s">
        <v>190</v>
      </c>
      <c r="AC594" s="563">
        <f>SUMIF(Sheet3!B:B,C594,Sheet3!D:D)</f>
        <v>75</v>
      </c>
      <c r="AD594" s="559">
        <f t="shared" si="53"/>
        <v>45</v>
      </c>
      <c r="AE594" s="566"/>
      <c r="AF594" s="554"/>
    </row>
    <row r="595" customFormat="1" ht="36" spans="1:32">
      <c r="A595" s="5" t="s">
        <v>1679</v>
      </c>
      <c r="B595" s="74" t="s">
        <v>73</v>
      </c>
      <c r="C595" s="74" t="s">
        <v>76</v>
      </c>
      <c r="D595" s="559" t="s">
        <v>186</v>
      </c>
      <c r="E595" s="565" t="s">
        <v>1680</v>
      </c>
      <c r="F595" s="584" t="s">
        <v>1681</v>
      </c>
      <c r="G595" s="559" t="s">
        <v>348</v>
      </c>
      <c r="H595" s="559" t="s">
        <v>1669</v>
      </c>
      <c r="I595" s="585"/>
      <c r="J595" s="585"/>
      <c r="K595" s="559"/>
      <c r="L595" s="555"/>
      <c r="M595" s="559"/>
      <c r="N595" s="559"/>
      <c r="O595" s="585"/>
      <c r="P595" s="559" t="s">
        <v>1681</v>
      </c>
      <c r="Q595" s="559" t="s">
        <v>348</v>
      </c>
      <c r="R595" s="559" t="s">
        <v>1669</v>
      </c>
      <c r="S595" s="555">
        <v>0.2</v>
      </c>
      <c r="T595" s="555">
        <v>0.2</v>
      </c>
      <c r="U595" s="555">
        <v>23.792</v>
      </c>
      <c r="V595" s="559" t="s">
        <v>245</v>
      </c>
      <c r="W595" s="555">
        <v>26.56</v>
      </c>
      <c r="X595" s="555">
        <v>23.792</v>
      </c>
      <c r="Y595" s="559" t="s">
        <v>1674</v>
      </c>
      <c r="Z595" s="585" t="s">
        <v>374</v>
      </c>
      <c r="AA595" s="563" t="s">
        <v>335</v>
      </c>
      <c r="AB595" s="563" t="s">
        <v>190</v>
      </c>
      <c r="AC595" s="563">
        <f>SUMIF(Sheet3!B:B,C595,Sheet3!D:D)</f>
        <v>75</v>
      </c>
      <c r="AD595" s="559">
        <f t="shared" si="53"/>
        <v>15</v>
      </c>
      <c r="AE595" s="566"/>
      <c r="AF595" s="554"/>
    </row>
    <row r="596" customFormat="1" ht="36" spans="1:32">
      <c r="A596" s="5" t="s">
        <v>1682</v>
      </c>
      <c r="B596" s="74" t="s">
        <v>73</v>
      </c>
      <c r="C596" s="74" t="s">
        <v>76</v>
      </c>
      <c r="D596" s="559" t="s">
        <v>186</v>
      </c>
      <c r="E596" s="565" t="s">
        <v>1683</v>
      </c>
      <c r="F596" s="584" t="s">
        <v>1684</v>
      </c>
      <c r="G596" s="559" t="s">
        <v>348</v>
      </c>
      <c r="H596" s="559" t="s">
        <v>1669</v>
      </c>
      <c r="I596" s="585"/>
      <c r="J596" s="585"/>
      <c r="K596" s="559"/>
      <c r="L596" s="555"/>
      <c r="M596" s="559"/>
      <c r="N596" s="559"/>
      <c r="O596" s="585"/>
      <c r="P596" s="559" t="s">
        <v>1684</v>
      </c>
      <c r="Q596" s="559" t="s">
        <v>348</v>
      </c>
      <c r="R596" s="559" t="s">
        <v>1669</v>
      </c>
      <c r="S596" s="555">
        <v>0.2</v>
      </c>
      <c r="T596" s="555">
        <v>0.2</v>
      </c>
      <c r="U596" s="555">
        <v>21.928</v>
      </c>
      <c r="V596" s="559" t="s">
        <v>245</v>
      </c>
      <c r="W596" s="555">
        <v>24.479</v>
      </c>
      <c r="X596" s="555">
        <v>21.928</v>
      </c>
      <c r="Y596" s="559" t="s">
        <v>1674</v>
      </c>
      <c r="Z596" s="585" t="s">
        <v>374</v>
      </c>
      <c r="AA596" s="563" t="s">
        <v>335</v>
      </c>
      <c r="AB596" s="563" t="s">
        <v>190</v>
      </c>
      <c r="AC596" s="563">
        <f>SUMIF(Sheet3!B:B,C596,Sheet3!D:D)</f>
        <v>75</v>
      </c>
      <c r="AD596" s="559">
        <f t="shared" si="53"/>
        <v>15</v>
      </c>
      <c r="AE596" s="566"/>
      <c r="AF596" s="554"/>
    </row>
    <row r="597" customFormat="1" ht="24" spans="1:32">
      <c r="A597" s="5" t="s">
        <v>1685</v>
      </c>
      <c r="B597" s="74" t="s">
        <v>73</v>
      </c>
      <c r="C597" s="74" t="s">
        <v>76</v>
      </c>
      <c r="D597" s="559"/>
      <c r="E597" s="565" t="s">
        <v>1686</v>
      </c>
      <c r="F597" s="584" t="s">
        <v>1687</v>
      </c>
      <c r="G597" s="559" t="s">
        <v>348</v>
      </c>
      <c r="H597" s="559" t="s">
        <v>1688</v>
      </c>
      <c r="I597" s="585"/>
      <c r="J597" s="585"/>
      <c r="K597" s="559"/>
      <c r="L597" s="555"/>
      <c r="M597" s="559"/>
      <c r="N597" s="559"/>
      <c r="O597" s="585"/>
      <c r="P597" s="559" t="s">
        <v>1687</v>
      </c>
      <c r="Q597" s="559" t="s">
        <v>348</v>
      </c>
      <c r="R597" s="559" t="s">
        <v>1688</v>
      </c>
      <c r="S597" s="555">
        <v>0.284</v>
      </c>
      <c r="T597" s="555">
        <v>0.284</v>
      </c>
      <c r="U597" s="555">
        <v>25.298</v>
      </c>
      <c r="V597" s="559" t="s">
        <v>245</v>
      </c>
      <c r="W597" s="555">
        <v>28.839</v>
      </c>
      <c r="X597" s="555">
        <v>25.298</v>
      </c>
      <c r="Y597" s="559" t="s">
        <v>1689</v>
      </c>
      <c r="Z597" s="585" t="s">
        <v>374</v>
      </c>
      <c r="AA597" s="563" t="s">
        <v>335</v>
      </c>
      <c r="AB597" s="563" t="s">
        <v>190</v>
      </c>
      <c r="AC597" s="563">
        <f>SUMIF(Sheet3!B:B,C597,Sheet3!D:D)</f>
        <v>75</v>
      </c>
      <c r="AD597" s="559">
        <f t="shared" si="53"/>
        <v>21</v>
      </c>
      <c r="AE597" s="566"/>
      <c r="AF597" s="554"/>
    </row>
    <row r="598" customFormat="1" ht="24" spans="1:32">
      <c r="A598" s="5" t="s">
        <v>1690</v>
      </c>
      <c r="B598" s="74" t="s">
        <v>73</v>
      </c>
      <c r="C598" s="74" t="s">
        <v>76</v>
      </c>
      <c r="D598" s="559" t="s">
        <v>702</v>
      </c>
      <c r="E598" s="565" t="s">
        <v>1691</v>
      </c>
      <c r="F598" s="584" t="s">
        <v>1692</v>
      </c>
      <c r="G598" s="559" t="s">
        <v>348</v>
      </c>
      <c r="H598" s="559" t="s">
        <v>1693</v>
      </c>
      <c r="I598" s="585"/>
      <c r="J598" s="585"/>
      <c r="K598" s="559"/>
      <c r="L598" s="555"/>
      <c r="M598" s="559"/>
      <c r="N598" s="559"/>
      <c r="O598" s="585"/>
      <c r="P598" s="559" t="s">
        <v>1692</v>
      </c>
      <c r="Q598" s="559" t="s">
        <v>348</v>
      </c>
      <c r="R598" s="559" t="s">
        <v>1693</v>
      </c>
      <c r="S598" s="555">
        <v>1.033</v>
      </c>
      <c r="T598" s="555">
        <v>1.033</v>
      </c>
      <c r="U598" s="555">
        <v>92.018</v>
      </c>
      <c r="V598" s="559" t="s">
        <v>245</v>
      </c>
      <c r="W598" s="555">
        <v>104.896</v>
      </c>
      <c r="X598" s="555">
        <v>92.018</v>
      </c>
      <c r="Y598" s="559" t="s">
        <v>1689</v>
      </c>
      <c r="Z598" s="585" t="s">
        <v>374</v>
      </c>
      <c r="AA598" s="563" t="s">
        <v>335</v>
      </c>
      <c r="AB598" s="563" t="s">
        <v>190</v>
      </c>
      <c r="AC598" s="563">
        <f>SUMIF(Sheet3!B:B,C598,Sheet3!D:D)</f>
        <v>75</v>
      </c>
      <c r="AD598" s="559">
        <f t="shared" si="53"/>
        <v>77</v>
      </c>
      <c r="AE598" s="566"/>
      <c r="AF598" s="554"/>
    </row>
    <row r="599" customFormat="1" ht="24" spans="1:32">
      <c r="A599" s="5" t="s">
        <v>1694</v>
      </c>
      <c r="B599" s="74" t="s">
        <v>73</v>
      </c>
      <c r="C599" s="74" t="s">
        <v>76</v>
      </c>
      <c r="D599" s="559"/>
      <c r="E599" s="565" t="s">
        <v>1695</v>
      </c>
      <c r="F599" s="584" t="s">
        <v>1696</v>
      </c>
      <c r="G599" s="559" t="s">
        <v>348</v>
      </c>
      <c r="H599" s="559" t="s">
        <v>1697</v>
      </c>
      <c r="I599" s="585"/>
      <c r="J599" s="585"/>
      <c r="K599" s="559"/>
      <c r="L599" s="555"/>
      <c r="M599" s="559"/>
      <c r="N599" s="559"/>
      <c r="O599" s="585"/>
      <c r="P599" s="559" t="s">
        <v>1696</v>
      </c>
      <c r="Q599" s="559" t="s">
        <v>348</v>
      </c>
      <c r="R599" s="559" t="s">
        <v>1697</v>
      </c>
      <c r="S599" s="555">
        <v>0.126</v>
      </c>
      <c r="T599" s="555">
        <v>0.126</v>
      </c>
      <c r="U599" s="555">
        <v>11.224</v>
      </c>
      <c r="V599" s="559" t="s">
        <v>245</v>
      </c>
      <c r="W599" s="555">
        <v>12.795</v>
      </c>
      <c r="X599" s="555">
        <v>11.224</v>
      </c>
      <c r="Y599" s="559" t="s">
        <v>1689</v>
      </c>
      <c r="Z599" s="585" t="s">
        <v>374</v>
      </c>
      <c r="AA599" s="563" t="s">
        <v>335</v>
      </c>
      <c r="AB599" s="563" t="s">
        <v>190</v>
      </c>
      <c r="AC599" s="563">
        <f>SUMIF(Sheet3!B:B,C599,Sheet3!D:D)</f>
        <v>75</v>
      </c>
      <c r="AD599" s="559">
        <f t="shared" si="53"/>
        <v>9</v>
      </c>
      <c r="AE599" s="566"/>
      <c r="AF599" s="554"/>
    </row>
    <row r="600" customFormat="1" ht="24" spans="1:32">
      <c r="A600" s="5" t="s">
        <v>1698</v>
      </c>
      <c r="B600" s="74" t="s">
        <v>73</v>
      </c>
      <c r="C600" s="74" t="s">
        <v>76</v>
      </c>
      <c r="D600" s="559"/>
      <c r="E600" s="565" t="s">
        <v>1699</v>
      </c>
      <c r="F600" s="584" t="s">
        <v>1700</v>
      </c>
      <c r="G600" s="559" t="s">
        <v>348</v>
      </c>
      <c r="H600" s="559" t="s">
        <v>1701</v>
      </c>
      <c r="I600" s="585"/>
      <c r="J600" s="585"/>
      <c r="K600" s="559"/>
      <c r="L600" s="555"/>
      <c r="M600" s="559"/>
      <c r="N600" s="559"/>
      <c r="O600" s="585"/>
      <c r="P600" s="559" t="s">
        <v>1700</v>
      </c>
      <c r="Q600" s="559" t="s">
        <v>348</v>
      </c>
      <c r="R600" s="559" t="s">
        <v>1701</v>
      </c>
      <c r="S600" s="555">
        <v>0.327</v>
      </c>
      <c r="T600" s="555">
        <v>0.327</v>
      </c>
      <c r="U600" s="555">
        <v>29.129</v>
      </c>
      <c r="V600" s="559" t="s">
        <v>245</v>
      </c>
      <c r="W600" s="555">
        <v>33.205</v>
      </c>
      <c r="X600" s="555">
        <v>29.129</v>
      </c>
      <c r="Y600" s="559" t="s">
        <v>1689</v>
      </c>
      <c r="Z600" s="585" t="s">
        <v>374</v>
      </c>
      <c r="AA600" s="563" t="s">
        <v>335</v>
      </c>
      <c r="AB600" s="563" t="s">
        <v>190</v>
      </c>
      <c r="AC600" s="563">
        <f>SUMIF(Sheet3!B:B,C600,Sheet3!D:D)</f>
        <v>75</v>
      </c>
      <c r="AD600" s="559">
        <f t="shared" si="53"/>
        <v>25</v>
      </c>
      <c r="AE600" s="566"/>
      <c r="AF600" s="554"/>
    </row>
    <row r="601" customFormat="1" ht="24" spans="1:32">
      <c r="A601" s="5" t="s">
        <v>1702</v>
      </c>
      <c r="B601" s="74" t="s">
        <v>73</v>
      </c>
      <c r="C601" s="74" t="s">
        <v>76</v>
      </c>
      <c r="D601" s="559"/>
      <c r="E601" s="565" t="s">
        <v>1703</v>
      </c>
      <c r="F601" s="584" t="s">
        <v>1704</v>
      </c>
      <c r="G601" s="559" t="s">
        <v>348</v>
      </c>
      <c r="H601" s="559" t="s">
        <v>1705</v>
      </c>
      <c r="I601" s="585"/>
      <c r="J601" s="585"/>
      <c r="K601" s="559"/>
      <c r="L601" s="555"/>
      <c r="M601" s="559"/>
      <c r="N601" s="559"/>
      <c r="O601" s="585"/>
      <c r="P601" s="559" t="s">
        <v>1704</v>
      </c>
      <c r="Q601" s="559" t="s">
        <v>348</v>
      </c>
      <c r="R601" s="559" t="s">
        <v>1705</v>
      </c>
      <c r="S601" s="555">
        <v>0.436</v>
      </c>
      <c r="T601" s="555">
        <v>0.436</v>
      </c>
      <c r="U601" s="555">
        <v>38.838</v>
      </c>
      <c r="V601" s="559" t="s">
        <v>245</v>
      </c>
      <c r="W601" s="555">
        <v>44.274</v>
      </c>
      <c r="X601" s="555">
        <v>38.838</v>
      </c>
      <c r="Y601" s="559" t="s">
        <v>1689</v>
      </c>
      <c r="Z601" s="585" t="s">
        <v>374</v>
      </c>
      <c r="AA601" s="563" t="s">
        <v>335</v>
      </c>
      <c r="AB601" s="563" t="s">
        <v>190</v>
      </c>
      <c r="AC601" s="563">
        <f>SUMIF(Sheet3!B:B,C601,Sheet3!D:D)</f>
        <v>75</v>
      </c>
      <c r="AD601" s="559">
        <f t="shared" si="53"/>
        <v>33</v>
      </c>
      <c r="AE601" s="566"/>
      <c r="AF601" s="554"/>
    </row>
    <row r="602" customFormat="1" ht="24" spans="1:32">
      <c r="A602" s="5" t="s">
        <v>1706</v>
      </c>
      <c r="B602" s="74" t="s">
        <v>73</v>
      </c>
      <c r="C602" s="74" t="s">
        <v>76</v>
      </c>
      <c r="D602" s="559"/>
      <c r="E602" s="565" t="s">
        <v>1707</v>
      </c>
      <c r="F602" s="584" t="s">
        <v>1708</v>
      </c>
      <c r="G602" s="559" t="s">
        <v>348</v>
      </c>
      <c r="H602" s="559" t="s">
        <v>1709</v>
      </c>
      <c r="I602" s="585"/>
      <c r="J602" s="585"/>
      <c r="K602" s="559"/>
      <c r="L602" s="555"/>
      <c r="M602" s="559"/>
      <c r="N602" s="559"/>
      <c r="O602" s="585"/>
      <c r="P602" s="559" t="s">
        <v>1708</v>
      </c>
      <c r="Q602" s="559" t="s">
        <v>348</v>
      </c>
      <c r="R602" s="559" t="s">
        <v>1709</v>
      </c>
      <c r="S602" s="555">
        <v>0.145</v>
      </c>
      <c r="T602" s="555">
        <v>0.145</v>
      </c>
      <c r="U602" s="555">
        <v>12.916</v>
      </c>
      <c r="V602" s="559" t="s">
        <v>245</v>
      </c>
      <c r="W602" s="555">
        <v>14.724</v>
      </c>
      <c r="X602" s="555">
        <v>12.916</v>
      </c>
      <c r="Y602" s="559" t="s">
        <v>1689</v>
      </c>
      <c r="Z602" s="585" t="s">
        <v>374</v>
      </c>
      <c r="AA602" s="563" t="s">
        <v>335</v>
      </c>
      <c r="AB602" s="563" t="s">
        <v>190</v>
      </c>
      <c r="AC602" s="563">
        <f>SUMIF(Sheet3!B:B,C602,Sheet3!D:D)</f>
        <v>75</v>
      </c>
      <c r="AD602" s="559">
        <f t="shared" si="53"/>
        <v>11</v>
      </c>
      <c r="AE602" s="566"/>
      <c r="AF602" s="554"/>
    </row>
    <row r="603" customFormat="1" ht="24" spans="1:32">
      <c r="A603" s="5" t="s">
        <v>1710</v>
      </c>
      <c r="B603" s="74" t="s">
        <v>73</v>
      </c>
      <c r="C603" s="74" t="s">
        <v>76</v>
      </c>
      <c r="D603" s="559" t="s">
        <v>702</v>
      </c>
      <c r="E603" s="565" t="s">
        <v>1711</v>
      </c>
      <c r="F603" s="584" t="s">
        <v>1712</v>
      </c>
      <c r="G603" s="559" t="s">
        <v>348</v>
      </c>
      <c r="H603" s="559" t="s">
        <v>772</v>
      </c>
      <c r="I603" s="585"/>
      <c r="J603" s="585"/>
      <c r="K603" s="559"/>
      <c r="L603" s="555"/>
      <c r="M603" s="559"/>
      <c r="N603" s="559"/>
      <c r="O603" s="585"/>
      <c r="P603" s="559" t="s">
        <v>1712</v>
      </c>
      <c r="Q603" s="559" t="s">
        <v>348</v>
      </c>
      <c r="R603" s="559" t="s">
        <v>772</v>
      </c>
      <c r="S603" s="555">
        <v>0.79</v>
      </c>
      <c r="T603" s="555">
        <v>0.79</v>
      </c>
      <c r="U603" s="555">
        <v>70.372</v>
      </c>
      <c r="V603" s="559" t="s">
        <v>245</v>
      </c>
      <c r="W603" s="555">
        <v>80.22</v>
      </c>
      <c r="X603" s="555">
        <v>70.372</v>
      </c>
      <c r="Y603" s="559" t="s">
        <v>1689</v>
      </c>
      <c r="Z603" s="585" t="s">
        <v>374</v>
      </c>
      <c r="AA603" s="563" t="s">
        <v>335</v>
      </c>
      <c r="AB603" s="563" t="s">
        <v>190</v>
      </c>
      <c r="AC603" s="563">
        <f>SUMIF(Sheet3!B:B,C603,Sheet3!D:D)</f>
        <v>75</v>
      </c>
      <c r="AD603" s="559">
        <f t="shared" si="53"/>
        <v>59</v>
      </c>
      <c r="AE603" s="566"/>
      <c r="AF603" s="554"/>
    </row>
    <row r="604" customFormat="1" ht="24" spans="1:32">
      <c r="A604" s="5" t="s">
        <v>1713</v>
      </c>
      <c r="B604" s="74" t="s">
        <v>73</v>
      </c>
      <c r="C604" s="74" t="s">
        <v>76</v>
      </c>
      <c r="D604" s="559"/>
      <c r="E604" s="565" t="s">
        <v>1714</v>
      </c>
      <c r="F604" s="584" t="s">
        <v>1715</v>
      </c>
      <c r="G604" s="559" t="s">
        <v>348</v>
      </c>
      <c r="H604" s="559" t="s">
        <v>1716</v>
      </c>
      <c r="I604" s="585"/>
      <c r="J604" s="585"/>
      <c r="K604" s="559"/>
      <c r="L604" s="555"/>
      <c r="M604" s="559"/>
      <c r="N604" s="559"/>
      <c r="O604" s="585"/>
      <c r="P604" s="559" t="s">
        <v>1715</v>
      </c>
      <c r="Q604" s="559" t="s">
        <v>348</v>
      </c>
      <c r="R604" s="559" t="s">
        <v>1716</v>
      </c>
      <c r="S604" s="555">
        <v>0.424</v>
      </c>
      <c r="T604" s="555">
        <v>0.424</v>
      </c>
      <c r="U604" s="555">
        <v>37.769</v>
      </c>
      <c r="V604" s="559" t="s">
        <v>245</v>
      </c>
      <c r="W604" s="555">
        <v>43.055</v>
      </c>
      <c r="X604" s="555">
        <v>37.769</v>
      </c>
      <c r="Y604" s="559" t="s">
        <v>1689</v>
      </c>
      <c r="Z604" s="585" t="s">
        <v>374</v>
      </c>
      <c r="AA604" s="563" t="s">
        <v>335</v>
      </c>
      <c r="AB604" s="563" t="s">
        <v>190</v>
      </c>
      <c r="AC604" s="563">
        <f>SUMIF(Sheet3!B:B,C604,Sheet3!D:D)</f>
        <v>75</v>
      </c>
      <c r="AD604" s="559">
        <f t="shared" si="53"/>
        <v>32</v>
      </c>
      <c r="AE604" s="566"/>
      <c r="AF604" s="554"/>
    </row>
    <row r="605" customFormat="1" ht="24" spans="1:32">
      <c r="A605" s="5" t="s">
        <v>1717</v>
      </c>
      <c r="B605" s="74" t="s">
        <v>73</v>
      </c>
      <c r="C605" s="74" t="s">
        <v>76</v>
      </c>
      <c r="D605" s="559"/>
      <c r="E605" s="565" t="s">
        <v>1718</v>
      </c>
      <c r="F605" s="584" t="s">
        <v>1719</v>
      </c>
      <c r="G605" s="559" t="s">
        <v>348</v>
      </c>
      <c r="H605" s="559" t="s">
        <v>1720</v>
      </c>
      <c r="I605" s="585"/>
      <c r="J605" s="585"/>
      <c r="K605" s="559"/>
      <c r="L605" s="555"/>
      <c r="M605" s="559"/>
      <c r="N605" s="559"/>
      <c r="O605" s="585"/>
      <c r="P605" s="559" t="s">
        <v>1719</v>
      </c>
      <c r="Q605" s="559" t="s">
        <v>348</v>
      </c>
      <c r="R605" s="559" t="s">
        <v>1720</v>
      </c>
      <c r="S605" s="555">
        <v>0.504</v>
      </c>
      <c r="T605" s="555">
        <v>0.504</v>
      </c>
      <c r="U605" s="555">
        <v>44.895</v>
      </c>
      <c r="V605" s="559" t="s">
        <v>245</v>
      </c>
      <c r="W605" s="555">
        <v>51.179</v>
      </c>
      <c r="X605" s="555">
        <v>44.895</v>
      </c>
      <c r="Y605" s="559" t="s">
        <v>1689</v>
      </c>
      <c r="Z605" s="585" t="s">
        <v>374</v>
      </c>
      <c r="AA605" s="563" t="s">
        <v>335</v>
      </c>
      <c r="AB605" s="563" t="s">
        <v>190</v>
      </c>
      <c r="AC605" s="563">
        <f>SUMIF(Sheet3!B:B,C605,Sheet3!D:D)</f>
        <v>75</v>
      </c>
      <c r="AD605" s="559">
        <f t="shared" si="53"/>
        <v>38</v>
      </c>
      <c r="AE605" s="566"/>
      <c r="AF605" s="554"/>
    </row>
    <row r="606" customFormat="1" ht="24" spans="1:32">
      <c r="A606" s="5" t="s">
        <v>1721</v>
      </c>
      <c r="B606" s="74" t="s">
        <v>73</v>
      </c>
      <c r="C606" s="74" t="s">
        <v>76</v>
      </c>
      <c r="D606" s="559" t="s">
        <v>702</v>
      </c>
      <c r="E606" s="565" t="s">
        <v>1722</v>
      </c>
      <c r="F606" s="584" t="s">
        <v>1723</v>
      </c>
      <c r="G606" s="559" t="s">
        <v>1724</v>
      </c>
      <c r="H606" s="559" t="s">
        <v>1725</v>
      </c>
      <c r="I606" s="585"/>
      <c r="J606" s="585"/>
      <c r="K606" s="559"/>
      <c r="L606" s="555"/>
      <c r="M606" s="559"/>
      <c r="N606" s="559"/>
      <c r="O606" s="585"/>
      <c r="P606" s="559" t="s">
        <v>1723</v>
      </c>
      <c r="Q606" s="559" t="s">
        <v>1724</v>
      </c>
      <c r="R606" s="559" t="s">
        <v>1725</v>
      </c>
      <c r="S606" s="555">
        <v>0.055</v>
      </c>
      <c r="T606" s="555">
        <v>0.055</v>
      </c>
      <c r="U606" s="555">
        <v>4.899</v>
      </c>
      <c r="V606" s="559" t="s">
        <v>245</v>
      </c>
      <c r="W606" s="555">
        <v>5.585</v>
      </c>
      <c r="X606" s="555">
        <v>4.899</v>
      </c>
      <c r="Y606" s="559" t="s">
        <v>1689</v>
      </c>
      <c r="Z606" s="585" t="s">
        <v>374</v>
      </c>
      <c r="AA606" s="563" t="s">
        <v>335</v>
      </c>
      <c r="AB606" s="563" t="s">
        <v>190</v>
      </c>
      <c r="AC606" s="563">
        <f>SUMIF(Sheet3!B:B,C606,Sheet3!D:D)</f>
        <v>75</v>
      </c>
      <c r="AD606" s="559">
        <f t="shared" si="53"/>
        <v>4</v>
      </c>
      <c r="AE606" s="566"/>
      <c r="AF606" s="554"/>
    </row>
    <row r="607" customFormat="1" ht="24" spans="1:32">
      <c r="A607" s="5" t="s">
        <v>1726</v>
      </c>
      <c r="B607" s="74" t="s">
        <v>73</v>
      </c>
      <c r="C607" s="74" t="s">
        <v>76</v>
      </c>
      <c r="D607" s="559" t="s">
        <v>702</v>
      </c>
      <c r="E607" s="565" t="s">
        <v>1727</v>
      </c>
      <c r="F607" s="584" t="s">
        <v>1728</v>
      </c>
      <c r="G607" s="559" t="s">
        <v>348</v>
      </c>
      <c r="H607" s="559" t="s">
        <v>1729</v>
      </c>
      <c r="I607" s="585"/>
      <c r="J607" s="585"/>
      <c r="K607" s="559"/>
      <c r="L607" s="555"/>
      <c r="M607" s="559"/>
      <c r="N607" s="559"/>
      <c r="O607" s="585"/>
      <c r="P607" s="559" t="s">
        <v>1728</v>
      </c>
      <c r="Q607" s="559" t="s">
        <v>348</v>
      </c>
      <c r="R607" s="559" t="s">
        <v>1729</v>
      </c>
      <c r="S607" s="555">
        <v>0.5</v>
      </c>
      <c r="T607" s="555">
        <v>0.5</v>
      </c>
      <c r="U607" s="555">
        <v>117.316</v>
      </c>
      <c r="V607" s="559" t="s">
        <v>245</v>
      </c>
      <c r="W607" s="555">
        <v>133.735</v>
      </c>
      <c r="X607" s="555">
        <v>117.316</v>
      </c>
      <c r="Y607" s="559" t="s">
        <v>1689</v>
      </c>
      <c r="Z607" s="585" t="s">
        <v>374</v>
      </c>
      <c r="AA607" s="563" t="s">
        <v>335</v>
      </c>
      <c r="AB607" s="563" t="s">
        <v>190</v>
      </c>
      <c r="AC607" s="563">
        <f>SUMIF(Sheet3!B:B,C607,Sheet3!D:D)</f>
        <v>75</v>
      </c>
      <c r="AD607" s="559">
        <f t="shared" si="53"/>
        <v>38</v>
      </c>
      <c r="AE607" s="566"/>
      <c r="AF607" s="554"/>
    </row>
    <row r="608" customFormat="1" ht="24" spans="1:32">
      <c r="A608" s="5" t="s">
        <v>1730</v>
      </c>
      <c r="B608" s="74" t="s">
        <v>73</v>
      </c>
      <c r="C608" s="74" t="s">
        <v>76</v>
      </c>
      <c r="D608" s="559"/>
      <c r="E608" s="565" t="s">
        <v>1731</v>
      </c>
      <c r="F608" s="584" t="s">
        <v>1732</v>
      </c>
      <c r="G608" s="559" t="s">
        <v>348</v>
      </c>
      <c r="H608" s="559" t="s">
        <v>1733</v>
      </c>
      <c r="I608" s="585"/>
      <c r="J608" s="585"/>
      <c r="K608" s="559"/>
      <c r="L608" s="555"/>
      <c r="M608" s="559"/>
      <c r="N608" s="559"/>
      <c r="O608" s="585"/>
      <c r="P608" s="559" t="s">
        <v>1732</v>
      </c>
      <c r="Q608" s="559" t="s">
        <v>348</v>
      </c>
      <c r="R608" s="559" t="s">
        <v>1733</v>
      </c>
      <c r="S608" s="555">
        <v>0.148</v>
      </c>
      <c r="T608" s="555">
        <v>0.148</v>
      </c>
      <c r="U608" s="555">
        <v>13.184</v>
      </c>
      <c r="V608" s="559" t="s">
        <v>245</v>
      </c>
      <c r="W608" s="555">
        <v>15.029</v>
      </c>
      <c r="X608" s="555">
        <v>13.184</v>
      </c>
      <c r="Y608" s="559" t="s">
        <v>1689</v>
      </c>
      <c r="Z608" s="585" t="s">
        <v>374</v>
      </c>
      <c r="AA608" s="563" t="s">
        <v>335</v>
      </c>
      <c r="AB608" s="563" t="s">
        <v>190</v>
      </c>
      <c r="AC608" s="563">
        <f>SUMIF(Sheet3!B:B,C608,Sheet3!D:D)</f>
        <v>75</v>
      </c>
      <c r="AD608" s="559">
        <f t="shared" si="53"/>
        <v>11</v>
      </c>
      <c r="AE608" s="566"/>
      <c r="AF608" s="554"/>
    </row>
    <row r="609" customFormat="1" ht="24" spans="1:32">
      <c r="A609" s="5" t="s">
        <v>1734</v>
      </c>
      <c r="B609" s="74" t="s">
        <v>73</v>
      </c>
      <c r="C609" s="74" t="s">
        <v>76</v>
      </c>
      <c r="D609" s="559"/>
      <c r="E609" s="565" t="s">
        <v>1735</v>
      </c>
      <c r="F609" s="584" t="s">
        <v>1736</v>
      </c>
      <c r="G609" s="559" t="s">
        <v>348</v>
      </c>
      <c r="H609" s="559" t="s">
        <v>1737</v>
      </c>
      <c r="I609" s="585"/>
      <c r="J609" s="585"/>
      <c r="K609" s="559"/>
      <c r="L609" s="555"/>
      <c r="M609" s="559"/>
      <c r="N609" s="559"/>
      <c r="O609" s="585"/>
      <c r="P609" s="559" t="s">
        <v>1736</v>
      </c>
      <c r="Q609" s="559" t="s">
        <v>348</v>
      </c>
      <c r="R609" s="559" t="s">
        <v>1737</v>
      </c>
      <c r="S609" s="555">
        <v>0.226</v>
      </c>
      <c r="T609" s="555">
        <v>0.226</v>
      </c>
      <c r="U609" s="555">
        <v>20.132</v>
      </c>
      <c r="V609" s="559" t="s">
        <v>245</v>
      </c>
      <c r="W609" s="555">
        <v>22.949</v>
      </c>
      <c r="X609" s="555">
        <v>20.132</v>
      </c>
      <c r="Y609" s="559" t="s">
        <v>1689</v>
      </c>
      <c r="Z609" s="585" t="s">
        <v>374</v>
      </c>
      <c r="AA609" s="563" t="s">
        <v>335</v>
      </c>
      <c r="AB609" s="563" t="s">
        <v>190</v>
      </c>
      <c r="AC609" s="563">
        <f>SUMIF(Sheet3!B:B,C609,Sheet3!D:D)</f>
        <v>75</v>
      </c>
      <c r="AD609" s="559">
        <f t="shared" si="53"/>
        <v>17</v>
      </c>
      <c r="AE609" s="566"/>
      <c r="AF609" s="554"/>
    </row>
    <row r="610" customFormat="1" ht="36" spans="1:32">
      <c r="A610" s="5" t="s">
        <v>1738</v>
      </c>
      <c r="B610" s="74" t="s">
        <v>73</v>
      </c>
      <c r="C610" s="74" t="s">
        <v>76</v>
      </c>
      <c r="D610" s="559"/>
      <c r="E610" s="565" t="s">
        <v>1739</v>
      </c>
      <c r="F610" s="584" t="s">
        <v>1740</v>
      </c>
      <c r="G610" s="559" t="s">
        <v>348</v>
      </c>
      <c r="H610" s="559" t="s">
        <v>1741</v>
      </c>
      <c r="I610" s="585"/>
      <c r="J610" s="585"/>
      <c r="K610" s="559"/>
      <c r="L610" s="555"/>
      <c r="M610" s="559"/>
      <c r="N610" s="559"/>
      <c r="O610" s="585"/>
      <c r="P610" s="559"/>
      <c r="Q610" s="559"/>
      <c r="R610" s="559"/>
      <c r="S610" s="555"/>
      <c r="T610" s="555"/>
      <c r="U610" s="555"/>
      <c r="V610" s="559" t="s">
        <v>245</v>
      </c>
      <c r="W610" s="555">
        <v>204.782</v>
      </c>
      <c r="X610" s="555">
        <v>183.673</v>
      </c>
      <c r="Y610" s="559" t="s">
        <v>1742</v>
      </c>
      <c r="Z610" s="585" t="s">
        <v>374</v>
      </c>
      <c r="AA610" s="563" t="s">
        <v>335</v>
      </c>
      <c r="AB610" s="563" t="s">
        <v>190</v>
      </c>
      <c r="AC610" s="563">
        <f>SUMIF(Sheet3!B:B,C610,Sheet3!D:D)</f>
        <v>75</v>
      </c>
      <c r="AD610" s="559"/>
      <c r="AE610" s="566"/>
      <c r="AF610" s="628" t="s">
        <v>533</v>
      </c>
    </row>
    <row r="611" customFormat="1" ht="36" spans="1:32">
      <c r="A611" s="5" t="s">
        <v>1743</v>
      </c>
      <c r="B611" s="74" t="s">
        <v>73</v>
      </c>
      <c r="C611" s="74" t="s">
        <v>76</v>
      </c>
      <c r="D611" s="559" t="s">
        <v>702</v>
      </c>
      <c r="E611" s="565" t="s">
        <v>1744</v>
      </c>
      <c r="F611" s="584" t="s">
        <v>1745</v>
      </c>
      <c r="G611" s="559" t="s">
        <v>348</v>
      </c>
      <c r="H611" s="559" t="s">
        <v>1746</v>
      </c>
      <c r="I611" s="585"/>
      <c r="J611" s="585"/>
      <c r="K611" s="559"/>
      <c r="L611" s="555"/>
      <c r="M611" s="559"/>
      <c r="N611" s="559"/>
      <c r="O611" s="585"/>
      <c r="P611" s="559" t="s">
        <v>1745</v>
      </c>
      <c r="Q611" s="559" t="s">
        <v>348</v>
      </c>
      <c r="R611" s="559" t="s">
        <v>1746</v>
      </c>
      <c r="S611" s="555">
        <v>0.667</v>
      </c>
      <c r="T611" s="555">
        <v>0.667</v>
      </c>
      <c r="U611" s="555">
        <v>103.077</v>
      </c>
      <c r="V611" s="559" t="s">
        <v>245</v>
      </c>
      <c r="W611" s="555">
        <v>117.471</v>
      </c>
      <c r="X611" s="555">
        <v>103.077</v>
      </c>
      <c r="Y611" s="559" t="s">
        <v>1742</v>
      </c>
      <c r="Z611" s="585" t="s">
        <v>374</v>
      </c>
      <c r="AA611" s="563" t="s">
        <v>335</v>
      </c>
      <c r="AB611" s="563" t="s">
        <v>190</v>
      </c>
      <c r="AC611" s="563">
        <f>SUMIF(Sheet3!B:B,C611,Sheet3!D:D)</f>
        <v>75</v>
      </c>
      <c r="AD611" s="559">
        <f>(ROUND(AC611*T611,0))</f>
        <v>50</v>
      </c>
      <c r="AE611" s="566"/>
      <c r="AF611" s="554"/>
    </row>
    <row r="612" customFormat="1" ht="36" spans="1:32">
      <c r="A612" s="5" t="s">
        <v>1747</v>
      </c>
      <c r="B612" s="74" t="s">
        <v>73</v>
      </c>
      <c r="C612" s="74" t="s">
        <v>76</v>
      </c>
      <c r="D612" s="559"/>
      <c r="E612" s="565" t="s">
        <v>1748</v>
      </c>
      <c r="F612" s="584" t="s">
        <v>1749</v>
      </c>
      <c r="G612" s="559" t="s">
        <v>348</v>
      </c>
      <c r="H612" s="559" t="s">
        <v>1750</v>
      </c>
      <c r="I612" s="585"/>
      <c r="J612" s="585"/>
      <c r="K612" s="559"/>
      <c r="L612" s="555"/>
      <c r="M612" s="559"/>
      <c r="N612" s="559"/>
      <c r="O612" s="585"/>
      <c r="P612" s="559"/>
      <c r="Q612" s="559"/>
      <c r="R612" s="559"/>
      <c r="S612" s="555"/>
      <c r="T612" s="555"/>
      <c r="U612" s="555"/>
      <c r="V612" s="559" t="s">
        <v>245</v>
      </c>
      <c r="W612" s="555">
        <v>16.47</v>
      </c>
      <c r="X612" s="555">
        <v>14.71</v>
      </c>
      <c r="Y612" s="559" t="s">
        <v>1742</v>
      </c>
      <c r="Z612" s="585" t="s">
        <v>374</v>
      </c>
      <c r="AA612" s="563" t="s">
        <v>335</v>
      </c>
      <c r="AB612" s="563" t="s">
        <v>190</v>
      </c>
      <c r="AC612" s="563">
        <f>SUMIF(Sheet3!B:B,C612,Sheet3!D:D)</f>
        <v>75</v>
      </c>
      <c r="AD612" s="559"/>
      <c r="AE612" s="566"/>
      <c r="AF612" s="628" t="s">
        <v>533</v>
      </c>
    </row>
    <row r="613" customFormat="1" ht="24" spans="1:32">
      <c r="A613" s="5" t="s">
        <v>1751</v>
      </c>
      <c r="B613" s="74" t="s">
        <v>73</v>
      </c>
      <c r="C613" s="74" t="s">
        <v>76</v>
      </c>
      <c r="D613" s="559" t="s">
        <v>702</v>
      </c>
      <c r="E613" s="565" t="s">
        <v>1752</v>
      </c>
      <c r="F613" s="584" t="s">
        <v>1753</v>
      </c>
      <c r="G613" s="559" t="s">
        <v>348</v>
      </c>
      <c r="H613" s="559" t="s">
        <v>1754</v>
      </c>
      <c r="I613" s="585"/>
      <c r="J613" s="585"/>
      <c r="K613" s="559"/>
      <c r="L613" s="555"/>
      <c r="M613" s="559"/>
      <c r="N613" s="559"/>
      <c r="O613" s="585"/>
      <c r="P613" s="559" t="s">
        <v>1753</v>
      </c>
      <c r="Q613" s="559" t="s">
        <v>348</v>
      </c>
      <c r="R613" s="559" t="s">
        <v>1754</v>
      </c>
      <c r="S613" s="555">
        <v>1.87</v>
      </c>
      <c r="T613" s="555">
        <v>1.87</v>
      </c>
      <c r="U613" s="555">
        <v>225.412</v>
      </c>
      <c r="V613" s="559" t="s">
        <v>245</v>
      </c>
      <c r="W613" s="555">
        <v>252.132</v>
      </c>
      <c r="X613" s="555">
        <v>225.412</v>
      </c>
      <c r="Y613" s="559" t="s">
        <v>1755</v>
      </c>
      <c r="Z613" s="585" t="s">
        <v>374</v>
      </c>
      <c r="AA613" s="563" t="s">
        <v>335</v>
      </c>
      <c r="AB613" s="563" t="s">
        <v>190</v>
      </c>
      <c r="AC613" s="563">
        <f>SUMIF(Sheet3!B:B,C613,Sheet3!D:D)</f>
        <v>75</v>
      </c>
      <c r="AD613" s="559">
        <f>(ROUND(AC613*T613,0))</f>
        <v>140</v>
      </c>
      <c r="AE613" s="566"/>
      <c r="AF613" s="554"/>
    </row>
    <row r="614" customFormat="1" ht="24" spans="1:32">
      <c r="A614" s="5" t="s">
        <v>1756</v>
      </c>
      <c r="B614" s="74" t="s">
        <v>73</v>
      </c>
      <c r="C614" s="74" t="s">
        <v>76</v>
      </c>
      <c r="D614" s="559" t="s">
        <v>702</v>
      </c>
      <c r="E614" s="565" t="s">
        <v>1757</v>
      </c>
      <c r="F614" s="584" t="s">
        <v>1758</v>
      </c>
      <c r="G614" s="559" t="s">
        <v>348</v>
      </c>
      <c r="H614" s="559" t="s">
        <v>1759</v>
      </c>
      <c r="I614" s="585"/>
      <c r="J614" s="585"/>
      <c r="K614" s="559"/>
      <c r="L614" s="555"/>
      <c r="M614" s="559"/>
      <c r="N614" s="559"/>
      <c r="O614" s="585"/>
      <c r="P614" s="559" t="s">
        <v>1758</v>
      </c>
      <c r="Q614" s="559" t="s">
        <v>348</v>
      </c>
      <c r="R614" s="559" t="s">
        <v>1759</v>
      </c>
      <c r="S614" s="555">
        <v>0.96</v>
      </c>
      <c r="T614" s="555">
        <v>0.96</v>
      </c>
      <c r="U614" s="555">
        <v>157.144</v>
      </c>
      <c r="V614" s="559" t="s">
        <v>245</v>
      </c>
      <c r="W614" s="555">
        <v>175.735</v>
      </c>
      <c r="X614" s="555">
        <v>157.144</v>
      </c>
      <c r="Y614" s="559" t="s">
        <v>1760</v>
      </c>
      <c r="Z614" s="585" t="s">
        <v>374</v>
      </c>
      <c r="AA614" s="563" t="s">
        <v>335</v>
      </c>
      <c r="AB614" s="563" t="s">
        <v>190</v>
      </c>
      <c r="AC614" s="563">
        <f>SUMIF(Sheet3!B:B,C614,Sheet3!D:D)</f>
        <v>75</v>
      </c>
      <c r="AD614" s="559">
        <f>(ROUND(AC614*T614,0))</f>
        <v>72</v>
      </c>
      <c r="AE614" s="566"/>
      <c r="AF614" s="554"/>
    </row>
    <row r="615" ht="24" outlineLevel="2" spans="1:32">
      <c r="A615" s="126">
        <f>MAX($A$7:A589)+1</f>
        <v>357</v>
      </c>
      <c r="B615" s="194" t="s">
        <v>73</v>
      </c>
      <c r="C615" s="407" t="s">
        <v>78</v>
      </c>
      <c r="D615" s="194" t="s">
        <v>742</v>
      </c>
      <c r="E615" s="194" t="s">
        <v>1761</v>
      </c>
      <c r="F615" s="194" t="s">
        <v>1762</v>
      </c>
      <c r="G615" s="193">
        <v>0</v>
      </c>
      <c r="H615" s="193">
        <v>7.3</v>
      </c>
      <c r="I615" s="193"/>
      <c r="J615" s="193">
        <v>7.3</v>
      </c>
      <c r="K615" s="126">
        <v>876</v>
      </c>
      <c r="L615" s="126">
        <v>876</v>
      </c>
      <c r="M615" s="126">
        <f>N615</f>
        <v>683</v>
      </c>
      <c r="N615" s="425">
        <f t="shared" ref="N615:N620" si="54">ROUND(L615*0.7797,0)</f>
        <v>683</v>
      </c>
      <c r="O615" s="126"/>
      <c r="P615" s="194"/>
      <c r="Q615" s="194"/>
      <c r="R615" s="194"/>
      <c r="S615" s="194"/>
      <c r="T615" s="194"/>
      <c r="U615" s="194"/>
      <c r="V615" s="194" t="s">
        <v>342</v>
      </c>
      <c r="W615" s="226">
        <v>1989.336</v>
      </c>
      <c r="X615" s="226">
        <v>1572.966</v>
      </c>
      <c r="Y615" s="194" t="s">
        <v>1763</v>
      </c>
      <c r="Z615" s="193" t="s">
        <v>334</v>
      </c>
      <c r="AA615" s="554"/>
      <c r="AB615" s="554" t="s">
        <v>340</v>
      </c>
      <c r="AC615" s="554">
        <f>SUMIF(Sheet3!B:B,C615,Sheet3!E:E)</f>
        <v>145</v>
      </c>
      <c r="AD615" s="194"/>
      <c r="AE615" s="75"/>
      <c r="AF615" s="554"/>
    </row>
    <row r="616" ht="24" outlineLevel="2" spans="1:32">
      <c r="A616" s="126">
        <f>MAX($A$7:A615)+1</f>
        <v>358</v>
      </c>
      <c r="B616" s="194" t="s">
        <v>73</v>
      </c>
      <c r="C616" s="194" t="s">
        <v>78</v>
      </c>
      <c r="D616" s="194" t="s">
        <v>742</v>
      </c>
      <c r="E616" s="194" t="s">
        <v>1764</v>
      </c>
      <c r="F616" s="311" t="s">
        <v>1765</v>
      </c>
      <c r="G616" s="193">
        <v>6.359</v>
      </c>
      <c r="H616" s="193">
        <v>15.03</v>
      </c>
      <c r="I616" s="193"/>
      <c r="J616" s="193">
        <v>8.671</v>
      </c>
      <c r="K616" s="126">
        <v>1041</v>
      </c>
      <c r="L616" s="126">
        <v>1041</v>
      </c>
      <c r="M616" s="126">
        <f>N616</f>
        <v>812</v>
      </c>
      <c r="N616" s="425">
        <f t="shared" si="54"/>
        <v>812</v>
      </c>
      <c r="O616" s="126"/>
      <c r="P616" s="194" t="s">
        <v>1765</v>
      </c>
      <c r="Q616" s="193">
        <v>6.359</v>
      </c>
      <c r="R616" s="193">
        <v>15.03</v>
      </c>
      <c r="S616" s="193">
        <v>8.671</v>
      </c>
      <c r="T616" s="193">
        <v>8.671</v>
      </c>
      <c r="U616" s="193">
        <v>2149.111</v>
      </c>
      <c r="V616" s="194" t="s">
        <v>342</v>
      </c>
      <c r="W616" s="226">
        <v>2801.696</v>
      </c>
      <c r="X616" s="226">
        <v>2149.111</v>
      </c>
      <c r="Y616" s="194" t="s">
        <v>1766</v>
      </c>
      <c r="Z616" s="193" t="s">
        <v>334</v>
      </c>
      <c r="AA616" s="563" t="s">
        <v>335</v>
      </c>
      <c r="AB616" s="563" t="s">
        <v>340</v>
      </c>
      <c r="AC616" s="563">
        <f>SUMIF(Sheet3!B:B,C616,Sheet3!E:E)</f>
        <v>145</v>
      </c>
      <c r="AD616" s="193">
        <f>(ROUND(AC616*T616,0))</f>
        <v>1257</v>
      </c>
      <c r="AE616" s="75"/>
      <c r="AF616" s="554"/>
    </row>
    <row r="617" ht="24" outlineLevel="2" spans="1:32">
      <c r="A617" s="126">
        <f>MAX($A$7:A616)+1</f>
        <v>359</v>
      </c>
      <c r="B617" s="194" t="s">
        <v>73</v>
      </c>
      <c r="C617" s="407" t="s">
        <v>78</v>
      </c>
      <c r="D617" s="194" t="s">
        <v>742</v>
      </c>
      <c r="E617" s="194" t="s">
        <v>1767</v>
      </c>
      <c r="F617" s="194" t="s">
        <v>1768</v>
      </c>
      <c r="G617" s="193">
        <v>6.763</v>
      </c>
      <c r="H617" s="193">
        <v>11.375</v>
      </c>
      <c r="I617" s="193"/>
      <c r="J617" s="193">
        <v>4.612</v>
      </c>
      <c r="K617" s="126">
        <v>553</v>
      </c>
      <c r="L617" s="126">
        <v>553</v>
      </c>
      <c r="M617" s="126">
        <f>N617</f>
        <v>431</v>
      </c>
      <c r="N617" s="425">
        <f t="shared" si="54"/>
        <v>431</v>
      </c>
      <c r="O617" s="126"/>
      <c r="P617" s="194"/>
      <c r="Q617" s="194"/>
      <c r="R617" s="194"/>
      <c r="S617" s="194"/>
      <c r="T617" s="194"/>
      <c r="U617" s="194"/>
      <c r="V617" s="194" t="s">
        <v>342</v>
      </c>
      <c r="W617" s="226">
        <v>1429.653</v>
      </c>
      <c r="X617" s="226">
        <v>1154.05</v>
      </c>
      <c r="Y617" s="194" t="s">
        <v>1769</v>
      </c>
      <c r="Z617" s="193" t="s">
        <v>334</v>
      </c>
      <c r="AA617" s="554"/>
      <c r="AB617" s="554" t="s">
        <v>340</v>
      </c>
      <c r="AC617" s="554">
        <f>SUMIF(Sheet3!B:B,C617,Sheet3!E:E)</f>
        <v>145</v>
      </c>
      <c r="AD617" s="194"/>
      <c r="AE617" s="75"/>
      <c r="AF617" s="554"/>
    </row>
    <row r="618" ht="24" outlineLevel="2" spans="1:32">
      <c r="A618" s="126">
        <f>MAX($A$7:A617)+1</f>
        <v>360</v>
      </c>
      <c r="B618" s="194" t="s">
        <v>73</v>
      </c>
      <c r="C618" s="194" t="s">
        <v>78</v>
      </c>
      <c r="D618" s="194" t="s">
        <v>742</v>
      </c>
      <c r="E618" s="194" t="s">
        <v>1770</v>
      </c>
      <c r="F618" s="311" t="s">
        <v>1771</v>
      </c>
      <c r="G618" s="193">
        <v>3.1</v>
      </c>
      <c r="H618" s="193">
        <v>11.746</v>
      </c>
      <c r="I618" s="193"/>
      <c r="J618" s="193">
        <v>8.646</v>
      </c>
      <c r="K618" s="126">
        <v>1037</v>
      </c>
      <c r="L618" s="126">
        <v>1037</v>
      </c>
      <c r="M618" s="126">
        <f>N618</f>
        <v>809</v>
      </c>
      <c r="N618" s="425">
        <f t="shared" si="54"/>
        <v>809</v>
      </c>
      <c r="O618" s="126"/>
      <c r="P618" s="194" t="s">
        <v>1771</v>
      </c>
      <c r="Q618" s="193">
        <v>3.1</v>
      </c>
      <c r="R618" s="193">
        <v>11.746</v>
      </c>
      <c r="S618" s="193">
        <v>8.646</v>
      </c>
      <c r="T618" s="193">
        <v>8.646</v>
      </c>
      <c r="U618" s="193">
        <v>2243.501</v>
      </c>
      <c r="V618" s="194" t="s">
        <v>342</v>
      </c>
      <c r="W618" s="226">
        <v>2797.87</v>
      </c>
      <c r="X618" s="226">
        <v>2243.501</v>
      </c>
      <c r="Y618" s="194" t="s">
        <v>1772</v>
      </c>
      <c r="Z618" s="193" t="s">
        <v>334</v>
      </c>
      <c r="AA618" s="563" t="s">
        <v>335</v>
      </c>
      <c r="AB618" s="563" t="s">
        <v>340</v>
      </c>
      <c r="AC618" s="563">
        <f>SUMIF(Sheet3!B:B,C618,Sheet3!E:E)</f>
        <v>145</v>
      </c>
      <c r="AD618" s="193">
        <f>(ROUND(AC618*T618,0))</f>
        <v>1254</v>
      </c>
      <c r="AE618" s="75"/>
      <c r="AF618" s="554"/>
    </row>
    <row r="619" ht="36" outlineLevel="2" spans="1:32">
      <c r="A619" s="126">
        <f>MAX($A$7:A618)+1</f>
        <v>361</v>
      </c>
      <c r="B619" s="194" t="s">
        <v>73</v>
      </c>
      <c r="C619" s="407" t="s">
        <v>78</v>
      </c>
      <c r="D619" s="194" t="s">
        <v>742</v>
      </c>
      <c r="E619" s="194" t="s">
        <v>1773</v>
      </c>
      <c r="F619" s="194" t="s">
        <v>1774</v>
      </c>
      <c r="G619" s="193">
        <v>27.513</v>
      </c>
      <c r="H619" s="193">
        <v>32.533</v>
      </c>
      <c r="I619" s="193"/>
      <c r="J619" s="193">
        <v>5.02</v>
      </c>
      <c r="K619" s="126">
        <v>801</v>
      </c>
      <c r="L619" s="126">
        <v>801</v>
      </c>
      <c r="M619" s="126">
        <f>N619</f>
        <v>625</v>
      </c>
      <c r="N619" s="425">
        <f t="shared" si="54"/>
        <v>625</v>
      </c>
      <c r="O619" s="126"/>
      <c r="P619" s="194"/>
      <c r="Q619" s="194"/>
      <c r="R619" s="194"/>
      <c r="S619" s="194"/>
      <c r="T619" s="194"/>
      <c r="U619" s="194"/>
      <c r="V619" s="194" t="s">
        <v>342</v>
      </c>
      <c r="W619" s="226">
        <v>2694.262</v>
      </c>
      <c r="X619" s="226">
        <v>2067.452</v>
      </c>
      <c r="Y619" s="194" t="s">
        <v>1775</v>
      </c>
      <c r="Z619" s="193" t="s">
        <v>334</v>
      </c>
      <c r="AA619" s="554"/>
      <c r="AB619" s="554" t="s">
        <v>340</v>
      </c>
      <c r="AC619" s="554">
        <f>SUMIF(Sheet3!B:B,C619,Sheet3!E:E)</f>
        <v>145</v>
      </c>
      <c r="AD619" s="194"/>
      <c r="AE619" s="75"/>
      <c r="AF619" s="554"/>
    </row>
    <row r="620" ht="36" outlineLevel="2" spans="1:32">
      <c r="A620" s="126">
        <f>MAX($A$7:A619)+1</f>
        <v>362</v>
      </c>
      <c r="B620" s="194" t="s">
        <v>73</v>
      </c>
      <c r="C620" s="194" t="s">
        <v>78</v>
      </c>
      <c r="D620" s="194" t="s">
        <v>742</v>
      </c>
      <c r="E620" s="194" t="s">
        <v>1776</v>
      </c>
      <c r="F620" s="311" t="s">
        <v>1777</v>
      </c>
      <c r="G620" s="193">
        <v>12.16</v>
      </c>
      <c r="H620" s="193">
        <v>25.034</v>
      </c>
      <c r="I620" s="193"/>
      <c r="J620" s="193">
        <v>12.874</v>
      </c>
      <c r="K620" s="126">
        <v>2525</v>
      </c>
      <c r="L620" s="126">
        <v>2525</v>
      </c>
      <c r="M620" s="126">
        <f>N620-1</f>
        <v>1968</v>
      </c>
      <c r="N620" s="425">
        <f t="shared" si="54"/>
        <v>1969</v>
      </c>
      <c r="O620" s="126"/>
      <c r="P620" s="194" t="s">
        <v>1777</v>
      </c>
      <c r="Q620" s="193">
        <v>12.16</v>
      </c>
      <c r="R620" s="193">
        <v>25.034</v>
      </c>
      <c r="S620" s="193">
        <v>12.874</v>
      </c>
      <c r="T620" s="193">
        <v>12.874</v>
      </c>
      <c r="U620" s="193">
        <v>7216.035</v>
      </c>
      <c r="V620" s="194" t="s">
        <v>342</v>
      </c>
      <c r="W620" s="226">
        <v>11275.595</v>
      </c>
      <c r="X620" s="226">
        <v>7216.035</v>
      </c>
      <c r="Y620" s="194" t="s">
        <v>1778</v>
      </c>
      <c r="Z620" s="193" t="s">
        <v>334</v>
      </c>
      <c r="AA620" s="563" t="s">
        <v>335</v>
      </c>
      <c r="AB620" s="563" t="s">
        <v>340</v>
      </c>
      <c r="AC620" s="563">
        <f>SUMIF(Sheet3!B:B,C620,Sheet3!E:E)</f>
        <v>145</v>
      </c>
      <c r="AD620" s="193">
        <f>(ROUND(AC620*T620,0))</f>
        <v>1867</v>
      </c>
      <c r="AE620" s="75"/>
      <c r="AF620" s="554"/>
    </row>
    <row r="621" outlineLevel="1" spans="1:32">
      <c r="A621" s="126"/>
      <c r="B621" s="568" t="s">
        <v>79</v>
      </c>
      <c r="C621" s="218"/>
      <c r="D621" s="125"/>
      <c r="E621" s="125"/>
      <c r="F621" s="588"/>
      <c r="G621" s="125"/>
      <c r="H621" s="125"/>
      <c r="I621" s="125"/>
      <c r="J621" s="125">
        <f>SUBTOTAL(9,J622:J662)</f>
        <v>35.935</v>
      </c>
      <c r="K621" s="551">
        <f>SUBTOTAL(9,K622:K662)</f>
        <v>2686.225</v>
      </c>
      <c r="L621" s="551">
        <f>SUBTOTAL(9,L622:L662)</f>
        <v>2686.225</v>
      </c>
      <c r="M621" s="551">
        <f>SUBTOTAL(9,M622:M662)</f>
        <v>2107</v>
      </c>
      <c r="N621" s="629">
        <f>SUBTOTAL(9,N622:N662)</f>
        <v>2108</v>
      </c>
      <c r="O621" s="551"/>
      <c r="P621" s="588"/>
      <c r="Q621" s="588"/>
      <c r="R621" s="588"/>
      <c r="S621" s="588"/>
      <c r="T621" s="588"/>
      <c r="U621" s="588"/>
      <c r="V621" s="125"/>
      <c r="W621" s="553">
        <f>SUBTOTAL(9,W622:W662)</f>
        <v>6957.5622</v>
      </c>
      <c r="X621" s="553">
        <f>SUBTOTAL(9,X622:X662)</f>
        <v>6031.6154</v>
      </c>
      <c r="Y621" s="588"/>
      <c r="Z621" s="125"/>
      <c r="AA621" s="554"/>
      <c r="AB621" s="554" t="s">
        <v>190</v>
      </c>
      <c r="AC621" s="559"/>
      <c r="AD621" s="588"/>
      <c r="AE621" s="75"/>
      <c r="AF621" s="554"/>
    </row>
    <row r="622" ht="24" outlineLevel="2" spans="1:32">
      <c r="A622" s="126">
        <f>MAX($A$7:A620)+1</f>
        <v>363</v>
      </c>
      <c r="B622" s="115" t="s">
        <v>80</v>
      </c>
      <c r="C622" s="218" t="s">
        <v>83</v>
      </c>
      <c r="D622" s="125" t="s">
        <v>1779</v>
      </c>
      <c r="E622" s="125" t="s">
        <v>186</v>
      </c>
      <c r="F622" s="125" t="s">
        <v>1780</v>
      </c>
      <c r="G622" s="125">
        <v>0</v>
      </c>
      <c r="H622" s="125">
        <v>2.697</v>
      </c>
      <c r="I622" s="125"/>
      <c r="J622" s="125">
        <v>2.697</v>
      </c>
      <c r="K622" s="126">
        <v>202.275</v>
      </c>
      <c r="L622" s="126">
        <v>202.275</v>
      </c>
      <c r="M622" s="126">
        <f>N622</f>
        <v>158</v>
      </c>
      <c r="N622" s="629">
        <f>ROUND(L622*0.7797,0)</f>
        <v>158</v>
      </c>
      <c r="O622" s="126"/>
      <c r="P622" s="125"/>
      <c r="Q622" s="125"/>
      <c r="R622" s="125"/>
      <c r="S622" s="125"/>
      <c r="T622" s="125"/>
      <c r="U622" s="125"/>
      <c r="V622" s="125" t="s">
        <v>245</v>
      </c>
      <c r="W622" s="226">
        <v>429.2085</v>
      </c>
      <c r="X622" s="226">
        <v>369.3129</v>
      </c>
      <c r="Y622" s="125" t="s">
        <v>1781</v>
      </c>
      <c r="Z622" s="125" t="s">
        <v>334</v>
      </c>
      <c r="AA622" s="554"/>
      <c r="AB622" s="554" t="s">
        <v>190</v>
      </c>
      <c r="AC622" s="559">
        <f>SUMIF(Sheet3!B:B,C622,Sheet3!D:D)</f>
        <v>75</v>
      </c>
      <c r="AD622" s="125"/>
      <c r="AE622" s="75"/>
      <c r="AF622" s="554"/>
    </row>
    <row r="623" ht="24" outlineLevel="2" spans="1:32">
      <c r="A623" s="125">
        <f>MAX($A$7:A622)+1</f>
        <v>364</v>
      </c>
      <c r="B623" s="115" t="s">
        <v>80</v>
      </c>
      <c r="C623" s="218" t="s">
        <v>83</v>
      </c>
      <c r="D623" s="125" t="s">
        <v>1782</v>
      </c>
      <c r="E623" s="125" t="s">
        <v>623</v>
      </c>
      <c r="F623" s="125" t="s">
        <v>1783</v>
      </c>
      <c r="G623" s="125">
        <v>0</v>
      </c>
      <c r="H623" s="125">
        <v>1</v>
      </c>
      <c r="I623" s="125"/>
      <c r="J623" s="125">
        <v>1</v>
      </c>
      <c r="K623" s="126">
        <v>75</v>
      </c>
      <c r="L623" s="126">
        <v>75</v>
      </c>
      <c r="M623" s="126">
        <f>N623</f>
        <v>58</v>
      </c>
      <c r="N623" s="629">
        <f>ROUND(L623*0.7797,0)</f>
        <v>58</v>
      </c>
      <c r="O623" s="125"/>
      <c r="P623" s="125"/>
      <c r="Q623" s="125"/>
      <c r="R623" s="125"/>
      <c r="S623" s="125"/>
      <c r="T623" s="125"/>
      <c r="U623" s="125"/>
      <c r="V623" s="125" t="s">
        <v>245</v>
      </c>
      <c r="W623" s="226">
        <v>200.7367</v>
      </c>
      <c r="X623" s="226">
        <v>175.2827</v>
      </c>
      <c r="Y623" s="125" t="s">
        <v>1784</v>
      </c>
      <c r="Z623" s="125" t="s">
        <v>334</v>
      </c>
      <c r="AA623" s="554"/>
      <c r="AB623" s="554" t="s">
        <v>190</v>
      </c>
      <c r="AC623" s="559">
        <f>SUMIF(Sheet3!B:B,C623,Sheet3!D:D)</f>
        <v>75</v>
      </c>
      <c r="AD623" s="125"/>
      <c r="AE623" s="75"/>
      <c r="AF623" s="554"/>
    </row>
    <row r="624" ht="24" outlineLevel="2" spans="1:32">
      <c r="A624" s="125">
        <f>MAX($A$7:A623)+1</f>
        <v>365</v>
      </c>
      <c r="B624" s="115" t="s">
        <v>80</v>
      </c>
      <c r="C624" s="218" t="s">
        <v>83</v>
      </c>
      <c r="D624" s="125" t="s">
        <v>1785</v>
      </c>
      <c r="E624" s="125" t="s">
        <v>186</v>
      </c>
      <c r="F624" s="125" t="s">
        <v>1786</v>
      </c>
      <c r="G624" s="125">
        <v>0</v>
      </c>
      <c r="H624" s="125">
        <v>0.351</v>
      </c>
      <c r="I624" s="125"/>
      <c r="J624" s="125">
        <v>0.351</v>
      </c>
      <c r="K624" s="126">
        <v>26.325</v>
      </c>
      <c r="L624" s="126">
        <v>26.325</v>
      </c>
      <c r="M624" s="126">
        <f>N624</f>
        <v>21</v>
      </c>
      <c r="N624" s="629">
        <f>ROUND(L624*0.7797,0)</f>
        <v>21</v>
      </c>
      <c r="O624" s="125"/>
      <c r="P624" s="125"/>
      <c r="Q624" s="125"/>
      <c r="R624" s="125"/>
      <c r="S624" s="125"/>
      <c r="T624" s="125"/>
      <c r="U624" s="125"/>
      <c r="V624" s="125" t="s">
        <v>245</v>
      </c>
      <c r="W624" s="226">
        <v>56.4864</v>
      </c>
      <c r="X624" s="226">
        <v>48.8756</v>
      </c>
      <c r="Y624" s="125" t="s">
        <v>1787</v>
      </c>
      <c r="Z624" s="125" t="s">
        <v>334</v>
      </c>
      <c r="AA624" s="554"/>
      <c r="AB624" s="554" t="s">
        <v>190</v>
      </c>
      <c r="AC624" s="559">
        <f>SUMIF(Sheet3!B:B,C624,Sheet3!D:D)</f>
        <v>75</v>
      </c>
      <c r="AD624" s="125"/>
      <c r="AE624" s="75"/>
      <c r="AF624" s="554"/>
    </row>
    <row r="625" ht="24" outlineLevel="2" spans="1:32">
      <c r="A625" s="125">
        <f>MAX($A$7:A624)+1</f>
        <v>366</v>
      </c>
      <c r="B625" s="115" t="s">
        <v>80</v>
      </c>
      <c r="C625" s="218" t="s">
        <v>83</v>
      </c>
      <c r="D625" s="125" t="s">
        <v>1788</v>
      </c>
      <c r="E625" s="125" t="s">
        <v>186</v>
      </c>
      <c r="F625" s="125" t="s">
        <v>1789</v>
      </c>
      <c r="G625" s="125">
        <v>0</v>
      </c>
      <c r="H625" s="125">
        <v>1.468</v>
      </c>
      <c r="I625" s="125"/>
      <c r="J625" s="125">
        <v>1.468</v>
      </c>
      <c r="K625" s="126">
        <v>110.1</v>
      </c>
      <c r="L625" s="126">
        <v>110.1</v>
      </c>
      <c r="M625" s="126">
        <f>N625</f>
        <v>86</v>
      </c>
      <c r="N625" s="629">
        <f>ROUND(L625*0.7797,0)</f>
        <v>86</v>
      </c>
      <c r="O625" s="125"/>
      <c r="P625" s="125"/>
      <c r="Q625" s="125"/>
      <c r="R625" s="125"/>
      <c r="S625" s="125"/>
      <c r="T625" s="125"/>
      <c r="U625" s="125"/>
      <c r="V625" s="125" t="s">
        <v>245</v>
      </c>
      <c r="W625" s="226">
        <v>329.8282</v>
      </c>
      <c r="X625" s="226">
        <v>282.7397</v>
      </c>
      <c r="Y625" s="125" t="s">
        <v>1790</v>
      </c>
      <c r="Z625" s="125" t="s">
        <v>334</v>
      </c>
      <c r="AA625" s="554"/>
      <c r="AB625" s="554" t="s">
        <v>190</v>
      </c>
      <c r="AC625" s="559">
        <f>SUMIF(Sheet3!B:B,C625,Sheet3!D:D)</f>
        <v>75</v>
      </c>
      <c r="AD625" s="125"/>
      <c r="AE625" s="75"/>
      <c r="AF625" s="554"/>
    </row>
    <row r="626" ht="24" outlineLevel="2" spans="1:32">
      <c r="A626" s="214">
        <f>MAX($A$7:A625)+1</f>
        <v>367</v>
      </c>
      <c r="B626" s="269" t="s">
        <v>80</v>
      </c>
      <c r="C626" s="294" t="s">
        <v>83</v>
      </c>
      <c r="D626" s="125" t="s">
        <v>1791</v>
      </c>
      <c r="E626" s="125" t="s">
        <v>702</v>
      </c>
      <c r="F626" s="125" t="s">
        <v>1792</v>
      </c>
      <c r="G626" s="125">
        <v>0</v>
      </c>
      <c r="H626" s="125">
        <v>1.025</v>
      </c>
      <c r="I626" s="125"/>
      <c r="J626" s="125">
        <v>5.957</v>
      </c>
      <c r="K626" s="126">
        <v>446.775</v>
      </c>
      <c r="L626" s="126">
        <v>446.775</v>
      </c>
      <c r="M626" s="126">
        <f>N626</f>
        <v>348</v>
      </c>
      <c r="N626" s="629">
        <f>ROUND(L626*0.7797,0)</f>
        <v>348</v>
      </c>
      <c r="O626" s="125"/>
      <c r="P626" s="125"/>
      <c r="Q626" s="125"/>
      <c r="R626" s="125"/>
      <c r="S626" s="125"/>
      <c r="T626" s="125"/>
      <c r="U626" s="125"/>
      <c r="V626" s="125" t="s">
        <v>245</v>
      </c>
      <c r="W626" s="226">
        <v>925.0894</v>
      </c>
      <c r="X626" s="226">
        <v>780.1158</v>
      </c>
      <c r="Y626" s="125" t="s">
        <v>1793</v>
      </c>
      <c r="Z626" s="125" t="s">
        <v>334</v>
      </c>
      <c r="AA626" s="554"/>
      <c r="AB626" s="554" t="s">
        <v>190</v>
      </c>
      <c r="AC626" s="559">
        <f>SUMIF(Sheet3!B:B,C626,Sheet3!D:D)</f>
        <v>75</v>
      </c>
      <c r="AD626" s="125"/>
      <c r="AE626" s="75"/>
      <c r="AF626" s="554"/>
    </row>
    <row r="627" outlineLevel="2" spans="1:32">
      <c r="A627" s="287"/>
      <c r="B627" s="296"/>
      <c r="C627" s="295"/>
      <c r="D627" s="125"/>
      <c r="E627" s="125" t="s">
        <v>186</v>
      </c>
      <c r="F627" s="125" t="s">
        <v>1794</v>
      </c>
      <c r="G627" s="125">
        <v>0</v>
      </c>
      <c r="H627" s="125">
        <v>3.561</v>
      </c>
      <c r="I627" s="125"/>
      <c r="J627" s="125"/>
      <c r="K627" s="126"/>
      <c r="L627" s="126"/>
      <c r="M627" s="126"/>
      <c r="N627" s="629"/>
      <c r="O627" s="125"/>
      <c r="P627" s="125"/>
      <c r="Q627" s="125"/>
      <c r="R627" s="125"/>
      <c r="S627" s="125"/>
      <c r="T627" s="125"/>
      <c r="U627" s="125"/>
      <c r="V627" s="125"/>
      <c r="W627" s="226"/>
      <c r="X627" s="226"/>
      <c r="Y627" s="125"/>
      <c r="Z627" s="125" t="s">
        <v>334</v>
      </c>
      <c r="AA627" s="554"/>
      <c r="AB627" s="554" t="s">
        <v>190</v>
      </c>
      <c r="AC627" s="559"/>
      <c r="AD627" s="125"/>
      <c r="AE627" s="75"/>
      <c r="AF627" s="554"/>
    </row>
    <row r="628" ht="24" outlineLevel="2" spans="1:32">
      <c r="A628" s="287"/>
      <c r="B628" s="296"/>
      <c r="C628" s="295"/>
      <c r="D628" s="125"/>
      <c r="E628" s="125" t="s">
        <v>623</v>
      </c>
      <c r="F628" s="125" t="s">
        <v>1795</v>
      </c>
      <c r="G628" s="125">
        <v>0</v>
      </c>
      <c r="H628" s="125">
        <v>0.731</v>
      </c>
      <c r="I628" s="125"/>
      <c r="J628" s="125"/>
      <c r="K628" s="126"/>
      <c r="L628" s="126"/>
      <c r="M628" s="126"/>
      <c r="N628" s="629"/>
      <c r="O628" s="125"/>
      <c r="P628" s="125"/>
      <c r="Q628" s="125"/>
      <c r="R628" s="125"/>
      <c r="S628" s="125"/>
      <c r="T628" s="125"/>
      <c r="U628" s="125"/>
      <c r="V628" s="125"/>
      <c r="W628" s="226"/>
      <c r="X628" s="226"/>
      <c r="Y628" s="125"/>
      <c r="Z628" s="125" t="s">
        <v>334</v>
      </c>
      <c r="AA628" s="554"/>
      <c r="AB628" s="554" t="s">
        <v>190</v>
      </c>
      <c r="AC628" s="559"/>
      <c r="AD628" s="125"/>
      <c r="AE628" s="75"/>
      <c r="AF628" s="554"/>
    </row>
    <row r="629" outlineLevel="2" spans="1:32">
      <c r="A629" s="237"/>
      <c r="B629" s="271"/>
      <c r="C629" s="424"/>
      <c r="D629" s="125"/>
      <c r="E629" s="125" t="s">
        <v>186</v>
      </c>
      <c r="F629" s="125" t="s">
        <v>1796</v>
      </c>
      <c r="G629" s="125">
        <v>0</v>
      </c>
      <c r="H629" s="125">
        <v>0.64</v>
      </c>
      <c r="I629" s="125"/>
      <c r="J629" s="125"/>
      <c r="K629" s="126"/>
      <c r="L629" s="126"/>
      <c r="M629" s="126"/>
      <c r="N629" s="629"/>
      <c r="O629" s="125"/>
      <c r="P629" s="125"/>
      <c r="Q629" s="125"/>
      <c r="R629" s="125"/>
      <c r="S629" s="125"/>
      <c r="T629" s="125"/>
      <c r="U629" s="125"/>
      <c r="V629" s="125"/>
      <c r="W629" s="226"/>
      <c r="X629" s="226"/>
      <c r="Y629" s="125"/>
      <c r="Z629" s="125" t="s">
        <v>334</v>
      </c>
      <c r="AA629" s="554"/>
      <c r="AB629" s="554" t="s">
        <v>190</v>
      </c>
      <c r="AC629" s="559"/>
      <c r="AD629" s="125"/>
      <c r="AE629" s="75"/>
      <c r="AF629" s="554"/>
    </row>
    <row r="630" customFormat="1" ht="36" spans="1:32">
      <c r="A630" s="5" t="s">
        <v>1797</v>
      </c>
      <c r="B630" s="74" t="s">
        <v>80</v>
      </c>
      <c r="C630" s="74" t="s">
        <v>83</v>
      </c>
      <c r="D630" s="559" t="s">
        <v>186</v>
      </c>
      <c r="E630" s="565" t="s">
        <v>1798</v>
      </c>
      <c r="F630" s="584" t="s">
        <v>1799</v>
      </c>
      <c r="G630" s="559" t="s">
        <v>348</v>
      </c>
      <c r="H630" s="559" t="s">
        <v>1800</v>
      </c>
      <c r="I630" s="585"/>
      <c r="J630" s="585"/>
      <c r="K630" s="559"/>
      <c r="L630" s="555"/>
      <c r="M630" s="559"/>
      <c r="N630" s="559"/>
      <c r="O630" s="585"/>
      <c r="P630" s="559" t="s">
        <v>1799</v>
      </c>
      <c r="Q630" s="559" t="s">
        <v>348</v>
      </c>
      <c r="R630" s="559" t="s">
        <v>1800</v>
      </c>
      <c r="S630" s="555">
        <v>3.561</v>
      </c>
      <c r="T630" s="555">
        <v>3.561</v>
      </c>
      <c r="U630" s="555">
        <v>296.802</v>
      </c>
      <c r="V630" s="559" t="s">
        <v>245</v>
      </c>
      <c r="W630" s="555">
        <v>350.858</v>
      </c>
      <c r="X630" s="555">
        <v>296.802</v>
      </c>
      <c r="Y630" s="559" t="s">
        <v>1801</v>
      </c>
      <c r="Z630" s="585" t="s">
        <v>374</v>
      </c>
      <c r="AA630" s="563" t="s">
        <v>335</v>
      </c>
      <c r="AB630" s="563" t="s">
        <v>190</v>
      </c>
      <c r="AC630" s="584">
        <f>SUMIF(Sheet3!B:B,C630,Sheet3!D:D)</f>
        <v>75</v>
      </c>
      <c r="AD630" s="559">
        <f>(ROUND(AC630*T630,0))</f>
        <v>267</v>
      </c>
      <c r="AE630" s="566"/>
      <c r="AF630" s="554"/>
    </row>
    <row r="631" customFormat="1" ht="36" spans="1:32">
      <c r="A631" s="5" t="s">
        <v>1802</v>
      </c>
      <c r="B631" s="74" t="s">
        <v>80</v>
      </c>
      <c r="C631" s="74" t="s">
        <v>83</v>
      </c>
      <c r="D631" s="559" t="s">
        <v>186</v>
      </c>
      <c r="E631" s="565" t="s">
        <v>1803</v>
      </c>
      <c r="F631" s="584" t="s">
        <v>1804</v>
      </c>
      <c r="G631" s="559" t="s">
        <v>348</v>
      </c>
      <c r="H631" s="559" t="s">
        <v>1805</v>
      </c>
      <c r="I631" s="585"/>
      <c r="J631" s="585"/>
      <c r="K631" s="559"/>
      <c r="L631" s="555"/>
      <c r="M631" s="559"/>
      <c r="N631" s="559"/>
      <c r="O631" s="585"/>
      <c r="P631" s="559" t="s">
        <v>1804</v>
      </c>
      <c r="Q631" s="559" t="s">
        <v>348</v>
      </c>
      <c r="R631" s="559" t="s">
        <v>1805</v>
      </c>
      <c r="S631" s="555">
        <v>0.64</v>
      </c>
      <c r="T631" s="555">
        <v>0.64</v>
      </c>
      <c r="U631" s="555">
        <v>168.113</v>
      </c>
      <c r="V631" s="559" t="s">
        <v>245</v>
      </c>
      <c r="W631" s="555">
        <v>199.74</v>
      </c>
      <c r="X631" s="555">
        <v>168.113</v>
      </c>
      <c r="Y631" s="559" t="s">
        <v>1801</v>
      </c>
      <c r="Z631" s="585" t="s">
        <v>374</v>
      </c>
      <c r="AA631" s="563" t="s">
        <v>335</v>
      </c>
      <c r="AB631" s="563" t="s">
        <v>190</v>
      </c>
      <c r="AC631" s="584">
        <f>SUMIF(Sheet3!B:B,C631,Sheet3!D:D)</f>
        <v>75</v>
      </c>
      <c r="AD631" s="559">
        <f>(ROUND(AC631*T631,0))</f>
        <v>48</v>
      </c>
      <c r="AE631" s="566"/>
      <c r="AF631" s="554"/>
    </row>
    <row r="632" customFormat="1" ht="36" spans="1:32">
      <c r="A632" s="5" t="s">
        <v>1806</v>
      </c>
      <c r="B632" s="74" t="s">
        <v>80</v>
      </c>
      <c r="C632" s="74" t="s">
        <v>83</v>
      </c>
      <c r="D632" s="559" t="s">
        <v>702</v>
      </c>
      <c r="E632" s="565" t="s">
        <v>1807</v>
      </c>
      <c r="F632" s="584" t="s">
        <v>1808</v>
      </c>
      <c r="G632" s="559" t="s">
        <v>348</v>
      </c>
      <c r="H632" s="559" t="s">
        <v>1809</v>
      </c>
      <c r="I632" s="585"/>
      <c r="J632" s="585"/>
      <c r="K632" s="559"/>
      <c r="L632" s="555"/>
      <c r="M632" s="559"/>
      <c r="N632" s="559"/>
      <c r="O632" s="585"/>
      <c r="P632" s="559" t="s">
        <v>1808</v>
      </c>
      <c r="Q632" s="559" t="s">
        <v>348</v>
      </c>
      <c r="R632" s="559" t="s">
        <v>1809</v>
      </c>
      <c r="S632" s="555">
        <v>1.025</v>
      </c>
      <c r="T632" s="555">
        <v>1.025</v>
      </c>
      <c r="U632" s="555">
        <v>270.877</v>
      </c>
      <c r="V632" s="559" t="s">
        <v>245</v>
      </c>
      <c r="W632" s="555">
        <v>319.758</v>
      </c>
      <c r="X632" s="555">
        <v>270.877</v>
      </c>
      <c r="Y632" s="559" t="s">
        <v>1801</v>
      </c>
      <c r="Z632" s="585" t="s">
        <v>374</v>
      </c>
      <c r="AA632" s="563" t="s">
        <v>335</v>
      </c>
      <c r="AB632" s="563" t="s">
        <v>190</v>
      </c>
      <c r="AC632" s="584">
        <f>SUMIF(Sheet3!B:B,C632,Sheet3!D:D)</f>
        <v>75</v>
      </c>
      <c r="AD632" s="559">
        <f>(ROUND(AC632*T632,0))</f>
        <v>77</v>
      </c>
      <c r="AE632" s="566"/>
      <c r="AF632" s="554"/>
    </row>
    <row r="633" customFormat="1" ht="36" spans="1:32">
      <c r="A633" s="5" t="s">
        <v>1810</v>
      </c>
      <c r="B633" s="74" t="s">
        <v>80</v>
      </c>
      <c r="C633" s="74" t="s">
        <v>83</v>
      </c>
      <c r="D633" s="559" t="s">
        <v>1811</v>
      </c>
      <c r="E633" s="565" t="s">
        <v>1812</v>
      </c>
      <c r="F633" s="584" t="s">
        <v>1813</v>
      </c>
      <c r="G633" s="559" t="s">
        <v>348</v>
      </c>
      <c r="H633" s="559" t="s">
        <v>1814</v>
      </c>
      <c r="I633" s="585"/>
      <c r="J633" s="585"/>
      <c r="K633" s="559"/>
      <c r="L633" s="555"/>
      <c r="M633" s="559"/>
      <c r="N633" s="559"/>
      <c r="O633" s="585"/>
      <c r="P633" s="559" t="s">
        <v>1813</v>
      </c>
      <c r="Q633" s="559" t="s">
        <v>348</v>
      </c>
      <c r="R633" s="559" t="s">
        <v>1814</v>
      </c>
      <c r="S633" s="555">
        <v>0.731</v>
      </c>
      <c r="T633" s="555">
        <v>0.731</v>
      </c>
      <c r="U633" s="555">
        <v>44.363</v>
      </c>
      <c r="V633" s="559" t="s">
        <v>245</v>
      </c>
      <c r="W633" s="555">
        <v>54.734</v>
      </c>
      <c r="X633" s="555">
        <v>44.363</v>
      </c>
      <c r="Y633" s="559" t="s">
        <v>1801</v>
      </c>
      <c r="Z633" s="585" t="s">
        <v>374</v>
      </c>
      <c r="AA633" s="563" t="s">
        <v>335</v>
      </c>
      <c r="AB633" s="563" t="s">
        <v>190</v>
      </c>
      <c r="AC633" s="584">
        <f>SUMIF(Sheet3!B:B,C633,Sheet3!D:D)</f>
        <v>75</v>
      </c>
      <c r="AD633" s="559">
        <f>(ROUND(AC633*T633,0))</f>
        <v>55</v>
      </c>
      <c r="AE633" s="566"/>
      <c r="AF633" s="554"/>
    </row>
    <row r="634" customFormat="1" ht="36" spans="1:32">
      <c r="A634" s="5" t="s">
        <v>1815</v>
      </c>
      <c r="B634" s="74" t="s">
        <v>80</v>
      </c>
      <c r="C634" s="74" t="s">
        <v>83</v>
      </c>
      <c r="D634" s="559" t="s">
        <v>702</v>
      </c>
      <c r="E634" s="565" t="s">
        <v>1816</v>
      </c>
      <c r="F634" s="584" t="s">
        <v>1817</v>
      </c>
      <c r="G634" s="559" t="s">
        <v>348</v>
      </c>
      <c r="H634" s="559" t="s">
        <v>1818</v>
      </c>
      <c r="I634" s="585"/>
      <c r="J634" s="585"/>
      <c r="K634" s="559"/>
      <c r="L634" s="555"/>
      <c r="M634" s="559"/>
      <c r="N634" s="559"/>
      <c r="O634" s="585"/>
      <c r="P634" s="559"/>
      <c r="Q634" s="559"/>
      <c r="R634" s="559"/>
      <c r="S634" s="555"/>
      <c r="T634" s="555"/>
      <c r="U634" s="555"/>
      <c r="V634" s="559" t="s">
        <v>245</v>
      </c>
      <c r="W634" s="555">
        <v>96.648</v>
      </c>
      <c r="X634" s="555">
        <v>90.159</v>
      </c>
      <c r="Y634" s="559" t="s">
        <v>1819</v>
      </c>
      <c r="Z634" s="585" t="s">
        <v>374</v>
      </c>
      <c r="AA634" s="563" t="s">
        <v>335</v>
      </c>
      <c r="AB634" s="563" t="s">
        <v>190</v>
      </c>
      <c r="AC634" s="584">
        <f>SUMIF(Sheet3!B:B,C634,Sheet3!D:D)</f>
        <v>75</v>
      </c>
      <c r="AD634" s="559"/>
      <c r="AE634" s="566"/>
      <c r="AF634" s="554" t="s">
        <v>1820</v>
      </c>
    </row>
    <row r="635" customFormat="1" ht="36" spans="1:32">
      <c r="A635" s="5" t="s">
        <v>1821</v>
      </c>
      <c r="B635" s="74" t="s">
        <v>80</v>
      </c>
      <c r="C635" s="74" t="s">
        <v>83</v>
      </c>
      <c r="D635" s="559" t="s">
        <v>1811</v>
      </c>
      <c r="E635" s="565" t="s">
        <v>1822</v>
      </c>
      <c r="F635" s="584" t="s">
        <v>1823</v>
      </c>
      <c r="G635" s="559" t="s">
        <v>348</v>
      </c>
      <c r="H635" s="559" t="s">
        <v>1824</v>
      </c>
      <c r="I635" s="585"/>
      <c r="J635" s="585"/>
      <c r="K635" s="559"/>
      <c r="L635" s="555"/>
      <c r="M635" s="559"/>
      <c r="N635" s="559"/>
      <c r="O635" s="585"/>
      <c r="P635" s="559"/>
      <c r="Q635" s="559"/>
      <c r="R635" s="559"/>
      <c r="S635" s="555"/>
      <c r="T635" s="555"/>
      <c r="U635" s="555"/>
      <c r="V635" s="559" t="s">
        <v>245</v>
      </c>
      <c r="W635" s="555">
        <v>106.568</v>
      </c>
      <c r="X635" s="555">
        <v>99.412</v>
      </c>
      <c r="Y635" s="559" t="s">
        <v>1819</v>
      </c>
      <c r="Z635" s="585" t="s">
        <v>374</v>
      </c>
      <c r="AA635" s="563" t="s">
        <v>335</v>
      </c>
      <c r="AB635" s="563" t="s">
        <v>190</v>
      </c>
      <c r="AC635" s="584">
        <f>SUMIF(Sheet3!B:B,C635,Sheet3!D:D)</f>
        <v>75</v>
      </c>
      <c r="AD635" s="559"/>
      <c r="AE635" s="566"/>
      <c r="AF635" s="554" t="s">
        <v>1820</v>
      </c>
    </row>
    <row r="636" customFormat="1" ht="36" spans="1:32">
      <c r="A636" s="5" t="s">
        <v>1825</v>
      </c>
      <c r="B636" s="74" t="s">
        <v>80</v>
      </c>
      <c r="C636" s="74" t="s">
        <v>83</v>
      </c>
      <c r="D636" s="559" t="s">
        <v>1811</v>
      </c>
      <c r="E636" s="565" t="s">
        <v>1826</v>
      </c>
      <c r="F636" s="584" t="s">
        <v>1827</v>
      </c>
      <c r="G636" s="559" t="s">
        <v>348</v>
      </c>
      <c r="H636" s="559" t="s">
        <v>1673</v>
      </c>
      <c r="I636" s="585"/>
      <c r="J636" s="585"/>
      <c r="K636" s="559"/>
      <c r="L636" s="555"/>
      <c r="M636" s="559"/>
      <c r="N636" s="559"/>
      <c r="O636" s="585"/>
      <c r="P636" s="559" t="s">
        <v>1827</v>
      </c>
      <c r="Q636" s="559" t="s">
        <v>348</v>
      </c>
      <c r="R636" s="559" t="s">
        <v>1673</v>
      </c>
      <c r="S636" s="555">
        <v>1</v>
      </c>
      <c r="T636" s="555">
        <v>1</v>
      </c>
      <c r="U636" s="555">
        <v>175.283</v>
      </c>
      <c r="V636" s="559" t="s">
        <v>245</v>
      </c>
      <c r="W636" s="555">
        <v>200.737</v>
      </c>
      <c r="X636" s="555">
        <v>175.283</v>
      </c>
      <c r="Y636" s="559" t="s">
        <v>1828</v>
      </c>
      <c r="Z636" s="585" t="s">
        <v>374</v>
      </c>
      <c r="AA636" s="563" t="s">
        <v>335</v>
      </c>
      <c r="AB636" s="563" t="s">
        <v>190</v>
      </c>
      <c r="AC636" s="584">
        <f>SUMIF(Sheet3!B:B,C636,Sheet3!D:D)</f>
        <v>75</v>
      </c>
      <c r="AD636" s="559">
        <f>(ROUND(AC636*T636,0))</f>
        <v>75</v>
      </c>
      <c r="AE636" s="566"/>
      <c r="AF636" s="554"/>
    </row>
    <row r="637" customFormat="1" ht="36" spans="1:32">
      <c r="A637" s="5" t="s">
        <v>1829</v>
      </c>
      <c r="B637" s="74" t="s">
        <v>80</v>
      </c>
      <c r="C637" s="74" t="s">
        <v>83</v>
      </c>
      <c r="D637" s="559" t="s">
        <v>186</v>
      </c>
      <c r="E637" s="565" t="s">
        <v>1830</v>
      </c>
      <c r="F637" s="584" t="s">
        <v>1831</v>
      </c>
      <c r="G637" s="559" t="s">
        <v>348</v>
      </c>
      <c r="H637" s="559" t="s">
        <v>1832</v>
      </c>
      <c r="I637" s="585"/>
      <c r="J637" s="585"/>
      <c r="K637" s="559"/>
      <c r="L637" s="555"/>
      <c r="M637" s="559"/>
      <c r="N637" s="559"/>
      <c r="O637" s="585"/>
      <c r="P637" s="559" t="s">
        <v>1831</v>
      </c>
      <c r="Q637" s="559" t="s">
        <v>348</v>
      </c>
      <c r="R637" s="559" t="s">
        <v>1832</v>
      </c>
      <c r="S637" s="555">
        <v>2.697</v>
      </c>
      <c r="T637" s="555">
        <v>2.697</v>
      </c>
      <c r="U637" s="555">
        <v>369.313</v>
      </c>
      <c r="V637" s="559" t="s">
        <v>245</v>
      </c>
      <c r="W637" s="555">
        <v>429.209</v>
      </c>
      <c r="X637" s="555">
        <v>369.313</v>
      </c>
      <c r="Y637" s="559" t="s">
        <v>1833</v>
      </c>
      <c r="Z637" s="585" t="s">
        <v>374</v>
      </c>
      <c r="AA637" s="563" t="s">
        <v>335</v>
      </c>
      <c r="AB637" s="563" t="s">
        <v>190</v>
      </c>
      <c r="AC637" s="584">
        <f>SUMIF(Sheet3!B:B,C637,Sheet3!D:D)</f>
        <v>75</v>
      </c>
      <c r="AD637" s="559">
        <f>(ROUND(AC637*T637,0))</f>
        <v>202</v>
      </c>
      <c r="AE637" s="566"/>
      <c r="AF637" s="554"/>
    </row>
    <row r="638" customFormat="1" ht="36" spans="1:32">
      <c r="A638" s="5" t="s">
        <v>1834</v>
      </c>
      <c r="B638" s="74" t="s">
        <v>80</v>
      </c>
      <c r="C638" s="74" t="s">
        <v>83</v>
      </c>
      <c r="D638" s="559" t="s">
        <v>1811</v>
      </c>
      <c r="E638" s="565" t="s">
        <v>1835</v>
      </c>
      <c r="F638" s="584" t="s">
        <v>1836</v>
      </c>
      <c r="G638" s="559" t="s">
        <v>348</v>
      </c>
      <c r="H638" s="559" t="s">
        <v>1837</v>
      </c>
      <c r="I638" s="585"/>
      <c r="J638" s="585"/>
      <c r="K638" s="559"/>
      <c r="L638" s="555"/>
      <c r="M638" s="559"/>
      <c r="N638" s="559"/>
      <c r="O638" s="585"/>
      <c r="P638" s="559"/>
      <c r="Q638" s="559"/>
      <c r="R638" s="559"/>
      <c r="S638" s="555"/>
      <c r="T638" s="555"/>
      <c r="U638" s="555"/>
      <c r="V638" s="559" t="s">
        <v>245</v>
      </c>
      <c r="W638" s="555">
        <v>34.401</v>
      </c>
      <c r="X638" s="555">
        <v>30.546</v>
      </c>
      <c r="Y638" s="559" t="s">
        <v>1838</v>
      </c>
      <c r="Z638" s="585" t="s">
        <v>374</v>
      </c>
      <c r="AA638" s="563" t="s">
        <v>335</v>
      </c>
      <c r="AB638" s="563" t="s">
        <v>190</v>
      </c>
      <c r="AC638" s="584">
        <f>SUMIF(Sheet3!B:B,C638,Sheet3!D:D)</f>
        <v>75</v>
      </c>
      <c r="AD638" s="559"/>
      <c r="AE638" s="566"/>
      <c r="AF638" s="554" t="s">
        <v>1820</v>
      </c>
    </row>
    <row r="639" customFormat="1" ht="36" spans="1:32">
      <c r="A639" s="5" t="s">
        <v>1839</v>
      </c>
      <c r="B639" s="74" t="s">
        <v>80</v>
      </c>
      <c r="C639" s="74" t="s">
        <v>83</v>
      </c>
      <c r="D639" s="559" t="s">
        <v>186</v>
      </c>
      <c r="E639" s="565" t="s">
        <v>1840</v>
      </c>
      <c r="F639" s="584" t="s">
        <v>1841</v>
      </c>
      <c r="G639" s="559" t="s">
        <v>348</v>
      </c>
      <c r="H639" s="559" t="s">
        <v>1842</v>
      </c>
      <c r="I639" s="585"/>
      <c r="J639" s="585"/>
      <c r="K639" s="559"/>
      <c r="L639" s="555"/>
      <c r="M639" s="559"/>
      <c r="N639" s="559"/>
      <c r="O639" s="585"/>
      <c r="P639" s="559" t="s">
        <v>1841</v>
      </c>
      <c r="Q639" s="559" t="s">
        <v>348</v>
      </c>
      <c r="R639" s="559" t="s">
        <v>1842</v>
      </c>
      <c r="S639" s="555">
        <v>0.351</v>
      </c>
      <c r="T639" s="555">
        <v>0.351</v>
      </c>
      <c r="U639" s="555">
        <v>48.876</v>
      </c>
      <c r="V639" s="559" t="s">
        <v>245</v>
      </c>
      <c r="W639" s="555">
        <v>56.486</v>
      </c>
      <c r="X639" s="555">
        <v>48.876</v>
      </c>
      <c r="Y639" s="559" t="s">
        <v>1843</v>
      </c>
      <c r="Z639" s="585" t="s">
        <v>374</v>
      </c>
      <c r="AA639" s="563" t="s">
        <v>335</v>
      </c>
      <c r="AB639" s="563" t="s">
        <v>190</v>
      </c>
      <c r="AC639" s="584">
        <f>SUMIF(Sheet3!B:B,C639,Sheet3!D:D)</f>
        <v>75</v>
      </c>
      <c r="AD639" s="559">
        <f t="shared" ref="AD639:AD647" si="55">(ROUND(AC639*T639,0))</f>
        <v>26</v>
      </c>
      <c r="AE639" s="566"/>
      <c r="AF639" s="554"/>
    </row>
    <row r="640" customFormat="1" ht="36" spans="1:32">
      <c r="A640" s="5" t="s">
        <v>1844</v>
      </c>
      <c r="B640" s="74" t="s">
        <v>80</v>
      </c>
      <c r="C640" s="74" t="s">
        <v>83</v>
      </c>
      <c r="D640" s="559" t="s">
        <v>186</v>
      </c>
      <c r="E640" s="565" t="s">
        <v>1845</v>
      </c>
      <c r="F640" s="584" t="s">
        <v>1846</v>
      </c>
      <c r="G640" s="559" t="s">
        <v>348</v>
      </c>
      <c r="H640" s="559" t="s">
        <v>1847</v>
      </c>
      <c r="I640" s="585"/>
      <c r="J640" s="585"/>
      <c r="K640" s="559"/>
      <c r="L640" s="555"/>
      <c r="M640" s="559"/>
      <c r="N640" s="559"/>
      <c r="O640" s="585"/>
      <c r="P640" s="559" t="s">
        <v>1846</v>
      </c>
      <c r="Q640" s="559" t="s">
        <v>348</v>
      </c>
      <c r="R640" s="559" t="s">
        <v>1847</v>
      </c>
      <c r="S640" s="555">
        <v>1.468</v>
      </c>
      <c r="T640" s="555">
        <v>1.468</v>
      </c>
      <c r="U640" s="555">
        <v>282.74</v>
      </c>
      <c r="V640" s="559" t="s">
        <v>245</v>
      </c>
      <c r="W640" s="555">
        <v>329.828</v>
      </c>
      <c r="X640" s="555">
        <v>282.74</v>
      </c>
      <c r="Y640" s="559" t="s">
        <v>1848</v>
      </c>
      <c r="Z640" s="585" t="s">
        <v>374</v>
      </c>
      <c r="AA640" s="563" t="s">
        <v>335</v>
      </c>
      <c r="AB640" s="563" t="s">
        <v>190</v>
      </c>
      <c r="AC640" s="584">
        <f>SUMIF(Sheet3!B:B,C640,Sheet3!D:D)</f>
        <v>75</v>
      </c>
      <c r="AD640" s="559">
        <f t="shared" si="55"/>
        <v>110</v>
      </c>
      <c r="AE640" s="566"/>
      <c r="AF640" s="554"/>
    </row>
    <row r="641" ht="24" outlineLevel="2" spans="1:32">
      <c r="A641" s="218">
        <f>MAX($A$7:A629)+1</f>
        <v>368</v>
      </c>
      <c r="B641" s="115" t="s">
        <v>80</v>
      </c>
      <c r="C641" s="115" t="s">
        <v>82</v>
      </c>
      <c r="D641" s="125" t="s">
        <v>243</v>
      </c>
      <c r="E641" s="125" t="s">
        <v>242</v>
      </c>
      <c r="F641" s="579" t="s">
        <v>244</v>
      </c>
      <c r="G641" s="125" t="s">
        <v>401</v>
      </c>
      <c r="H641" s="125" t="s">
        <v>1849</v>
      </c>
      <c r="I641" s="125"/>
      <c r="J641" s="125">
        <v>3.915</v>
      </c>
      <c r="K641" s="126">
        <v>293</v>
      </c>
      <c r="L641" s="126">
        <v>293</v>
      </c>
      <c r="M641" s="126">
        <f t="shared" ref="M641:M647" si="56">N641</f>
        <v>228</v>
      </c>
      <c r="N641" s="630">
        <f t="shared" ref="N641:N647" si="57">ROUND(L641*0.7797,0)</f>
        <v>228</v>
      </c>
      <c r="O641" s="125"/>
      <c r="P641" s="125" t="s">
        <v>244</v>
      </c>
      <c r="Q641" s="193">
        <v>0</v>
      </c>
      <c r="R641" s="193">
        <v>3.915</v>
      </c>
      <c r="S641" s="193">
        <v>3.915</v>
      </c>
      <c r="T641" s="193">
        <v>3.915</v>
      </c>
      <c r="U641" s="193">
        <v>342.908</v>
      </c>
      <c r="V641" s="125" t="s">
        <v>245</v>
      </c>
      <c r="W641" s="226">
        <v>380.582</v>
      </c>
      <c r="X641" s="226">
        <v>342.908</v>
      </c>
      <c r="Y641" s="125" t="s">
        <v>246</v>
      </c>
      <c r="Z641" s="125" t="s">
        <v>334</v>
      </c>
      <c r="AA641" s="563" t="s">
        <v>335</v>
      </c>
      <c r="AB641" s="563" t="s">
        <v>190</v>
      </c>
      <c r="AC641" s="584">
        <f>SUMIF(Sheet3!B:B,C641,Sheet3!D:D)</f>
        <v>75</v>
      </c>
      <c r="AD641" s="193">
        <f t="shared" si="55"/>
        <v>294</v>
      </c>
      <c r="AE641" s="75"/>
      <c r="AF641" s="554"/>
    </row>
    <row r="642" ht="24" outlineLevel="2" spans="1:32">
      <c r="A642" s="117">
        <f>MAX($A$7:A641)+1</f>
        <v>369</v>
      </c>
      <c r="B642" s="115" t="s">
        <v>80</v>
      </c>
      <c r="C642" s="115" t="s">
        <v>82</v>
      </c>
      <c r="D642" s="125" t="s">
        <v>247</v>
      </c>
      <c r="E642" s="125" t="s">
        <v>242</v>
      </c>
      <c r="F642" s="579" t="s">
        <v>248</v>
      </c>
      <c r="G642" s="125" t="s">
        <v>401</v>
      </c>
      <c r="H642" s="125" t="s">
        <v>1850</v>
      </c>
      <c r="I642" s="125"/>
      <c r="J642" s="125">
        <v>2.975</v>
      </c>
      <c r="K642" s="241">
        <v>235</v>
      </c>
      <c r="L642" s="241">
        <v>235</v>
      </c>
      <c r="M642" s="241">
        <f t="shared" si="56"/>
        <v>183</v>
      </c>
      <c r="N642" s="631">
        <f t="shared" si="57"/>
        <v>183</v>
      </c>
      <c r="O642" s="115"/>
      <c r="P642" s="125" t="s">
        <v>248</v>
      </c>
      <c r="Q642" s="193">
        <v>0</v>
      </c>
      <c r="R642" s="193">
        <v>2.975</v>
      </c>
      <c r="S642" s="193">
        <v>2.975</v>
      </c>
      <c r="T642" s="193">
        <v>2.975</v>
      </c>
      <c r="U642" s="193">
        <v>338.625</v>
      </c>
      <c r="V642" s="125" t="s">
        <v>245</v>
      </c>
      <c r="W642" s="226">
        <v>368.0904</v>
      </c>
      <c r="X642" s="226">
        <v>338.6255</v>
      </c>
      <c r="Y642" s="125" t="s">
        <v>249</v>
      </c>
      <c r="Z642" s="125" t="s">
        <v>334</v>
      </c>
      <c r="AA642" s="563" t="s">
        <v>335</v>
      </c>
      <c r="AB642" s="563" t="s">
        <v>190</v>
      </c>
      <c r="AC642" s="584">
        <f>SUMIF(Sheet3!B:B,C642,Sheet3!D:D)</f>
        <v>75</v>
      </c>
      <c r="AD642" s="193">
        <f t="shared" si="55"/>
        <v>223</v>
      </c>
      <c r="AE642" s="75"/>
      <c r="AF642" s="554"/>
    </row>
    <row r="643" ht="36" outlineLevel="2" spans="1:32">
      <c r="A643" s="117">
        <f>MAX($A$7:A642)+1</f>
        <v>370</v>
      </c>
      <c r="B643" s="115" t="s">
        <v>80</v>
      </c>
      <c r="C643" s="115" t="s">
        <v>82</v>
      </c>
      <c r="D643" s="125" t="s">
        <v>250</v>
      </c>
      <c r="E643" s="125" t="s">
        <v>242</v>
      </c>
      <c r="F643" s="579" t="s">
        <v>251</v>
      </c>
      <c r="G643" s="125" t="s">
        <v>401</v>
      </c>
      <c r="H643" s="125" t="s">
        <v>1851</v>
      </c>
      <c r="I643" s="125"/>
      <c r="J643" s="125">
        <v>2.176</v>
      </c>
      <c r="K643" s="241">
        <v>133</v>
      </c>
      <c r="L643" s="241">
        <v>133</v>
      </c>
      <c r="M643" s="241">
        <f t="shared" si="56"/>
        <v>104</v>
      </c>
      <c r="N643" s="631">
        <f t="shared" si="57"/>
        <v>104</v>
      </c>
      <c r="O643" s="115"/>
      <c r="P643" s="125" t="s">
        <v>251</v>
      </c>
      <c r="Q643" s="193">
        <v>0</v>
      </c>
      <c r="R643" s="193">
        <v>2.176</v>
      </c>
      <c r="S643" s="193">
        <v>2.176</v>
      </c>
      <c r="T643" s="193">
        <v>2.176</v>
      </c>
      <c r="U643" s="193">
        <v>135</v>
      </c>
      <c r="V643" s="125" t="s">
        <v>245</v>
      </c>
      <c r="W643" s="226">
        <v>148.5</v>
      </c>
      <c r="X643" s="226">
        <v>135</v>
      </c>
      <c r="Y643" s="125" t="s">
        <v>252</v>
      </c>
      <c r="Z643" s="125" t="s">
        <v>334</v>
      </c>
      <c r="AA643" s="563" t="s">
        <v>335</v>
      </c>
      <c r="AB643" s="563" t="s">
        <v>190</v>
      </c>
      <c r="AC643" s="584">
        <f>SUMIF(Sheet3!B:B,C643,Sheet3!D:D)</f>
        <v>75</v>
      </c>
      <c r="AD643" s="193">
        <f t="shared" si="55"/>
        <v>163</v>
      </c>
      <c r="AE643" s="75"/>
      <c r="AF643" s="554"/>
    </row>
    <row r="644" ht="36" outlineLevel="2" spans="1:32">
      <c r="A644" s="117">
        <f>MAX($A$7:A642)+1</f>
        <v>370</v>
      </c>
      <c r="B644" s="115" t="s">
        <v>80</v>
      </c>
      <c r="C644" s="115" t="s">
        <v>82</v>
      </c>
      <c r="D644" s="125" t="s">
        <v>253</v>
      </c>
      <c r="E644" s="125" t="s">
        <v>242</v>
      </c>
      <c r="F644" s="579" t="s">
        <v>254</v>
      </c>
      <c r="G644" s="125" t="s">
        <v>1852</v>
      </c>
      <c r="H644" s="125" t="s">
        <v>1853</v>
      </c>
      <c r="I644" s="125"/>
      <c r="J644" s="125">
        <v>0.441</v>
      </c>
      <c r="K644" s="241">
        <v>32</v>
      </c>
      <c r="L644" s="241">
        <v>32</v>
      </c>
      <c r="M644" s="241">
        <f t="shared" si="56"/>
        <v>25</v>
      </c>
      <c r="N644" s="631">
        <f t="shared" si="57"/>
        <v>25</v>
      </c>
      <c r="O644" s="115"/>
      <c r="P644" s="125" t="s">
        <v>254</v>
      </c>
      <c r="Q644" s="193">
        <v>0.557</v>
      </c>
      <c r="R644" s="193">
        <v>0.998</v>
      </c>
      <c r="S644" s="193">
        <v>0.441</v>
      </c>
      <c r="T644" s="193">
        <v>0.441</v>
      </c>
      <c r="U644" s="193">
        <v>35</v>
      </c>
      <c r="V644" s="125" t="s">
        <v>245</v>
      </c>
      <c r="W644" s="226">
        <v>38.5</v>
      </c>
      <c r="X644" s="226">
        <v>35</v>
      </c>
      <c r="Y644" s="125" t="s">
        <v>255</v>
      </c>
      <c r="Z644" s="125" t="s">
        <v>334</v>
      </c>
      <c r="AA644" s="563" t="s">
        <v>335</v>
      </c>
      <c r="AB644" s="563" t="s">
        <v>190</v>
      </c>
      <c r="AC644" s="584">
        <f>SUMIF(Sheet3!B:B,C644,Sheet3!D:D)</f>
        <v>75</v>
      </c>
      <c r="AD644" s="193">
        <f t="shared" si="55"/>
        <v>33</v>
      </c>
      <c r="AE644" s="75"/>
      <c r="AF644" s="554"/>
    </row>
    <row r="645" ht="36" outlineLevel="2" spans="1:32">
      <c r="A645" s="117">
        <f>MAX($A$7:A643)+1</f>
        <v>371</v>
      </c>
      <c r="B645" s="115" t="s">
        <v>80</v>
      </c>
      <c r="C645" s="115" t="s">
        <v>82</v>
      </c>
      <c r="D645" s="125" t="s">
        <v>256</v>
      </c>
      <c r="E645" s="125" t="s">
        <v>242</v>
      </c>
      <c r="F645" s="579" t="s">
        <v>257</v>
      </c>
      <c r="G645" s="125" t="s">
        <v>1854</v>
      </c>
      <c r="H645" s="125" t="s">
        <v>1855</v>
      </c>
      <c r="I645" s="125"/>
      <c r="J645" s="125">
        <v>1.865</v>
      </c>
      <c r="K645" s="241">
        <v>140</v>
      </c>
      <c r="L645" s="241">
        <v>140</v>
      </c>
      <c r="M645" s="241">
        <f t="shared" si="56"/>
        <v>109</v>
      </c>
      <c r="N645" s="631">
        <f t="shared" si="57"/>
        <v>109</v>
      </c>
      <c r="O645" s="115"/>
      <c r="P645" s="125" t="s">
        <v>257</v>
      </c>
      <c r="Q645" s="193">
        <v>1.201</v>
      </c>
      <c r="R645" s="193">
        <v>3.066</v>
      </c>
      <c r="S645" s="193">
        <v>1.865</v>
      </c>
      <c r="T645" s="193">
        <v>1.865</v>
      </c>
      <c r="U645" s="193">
        <v>201.481</v>
      </c>
      <c r="V645" s="125" t="s">
        <v>245</v>
      </c>
      <c r="W645" s="226">
        <v>228.5076</v>
      </c>
      <c r="X645" s="226">
        <v>201.4811</v>
      </c>
      <c r="Y645" s="125" t="s">
        <v>258</v>
      </c>
      <c r="Z645" s="125" t="s">
        <v>334</v>
      </c>
      <c r="AA645" s="563" t="s">
        <v>335</v>
      </c>
      <c r="AB645" s="563" t="s">
        <v>190</v>
      </c>
      <c r="AC645" s="584">
        <f>SUMIF(Sheet3!B:B,C645,Sheet3!D:D)</f>
        <v>75</v>
      </c>
      <c r="AD645" s="193">
        <f t="shared" si="55"/>
        <v>140</v>
      </c>
      <c r="AE645" s="75"/>
      <c r="AF645" s="554"/>
    </row>
    <row r="646" ht="36" outlineLevel="2" spans="1:32">
      <c r="A646" s="218">
        <f>MAX($A$7:A644)+1</f>
        <v>371</v>
      </c>
      <c r="B646" s="115" t="s">
        <v>80</v>
      </c>
      <c r="C646" s="115" t="s">
        <v>82</v>
      </c>
      <c r="D646" s="125" t="s">
        <v>259</v>
      </c>
      <c r="E646" s="125" t="s">
        <v>242</v>
      </c>
      <c r="F646" s="579" t="s">
        <v>260</v>
      </c>
      <c r="G646" s="125" t="s">
        <v>401</v>
      </c>
      <c r="H646" s="125" t="s">
        <v>1856</v>
      </c>
      <c r="I646" s="125"/>
      <c r="J646" s="125">
        <v>1.196</v>
      </c>
      <c r="K646" s="126">
        <v>90</v>
      </c>
      <c r="L646" s="126">
        <v>90</v>
      </c>
      <c r="M646" s="126">
        <f t="shared" si="56"/>
        <v>70</v>
      </c>
      <c r="N646" s="630">
        <f t="shared" si="57"/>
        <v>70</v>
      </c>
      <c r="O646" s="125"/>
      <c r="P646" s="125" t="s">
        <v>260</v>
      </c>
      <c r="Q646" s="193">
        <v>0</v>
      </c>
      <c r="R646" s="193">
        <v>1.196</v>
      </c>
      <c r="S646" s="193">
        <v>1.196</v>
      </c>
      <c r="T646" s="193">
        <v>1.196</v>
      </c>
      <c r="U646" s="193">
        <v>107.642</v>
      </c>
      <c r="V646" s="125" t="s">
        <v>245</v>
      </c>
      <c r="W646" s="226">
        <v>129.1683</v>
      </c>
      <c r="X646" s="226">
        <v>107.6425</v>
      </c>
      <c r="Y646" s="125" t="s">
        <v>261</v>
      </c>
      <c r="Z646" s="125" t="s">
        <v>334</v>
      </c>
      <c r="AA646" s="563" t="s">
        <v>335</v>
      </c>
      <c r="AB646" s="563" t="s">
        <v>190</v>
      </c>
      <c r="AC646" s="584">
        <f>SUMIF(Sheet3!B:B,C646,Sheet3!D:D)</f>
        <v>75</v>
      </c>
      <c r="AD646" s="193">
        <f t="shared" si="55"/>
        <v>90</v>
      </c>
      <c r="AE646" s="75"/>
      <c r="AF646" s="554"/>
    </row>
    <row r="647" outlineLevel="2" spans="1:32">
      <c r="A647" s="218">
        <f>MAX($A$7:A645)+1</f>
        <v>372</v>
      </c>
      <c r="B647" s="115" t="s">
        <v>80</v>
      </c>
      <c r="C647" s="125" t="s">
        <v>82</v>
      </c>
      <c r="D647" s="125" t="s">
        <v>1857</v>
      </c>
      <c r="E647" s="125" t="s">
        <v>242</v>
      </c>
      <c r="F647" s="579" t="s">
        <v>264</v>
      </c>
      <c r="G647" s="125" t="s">
        <v>401</v>
      </c>
      <c r="H647" s="125" t="s">
        <v>1858</v>
      </c>
      <c r="I647" s="125"/>
      <c r="J647" s="125">
        <v>3.02</v>
      </c>
      <c r="K647" s="126">
        <v>206</v>
      </c>
      <c r="L647" s="126">
        <v>206</v>
      </c>
      <c r="M647" s="126">
        <f t="shared" si="56"/>
        <v>161</v>
      </c>
      <c r="N647" s="630">
        <f t="shared" si="57"/>
        <v>161</v>
      </c>
      <c r="O647" s="125"/>
      <c r="P647" s="125" t="s">
        <v>264</v>
      </c>
      <c r="Q647" s="193">
        <v>0</v>
      </c>
      <c r="R647" s="193">
        <v>1.819</v>
      </c>
      <c r="S647" s="193">
        <v>1.819</v>
      </c>
      <c r="T647" s="202">
        <v>3.02</v>
      </c>
      <c r="U647" s="202">
        <v>307.315</v>
      </c>
      <c r="V647" s="125" t="s">
        <v>245</v>
      </c>
      <c r="W647" s="226">
        <v>368.7782</v>
      </c>
      <c r="X647" s="226">
        <v>307.3151</v>
      </c>
      <c r="Y647" s="125" t="s">
        <v>265</v>
      </c>
      <c r="Z647" s="214" t="s">
        <v>334</v>
      </c>
      <c r="AA647" s="556" t="s">
        <v>335</v>
      </c>
      <c r="AB647" s="556" t="s">
        <v>190</v>
      </c>
      <c r="AC647" s="556">
        <f>SUMIF(Sheet3!B:B,C647,Sheet3!D:D)</f>
        <v>75</v>
      </c>
      <c r="AD647" s="202">
        <f t="shared" si="55"/>
        <v>227</v>
      </c>
      <c r="AE647" s="75"/>
      <c r="AF647" s="558"/>
    </row>
    <row r="648" outlineLevel="2" spans="1:32">
      <c r="A648" s="218"/>
      <c r="B648" s="115"/>
      <c r="C648" s="125"/>
      <c r="D648" s="125"/>
      <c r="E648" s="125"/>
      <c r="F648" s="579" t="s">
        <v>266</v>
      </c>
      <c r="G648" s="125" t="s">
        <v>401</v>
      </c>
      <c r="H648" s="125" t="s">
        <v>1859</v>
      </c>
      <c r="I648" s="125"/>
      <c r="J648" s="125"/>
      <c r="K648" s="126"/>
      <c r="L648" s="126"/>
      <c r="M648" s="126"/>
      <c r="N648" s="630"/>
      <c r="O648" s="125"/>
      <c r="P648" s="125" t="s">
        <v>266</v>
      </c>
      <c r="Q648" s="193">
        <v>0</v>
      </c>
      <c r="R648" s="193">
        <v>0.689</v>
      </c>
      <c r="S648" s="193">
        <v>0.689</v>
      </c>
      <c r="T648" s="252"/>
      <c r="U648" s="252"/>
      <c r="V648" s="125"/>
      <c r="W648" s="226"/>
      <c r="X648" s="226"/>
      <c r="Y648" s="125"/>
      <c r="Z648" s="287"/>
      <c r="AA648" s="575"/>
      <c r="AB648" s="575"/>
      <c r="AC648" s="575"/>
      <c r="AD648" s="252"/>
      <c r="AE648" s="75"/>
      <c r="AF648" s="577"/>
    </row>
    <row r="649" outlineLevel="2" spans="1:32">
      <c r="A649" s="218"/>
      <c r="B649" s="115"/>
      <c r="C649" s="125"/>
      <c r="D649" s="125"/>
      <c r="E649" s="125"/>
      <c r="F649" s="579" t="s">
        <v>267</v>
      </c>
      <c r="G649" s="125" t="s">
        <v>401</v>
      </c>
      <c r="H649" s="125" t="s">
        <v>1860</v>
      </c>
      <c r="I649" s="125"/>
      <c r="J649" s="125"/>
      <c r="K649" s="126"/>
      <c r="L649" s="126"/>
      <c r="M649" s="126"/>
      <c r="N649" s="630"/>
      <c r="O649" s="125"/>
      <c r="P649" s="125" t="s">
        <v>267</v>
      </c>
      <c r="Q649" s="193">
        <v>0</v>
      </c>
      <c r="R649" s="193">
        <v>0.512</v>
      </c>
      <c r="S649" s="193">
        <v>0.512</v>
      </c>
      <c r="T649" s="203"/>
      <c r="U649" s="203"/>
      <c r="V649" s="125"/>
      <c r="W649" s="226"/>
      <c r="X649" s="226"/>
      <c r="Y649" s="125"/>
      <c r="Z649" s="237"/>
      <c r="AA649" s="560"/>
      <c r="AB649" s="560"/>
      <c r="AC649" s="560"/>
      <c r="AD649" s="203"/>
      <c r="AE649" s="75"/>
      <c r="AF649" s="562"/>
    </row>
    <row r="650" outlineLevel="2" spans="1:32">
      <c r="A650" s="125">
        <f>MAX($A$7:A648)+1</f>
        <v>373</v>
      </c>
      <c r="B650" s="115" t="s">
        <v>80</v>
      </c>
      <c r="C650" s="117" t="s">
        <v>82</v>
      </c>
      <c r="D650" s="115" t="s">
        <v>392</v>
      </c>
      <c r="E650" s="125" t="str">
        <f>C650&amp;D650</f>
        <v>陆丰市前期工作</v>
      </c>
      <c r="F650" s="223" t="s">
        <v>1861</v>
      </c>
      <c r="G650" s="223"/>
      <c r="H650" s="223"/>
      <c r="I650" s="223"/>
      <c r="J650" s="223"/>
      <c r="K650" s="126">
        <v>40</v>
      </c>
      <c r="L650" s="126">
        <v>40</v>
      </c>
      <c r="M650" s="126">
        <v>40</v>
      </c>
      <c r="N650" s="630">
        <v>40</v>
      </c>
      <c r="O650" s="125"/>
      <c r="P650" s="223"/>
      <c r="Q650" s="223"/>
      <c r="R650" s="223"/>
      <c r="S650" s="223"/>
      <c r="T650" s="223"/>
      <c r="U650" s="223"/>
      <c r="V650" s="223"/>
      <c r="W650" s="380"/>
      <c r="X650" s="380"/>
      <c r="Y650" s="223"/>
      <c r="Z650" s="223"/>
      <c r="AA650" s="554"/>
      <c r="AB650" s="554" t="s">
        <v>392</v>
      </c>
      <c r="AC650" s="559"/>
      <c r="AD650" s="115"/>
      <c r="AE650" s="75">
        <v>40</v>
      </c>
      <c r="AF650" s="554"/>
    </row>
    <row r="651" ht="24" outlineLevel="2" spans="1:32">
      <c r="A651" s="125">
        <f>MAX($A$7:A649)+1</f>
        <v>373</v>
      </c>
      <c r="B651" s="125" t="s">
        <v>80</v>
      </c>
      <c r="C651" s="125" t="s">
        <v>84</v>
      </c>
      <c r="D651" s="125" t="s">
        <v>1862</v>
      </c>
      <c r="E651" s="125" t="s">
        <v>242</v>
      </c>
      <c r="F651" s="579" t="s">
        <v>1863</v>
      </c>
      <c r="G651" s="125">
        <v>23.14</v>
      </c>
      <c r="H651" s="195">
        <v>25.54</v>
      </c>
      <c r="I651" s="195"/>
      <c r="J651" s="125">
        <v>2.4</v>
      </c>
      <c r="K651" s="126">
        <v>176.875</v>
      </c>
      <c r="L651" s="126">
        <v>176.875</v>
      </c>
      <c r="M651" s="126">
        <f>N651</f>
        <v>138</v>
      </c>
      <c r="N651" s="632">
        <f>ROUND(L651*0.7797,0)</f>
        <v>138</v>
      </c>
      <c r="O651" s="125"/>
      <c r="P651" s="125" t="s">
        <v>1863</v>
      </c>
      <c r="Q651" s="193">
        <v>23.14</v>
      </c>
      <c r="R651" s="193">
        <v>25.54</v>
      </c>
      <c r="S651" s="193">
        <v>2.4</v>
      </c>
      <c r="T651" s="193">
        <v>2.4</v>
      </c>
      <c r="U651" s="193">
        <v>244.097</v>
      </c>
      <c r="V651" s="125" t="s">
        <v>245</v>
      </c>
      <c r="W651" s="226">
        <v>287.913</v>
      </c>
      <c r="X651" s="226">
        <v>244.0975</v>
      </c>
      <c r="Y651" s="125" t="s">
        <v>1864</v>
      </c>
      <c r="Z651" s="195" t="s">
        <v>334</v>
      </c>
      <c r="AA651" s="563" t="s">
        <v>335</v>
      </c>
      <c r="AB651" s="563" t="s">
        <v>190</v>
      </c>
      <c r="AC651" s="584">
        <f>SUMIF(Sheet3!B:B,C651,Sheet3!D:D)</f>
        <v>75</v>
      </c>
      <c r="AD651" s="193">
        <f>(ROUND(AC651*T651,0))</f>
        <v>180</v>
      </c>
      <c r="AE651" s="75"/>
      <c r="AF651" s="554"/>
    </row>
    <row r="652" outlineLevel="2" spans="1:32">
      <c r="A652" s="125">
        <f>MAX($A$7:A650)+1</f>
        <v>374</v>
      </c>
      <c r="B652" s="125" t="s">
        <v>80</v>
      </c>
      <c r="C652" s="125" t="s">
        <v>84</v>
      </c>
      <c r="D652" s="125" t="s">
        <v>1865</v>
      </c>
      <c r="E652" s="125" t="s">
        <v>242</v>
      </c>
      <c r="F652" s="579" t="s">
        <v>1866</v>
      </c>
      <c r="G652" s="125">
        <v>0</v>
      </c>
      <c r="H652" s="125">
        <v>1.058</v>
      </c>
      <c r="I652" s="125"/>
      <c r="J652" s="125">
        <v>1.582</v>
      </c>
      <c r="K652" s="126">
        <v>106.05</v>
      </c>
      <c r="L652" s="126">
        <v>106.05</v>
      </c>
      <c r="M652" s="126">
        <f>N652</f>
        <v>83</v>
      </c>
      <c r="N652" s="632">
        <f>ROUND(L652*0.7797,0)</f>
        <v>83</v>
      </c>
      <c r="O652" s="125"/>
      <c r="P652" s="125" t="s">
        <v>1866</v>
      </c>
      <c r="Q652" s="193">
        <v>0</v>
      </c>
      <c r="R652" s="193">
        <v>1.058</v>
      </c>
      <c r="S652" s="193">
        <v>1.058</v>
      </c>
      <c r="T652" s="202">
        <v>1.582</v>
      </c>
      <c r="U652" s="202">
        <v>183.874</v>
      </c>
      <c r="V652" s="125" t="s">
        <v>245</v>
      </c>
      <c r="W652" s="226">
        <v>203.7863</v>
      </c>
      <c r="X652" s="226">
        <v>183.8744</v>
      </c>
      <c r="Y652" s="125" t="s">
        <v>1867</v>
      </c>
      <c r="Z652" s="214" t="s">
        <v>334</v>
      </c>
      <c r="AA652" s="556" t="s">
        <v>335</v>
      </c>
      <c r="AB652" s="556" t="s">
        <v>190</v>
      </c>
      <c r="AC652" s="556">
        <f>SUMIF(Sheet3!B:B,C652,Sheet3!D:D)</f>
        <v>75</v>
      </c>
      <c r="AD652" s="202">
        <f>(ROUND(AC652*T652,0))</f>
        <v>119</v>
      </c>
      <c r="AE652" s="75"/>
      <c r="AF652" s="558"/>
    </row>
    <row r="653" outlineLevel="2" spans="1:32">
      <c r="A653" s="125"/>
      <c r="B653" s="125"/>
      <c r="C653" s="125"/>
      <c r="D653" s="125"/>
      <c r="E653" s="125"/>
      <c r="F653" s="579" t="s">
        <v>1868</v>
      </c>
      <c r="G653" s="125">
        <v>0</v>
      </c>
      <c r="H653" s="125">
        <v>0.524</v>
      </c>
      <c r="I653" s="125"/>
      <c r="J653" s="125"/>
      <c r="K653" s="126"/>
      <c r="L653" s="126"/>
      <c r="M653" s="126"/>
      <c r="N653" s="632"/>
      <c r="O653" s="125"/>
      <c r="P653" s="125" t="s">
        <v>1868</v>
      </c>
      <c r="Q653" s="193">
        <v>0</v>
      </c>
      <c r="R653" s="193">
        <v>0.524</v>
      </c>
      <c r="S653" s="193">
        <v>0.524</v>
      </c>
      <c r="T653" s="203"/>
      <c r="U653" s="203"/>
      <c r="V653" s="125"/>
      <c r="W653" s="226"/>
      <c r="X653" s="226"/>
      <c r="Y653" s="125"/>
      <c r="Z653" s="237"/>
      <c r="AA653" s="560"/>
      <c r="AB653" s="560"/>
      <c r="AC653" s="560"/>
      <c r="AD653" s="203"/>
      <c r="AE653" s="75"/>
      <c r="AF653" s="562"/>
    </row>
    <row r="654" ht="36" outlineLevel="2" spans="1:32">
      <c r="A654" s="125">
        <f>MAX($A$7:A652)+1</f>
        <v>375</v>
      </c>
      <c r="B654" s="125" t="s">
        <v>80</v>
      </c>
      <c r="C654" s="125" t="s">
        <v>84</v>
      </c>
      <c r="D654" s="125" t="s">
        <v>1869</v>
      </c>
      <c r="E654" s="125" t="s">
        <v>242</v>
      </c>
      <c r="F654" s="579" t="s">
        <v>1870</v>
      </c>
      <c r="G654" s="125">
        <v>0</v>
      </c>
      <c r="H654" s="195">
        <v>0.58</v>
      </c>
      <c r="I654" s="195"/>
      <c r="J654" s="125">
        <v>0.58</v>
      </c>
      <c r="K654" s="126">
        <v>41.9</v>
      </c>
      <c r="L654" s="126">
        <v>41.9</v>
      </c>
      <c r="M654" s="126">
        <f>N654</f>
        <v>33</v>
      </c>
      <c r="N654" s="632">
        <f>ROUND(L654*0.7797,0)</f>
        <v>33</v>
      </c>
      <c r="O654" s="125"/>
      <c r="P654" s="125" t="s">
        <v>1870</v>
      </c>
      <c r="Q654" s="193">
        <v>0</v>
      </c>
      <c r="R654" s="193">
        <v>0.58</v>
      </c>
      <c r="S654" s="193">
        <v>0.58</v>
      </c>
      <c r="T654" s="193">
        <v>0.58</v>
      </c>
      <c r="U654" s="193">
        <v>47.203</v>
      </c>
      <c r="V654" s="125" t="s">
        <v>245</v>
      </c>
      <c r="W654" s="226">
        <v>64.854</v>
      </c>
      <c r="X654" s="226">
        <v>61.1946</v>
      </c>
      <c r="Y654" s="125" t="s">
        <v>1871</v>
      </c>
      <c r="Z654" s="195" t="s">
        <v>334</v>
      </c>
      <c r="AA654" s="563" t="s">
        <v>335</v>
      </c>
      <c r="AB654" s="563" t="s">
        <v>190</v>
      </c>
      <c r="AC654" s="584">
        <f>SUMIF(Sheet3!B:B,C654,Sheet3!D:D)</f>
        <v>75</v>
      </c>
      <c r="AD654" s="193">
        <f>(ROUND(AC654*T654,0))</f>
        <v>44</v>
      </c>
      <c r="AE654" s="75"/>
      <c r="AF654" s="554"/>
    </row>
    <row r="655" outlineLevel="2" spans="1:32">
      <c r="A655" s="125">
        <f>MAX($A$7:A653)+1</f>
        <v>375</v>
      </c>
      <c r="B655" s="125" t="s">
        <v>80</v>
      </c>
      <c r="C655" s="125" t="s">
        <v>84</v>
      </c>
      <c r="D655" s="125" t="s">
        <v>1872</v>
      </c>
      <c r="E655" s="125" t="s">
        <v>242</v>
      </c>
      <c r="F655" s="579" t="s">
        <v>1873</v>
      </c>
      <c r="G655" s="299">
        <v>0</v>
      </c>
      <c r="H655" s="299">
        <v>1.16</v>
      </c>
      <c r="I655" s="299"/>
      <c r="J655" s="299">
        <v>2.077</v>
      </c>
      <c r="K655" s="126">
        <v>132.1</v>
      </c>
      <c r="L655" s="126">
        <v>132.1</v>
      </c>
      <c r="M655" s="126">
        <f>N655-1</f>
        <v>102</v>
      </c>
      <c r="N655" s="632">
        <f>ROUND(L655*0.7797,0)</f>
        <v>103</v>
      </c>
      <c r="O655" s="125"/>
      <c r="P655" s="125" t="s">
        <v>1873</v>
      </c>
      <c r="Q655" s="193">
        <v>0</v>
      </c>
      <c r="R655" s="193">
        <v>1.16</v>
      </c>
      <c r="S655" s="193">
        <v>1.16</v>
      </c>
      <c r="T655" s="202">
        <v>2.077</v>
      </c>
      <c r="U655" s="202">
        <v>514.023</v>
      </c>
      <c r="V655" s="125" t="s">
        <v>245</v>
      </c>
      <c r="W655" s="226">
        <v>380.1002</v>
      </c>
      <c r="X655" s="226">
        <v>337.849</v>
      </c>
      <c r="Y655" s="125" t="s">
        <v>1874</v>
      </c>
      <c r="Z655" s="300" t="s">
        <v>334</v>
      </c>
      <c r="AA655" s="556" t="s">
        <v>335</v>
      </c>
      <c r="AB655" s="556" t="s">
        <v>190</v>
      </c>
      <c r="AC655" s="556">
        <f>SUMIF(Sheet3!B:B,C655,Sheet3!D:D)</f>
        <v>75</v>
      </c>
      <c r="AD655" s="202">
        <f>(ROUND(AC655*T655,0))</f>
        <v>156</v>
      </c>
      <c r="AE655" s="557"/>
      <c r="AF655" s="558"/>
    </row>
    <row r="656" outlineLevel="2" spans="1:32">
      <c r="A656" s="125"/>
      <c r="B656" s="125"/>
      <c r="C656" s="125"/>
      <c r="D656" s="125"/>
      <c r="E656" s="125"/>
      <c r="F656" s="579" t="s">
        <v>1875</v>
      </c>
      <c r="G656" s="125">
        <v>0</v>
      </c>
      <c r="H656" s="125">
        <v>0.24</v>
      </c>
      <c r="I656" s="125"/>
      <c r="J656" s="299"/>
      <c r="K656" s="126"/>
      <c r="L656" s="126"/>
      <c r="M656" s="126"/>
      <c r="N656" s="632"/>
      <c r="O656" s="125"/>
      <c r="P656" s="125" t="s">
        <v>1875</v>
      </c>
      <c r="Q656" s="193">
        <v>0</v>
      </c>
      <c r="R656" s="193">
        <v>0.24</v>
      </c>
      <c r="S656" s="193">
        <v>0.24</v>
      </c>
      <c r="T656" s="252"/>
      <c r="U656" s="252"/>
      <c r="V656" s="125"/>
      <c r="W656" s="226"/>
      <c r="X656" s="226"/>
      <c r="Y656" s="125"/>
      <c r="Z656" s="330"/>
      <c r="AA656" s="575"/>
      <c r="AB656" s="575"/>
      <c r="AC656" s="575"/>
      <c r="AD656" s="252"/>
      <c r="AE656" s="576"/>
      <c r="AF656" s="577"/>
    </row>
    <row r="657" outlineLevel="2" spans="1:32">
      <c r="A657" s="125"/>
      <c r="B657" s="125"/>
      <c r="C657" s="125"/>
      <c r="D657" s="125"/>
      <c r="E657" s="125"/>
      <c r="F657" s="579" t="s">
        <v>1876</v>
      </c>
      <c r="G657" s="299">
        <v>0</v>
      </c>
      <c r="H657" s="299">
        <v>0.677</v>
      </c>
      <c r="I657" s="299"/>
      <c r="J657" s="299"/>
      <c r="K657" s="126"/>
      <c r="L657" s="126"/>
      <c r="M657" s="126"/>
      <c r="N657" s="632"/>
      <c r="O657" s="125"/>
      <c r="P657" s="125" t="s">
        <v>1876</v>
      </c>
      <c r="Q657" s="193">
        <v>0</v>
      </c>
      <c r="R657" s="193">
        <v>0.677</v>
      </c>
      <c r="S657" s="193">
        <v>0.677</v>
      </c>
      <c r="T657" s="203"/>
      <c r="U657" s="203"/>
      <c r="V657" s="125"/>
      <c r="W657" s="226"/>
      <c r="X657" s="226"/>
      <c r="Y657" s="125"/>
      <c r="Z657" s="301"/>
      <c r="AA657" s="560"/>
      <c r="AB657" s="560"/>
      <c r="AC657" s="560"/>
      <c r="AD657" s="203"/>
      <c r="AE657" s="561"/>
      <c r="AF657" s="562"/>
    </row>
    <row r="658" ht="24" outlineLevel="2" spans="1:32">
      <c r="A658" s="125">
        <f>MAX($A$7:A656)+1</f>
        <v>376</v>
      </c>
      <c r="B658" s="125" t="s">
        <v>80</v>
      </c>
      <c r="C658" s="125" t="s">
        <v>84</v>
      </c>
      <c r="D658" s="125" t="s">
        <v>1877</v>
      </c>
      <c r="E658" s="125" t="s">
        <v>242</v>
      </c>
      <c r="F658" s="579" t="s">
        <v>1878</v>
      </c>
      <c r="G658" s="125">
        <v>0</v>
      </c>
      <c r="H658" s="125">
        <v>0.498</v>
      </c>
      <c r="I658" s="125"/>
      <c r="J658" s="125">
        <v>0.498</v>
      </c>
      <c r="K658" s="126">
        <v>36.65</v>
      </c>
      <c r="L658" s="126">
        <v>36.65</v>
      </c>
      <c r="M658" s="126">
        <f>N658</f>
        <v>29</v>
      </c>
      <c r="N658" s="632">
        <f>ROUND(L658*0.7797,0)</f>
        <v>29</v>
      </c>
      <c r="O658" s="125"/>
      <c r="P658" s="125" t="s">
        <v>1878</v>
      </c>
      <c r="Q658" s="193">
        <v>0</v>
      </c>
      <c r="R658" s="193">
        <v>0.498</v>
      </c>
      <c r="S658" s="193">
        <v>0.498</v>
      </c>
      <c r="T658" s="193">
        <v>0.498</v>
      </c>
      <c r="U658" s="193">
        <v>45.619</v>
      </c>
      <c r="V658" s="125" t="s">
        <v>245</v>
      </c>
      <c r="W658" s="226">
        <v>54.2622</v>
      </c>
      <c r="X658" s="226">
        <v>45.6187</v>
      </c>
      <c r="Y658" s="125" t="s">
        <v>1879</v>
      </c>
      <c r="Z658" s="125" t="s">
        <v>334</v>
      </c>
      <c r="AA658" s="563" t="s">
        <v>335</v>
      </c>
      <c r="AB658" s="563" t="s">
        <v>190</v>
      </c>
      <c r="AC658" s="584">
        <f>SUMIF(Sheet3!B:B,C658,Sheet3!D:D)</f>
        <v>75</v>
      </c>
      <c r="AD658" s="193">
        <f>(ROUND(AC658*T658,0))</f>
        <v>37</v>
      </c>
      <c r="AE658" s="75"/>
      <c r="AF658" s="554"/>
    </row>
    <row r="659" ht="24" outlineLevel="2" spans="1:32">
      <c r="A659" s="125">
        <f>MAX($A$7:A657)+1</f>
        <v>376</v>
      </c>
      <c r="B659" s="125" t="s">
        <v>80</v>
      </c>
      <c r="C659" s="125" t="s">
        <v>84</v>
      </c>
      <c r="D659" s="125" t="s">
        <v>1880</v>
      </c>
      <c r="E659" s="125" t="s">
        <v>242</v>
      </c>
      <c r="F659" s="579" t="s">
        <v>1881</v>
      </c>
      <c r="G659" s="125">
        <v>0</v>
      </c>
      <c r="H659" s="125">
        <v>1.322</v>
      </c>
      <c r="I659" s="125"/>
      <c r="J659" s="193">
        <v>1.322</v>
      </c>
      <c r="K659" s="126">
        <v>107.15</v>
      </c>
      <c r="L659" s="126">
        <v>107.15</v>
      </c>
      <c r="M659" s="126">
        <f>N659</f>
        <v>84</v>
      </c>
      <c r="N659" s="632">
        <f>ROUND(L659*0.7797,0)</f>
        <v>84</v>
      </c>
      <c r="O659" s="125"/>
      <c r="P659" s="125" t="s">
        <v>1881</v>
      </c>
      <c r="Q659" s="193">
        <v>0</v>
      </c>
      <c r="R659" s="193">
        <v>1.322</v>
      </c>
      <c r="S659" s="193">
        <v>1.322</v>
      </c>
      <c r="T659" s="193">
        <v>1.322</v>
      </c>
      <c r="U659" s="193">
        <v>117.327</v>
      </c>
      <c r="V659" s="125" t="s">
        <v>245</v>
      </c>
      <c r="W659" s="226">
        <v>134.4055</v>
      </c>
      <c r="X659" s="226">
        <v>117.3274</v>
      </c>
      <c r="Y659" s="125" t="s">
        <v>1882</v>
      </c>
      <c r="Z659" s="125" t="s">
        <v>334</v>
      </c>
      <c r="AA659" s="563" t="s">
        <v>335</v>
      </c>
      <c r="AB659" s="563" t="s">
        <v>190</v>
      </c>
      <c r="AC659" s="584">
        <f>SUMIF(Sheet3!B:B,C659,Sheet3!D:D)</f>
        <v>75</v>
      </c>
      <c r="AD659" s="193">
        <f>(ROUND(AC659*T659,0))</f>
        <v>99</v>
      </c>
      <c r="AE659" s="75"/>
      <c r="AF659" s="554"/>
    </row>
    <row r="660" outlineLevel="2" spans="1:32">
      <c r="A660" s="125">
        <f>MAX($A$7:A658)+1</f>
        <v>377</v>
      </c>
      <c r="B660" s="125" t="s">
        <v>80</v>
      </c>
      <c r="C660" s="125" t="s">
        <v>84</v>
      </c>
      <c r="D660" s="125" t="s">
        <v>1883</v>
      </c>
      <c r="E660" s="125" t="s">
        <v>242</v>
      </c>
      <c r="F660" s="579" t="s">
        <v>1884</v>
      </c>
      <c r="G660" s="125">
        <v>0</v>
      </c>
      <c r="H660" s="125">
        <v>0.215</v>
      </c>
      <c r="I660" s="125"/>
      <c r="J660" s="125">
        <v>0.415</v>
      </c>
      <c r="K660" s="126">
        <v>39.025</v>
      </c>
      <c r="L660" s="126">
        <v>39.025</v>
      </c>
      <c r="M660" s="126">
        <f>N660</f>
        <v>30</v>
      </c>
      <c r="N660" s="632">
        <f>ROUND(L660*0.7797,0)</f>
        <v>30</v>
      </c>
      <c r="O660" s="125"/>
      <c r="P660" s="125" t="s">
        <v>1884</v>
      </c>
      <c r="Q660" s="193">
        <v>0</v>
      </c>
      <c r="R660" s="193">
        <v>0.215</v>
      </c>
      <c r="S660" s="193">
        <v>0.215</v>
      </c>
      <c r="T660" s="193">
        <v>0.415</v>
      </c>
      <c r="U660" s="193">
        <v>40.871</v>
      </c>
      <c r="V660" s="125" t="s">
        <v>245</v>
      </c>
      <c r="W660" s="226">
        <v>49.7983</v>
      </c>
      <c r="X660" s="226">
        <v>40.8709</v>
      </c>
      <c r="Y660" s="125" t="s">
        <v>1885</v>
      </c>
      <c r="Z660" s="214" t="s">
        <v>334</v>
      </c>
      <c r="AA660" s="556" t="s">
        <v>335</v>
      </c>
      <c r="AB660" s="556" t="s">
        <v>190</v>
      </c>
      <c r="AC660" s="556">
        <f>SUMIF(Sheet3!B:B,C660,Sheet3!D:D)</f>
        <v>75</v>
      </c>
      <c r="AD660" s="193">
        <f>(ROUND(AC660*T660,0))</f>
        <v>31</v>
      </c>
      <c r="AE660" s="557"/>
      <c r="AF660" s="554"/>
    </row>
    <row r="661" outlineLevel="2" spans="1:32">
      <c r="A661" s="125"/>
      <c r="B661" s="125"/>
      <c r="C661" s="125"/>
      <c r="D661" s="125"/>
      <c r="E661" s="125"/>
      <c r="F661" s="579"/>
      <c r="G661" s="125">
        <v>0.237</v>
      </c>
      <c r="H661" s="125">
        <v>0.437</v>
      </c>
      <c r="I661" s="125"/>
      <c r="J661" s="125"/>
      <c r="K661" s="126"/>
      <c r="L661" s="126"/>
      <c r="M661" s="126"/>
      <c r="N661" s="632"/>
      <c r="O661" s="125"/>
      <c r="P661" s="125"/>
      <c r="Q661" s="193">
        <v>0.237</v>
      </c>
      <c r="R661" s="193">
        <v>0.437</v>
      </c>
      <c r="S661" s="193">
        <v>0.2</v>
      </c>
      <c r="T661" s="193"/>
      <c r="U661" s="193"/>
      <c r="V661" s="125"/>
      <c r="W661" s="226"/>
      <c r="X661" s="226"/>
      <c r="Y661" s="125"/>
      <c r="Z661" s="237"/>
      <c r="AA661" s="560"/>
      <c r="AB661" s="560"/>
      <c r="AC661" s="560"/>
      <c r="AD661" s="125"/>
      <c r="AE661" s="561"/>
      <c r="AF661" s="554"/>
    </row>
    <row r="662" outlineLevel="2" spans="1:32">
      <c r="A662" s="125">
        <f>MAX($A$7:A660)+1</f>
        <v>378</v>
      </c>
      <c r="B662" s="125" t="s">
        <v>80</v>
      </c>
      <c r="C662" s="218" t="s">
        <v>84</v>
      </c>
      <c r="D662" s="115" t="s">
        <v>392</v>
      </c>
      <c r="E662" s="125" t="str">
        <f>C662&amp;D662</f>
        <v>陆河县前期工作</v>
      </c>
      <c r="F662" s="223" t="s">
        <v>1886</v>
      </c>
      <c r="G662" s="225"/>
      <c r="H662" s="225"/>
      <c r="I662" s="225"/>
      <c r="J662" s="225"/>
      <c r="K662" s="126">
        <v>17</v>
      </c>
      <c r="L662" s="126">
        <v>17</v>
      </c>
      <c r="M662" s="126">
        <v>17</v>
      </c>
      <c r="N662" s="632">
        <v>17</v>
      </c>
      <c r="O662" s="125"/>
      <c r="P662" s="223"/>
      <c r="Q662" s="223"/>
      <c r="R662" s="223"/>
      <c r="S662" s="223"/>
      <c r="T662" s="223"/>
      <c r="U662" s="223"/>
      <c r="V662" s="225"/>
      <c r="W662" s="377"/>
      <c r="X662" s="377"/>
      <c r="Y662" s="225"/>
      <c r="Z662" s="225"/>
      <c r="AA662" s="554"/>
      <c r="AB662" s="554" t="s">
        <v>392</v>
      </c>
      <c r="AC662" s="559"/>
      <c r="AD662" s="115"/>
      <c r="AE662" s="75">
        <v>17</v>
      </c>
      <c r="AF662" s="554"/>
    </row>
    <row r="663" outlineLevel="1" spans="1:32">
      <c r="A663" s="126"/>
      <c r="B663" s="550" t="s">
        <v>85</v>
      </c>
      <c r="C663" s="407"/>
      <c r="D663" s="194"/>
      <c r="E663" s="194"/>
      <c r="F663" s="550"/>
      <c r="G663" s="193"/>
      <c r="H663" s="193"/>
      <c r="I663" s="193"/>
      <c r="J663" s="193">
        <f>SUBTOTAL(9,J664:J668)</f>
        <v>17.586</v>
      </c>
      <c r="K663" s="551">
        <f>SUBTOTAL(9,K664:K668)</f>
        <v>737</v>
      </c>
      <c r="L663" s="551">
        <f>SUBTOTAL(9,L664:L668)</f>
        <v>737</v>
      </c>
      <c r="M663" s="551">
        <f>SUBTOTAL(9,M664:M668)</f>
        <v>575</v>
      </c>
      <c r="N663" s="633">
        <f>SUBTOTAL(9,N664:N668)</f>
        <v>575</v>
      </c>
      <c r="O663" s="551"/>
      <c r="P663" s="550"/>
      <c r="Q663" s="550"/>
      <c r="R663" s="550"/>
      <c r="S663" s="550"/>
      <c r="T663" s="550"/>
      <c r="U663" s="550"/>
      <c r="V663" s="194"/>
      <c r="W663" s="553">
        <f>SUBTOTAL(9,W664:W668)</f>
        <v>564828.73</v>
      </c>
      <c r="X663" s="553">
        <f>SUBTOTAL(9,X664:X668)</f>
        <v>314532.75</v>
      </c>
      <c r="Y663" s="550"/>
      <c r="Z663" s="193"/>
      <c r="AA663" s="554"/>
      <c r="AB663" s="554" t="s">
        <v>190</v>
      </c>
      <c r="AC663" s="554"/>
      <c r="AD663" s="550"/>
      <c r="AE663" s="75"/>
      <c r="AF663" s="554"/>
    </row>
    <row r="664" ht="36" outlineLevel="2" spans="1:32">
      <c r="A664" s="126">
        <f>MAX($A$7:A662)+1</f>
        <v>379</v>
      </c>
      <c r="B664" s="194" t="s">
        <v>86</v>
      </c>
      <c r="C664" s="194" t="s">
        <v>86</v>
      </c>
      <c r="D664" s="194" t="s">
        <v>336</v>
      </c>
      <c r="E664" s="194" t="s">
        <v>1887</v>
      </c>
      <c r="F664" s="311" t="s">
        <v>1888</v>
      </c>
      <c r="G664" s="193">
        <v>14.383</v>
      </c>
      <c r="H664" s="193">
        <v>19.63</v>
      </c>
      <c r="I664" s="193"/>
      <c r="J664" s="193">
        <v>5.247</v>
      </c>
      <c r="K664" s="126" t="s">
        <v>1594</v>
      </c>
      <c r="L664" s="126"/>
      <c r="M664" s="126">
        <f>N664</f>
        <v>0</v>
      </c>
      <c r="N664" s="633">
        <f>ROUND(L664*0.7797,0)</f>
        <v>0</v>
      </c>
      <c r="O664" s="126"/>
      <c r="P664" s="194" t="s">
        <v>1888</v>
      </c>
      <c r="Q664" s="193">
        <v>14.383</v>
      </c>
      <c r="R664" s="193">
        <v>19.63</v>
      </c>
      <c r="S664" s="193">
        <v>5.247</v>
      </c>
      <c r="T664" s="193">
        <v>5.247</v>
      </c>
      <c r="U664" s="193">
        <v>8094.24</v>
      </c>
      <c r="V664" s="194" t="s">
        <v>384</v>
      </c>
      <c r="W664" s="226">
        <v>8703.23</v>
      </c>
      <c r="X664" s="226">
        <v>8094.24</v>
      </c>
      <c r="Y664" s="194" t="s">
        <v>1889</v>
      </c>
      <c r="Z664" s="193" t="s">
        <v>334</v>
      </c>
      <c r="AA664" s="563" t="s">
        <v>335</v>
      </c>
      <c r="AB664" s="563" t="s">
        <v>340</v>
      </c>
      <c r="AC664" s="563">
        <f>SUMIF(Sheet3!B:B,C664,Sheet3!E:E)</f>
        <v>70</v>
      </c>
      <c r="AD664" s="193">
        <f>(ROUND(AC664*T664,0))</f>
        <v>367</v>
      </c>
      <c r="AE664" s="75"/>
      <c r="AF664" s="554"/>
    </row>
    <row r="665" outlineLevel="2" spans="1:32">
      <c r="A665" s="126">
        <f>MAX($A$7:A664)+1</f>
        <v>380</v>
      </c>
      <c r="B665" s="194" t="s">
        <v>86</v>
      </c>
      <c r="C665" s="194" t="s">
        <v>86</v>
      </c>
      <c r="D665" s="194" t="s">
        <v>336</v>
      </c>
      <c r="E665" s="194" t="s">
        <v>1890</v>
      </c>
      <c r="F665" s="311" t="s">
        <v>1891</v>
      </c>
      <c r="G665" s="193">
        <v>0</v>
      </c>
      <c r="H665" s="193">
        <v>0.9</v>
      </c>
      <c r="I665" s="193"/>
      <c r="J665" s="193">
        <v>11.661</v>
      </c>
      <c r="K665" s="126">
        <v>737</v>
      </c>
      <c r="L665" s="126">
        <v>737</v>
      </c>
      <c r="M665" s="126">
        <f>N665</f>
        <v>575</v>
      </c>
      <c r="N665" s="633">
        <f>ROUND(L665*0.7797,0)</f>
        <v>575</v>
      </c>
      <c r="O665" s="126"/>
      <c r="P665" s="194" t="s">
        <v>1891</v>
      </c>
      <c r="Q665" s="193">
        <v>0</v>
      </c>
      <c r="R665" s="193">
        <v>8.284</v>
      </c>
      <c r="S665" s="193">
        <v>8.284</v>
      </c>
      <c r="T665" s="202">
        <v>11.66</v>
      </c>
      <c r="U665" s="202">
        <v>99711.31</v>
      </c>
      <c r="V665" s="194" t="s">
        <v>384</v>
      </c>
      <c r="W665" s="226">
        <v>534184.56</v>
      </c>
      <c r="X665" s="226">
        <v>289418.59</v>
      </c>
      <c r="Y665" s="194" t="s">
        <v>1892</v>
      </c>
      <c r="Z665" s="202" t="s">
        <v>334</v>
      </c>
      <c r="AA665" s="556" t="s">
        <v>335</v>
      </c>
      <c r="AB665" s="556" t="s">
        <v>190</v>
      </c>
      <c r="AC665" s="556">
        <f>SUMIF(Sheet3!B:B,C665,Sheet3!D:D)</f>
        <v>30</v>
      </c>
      <c r="AD665" s="202">
        <f>(ROUND(AC665*T665,0))</f>
        <v>350</v>
      </c>
      <c r="AE665" s="557"/>
      <c r="AF665" s="558"/>
    </row>
    <row r="666" outlineLevel="2" spans="1:32">
      <c r="A666" s="126"/>
      <c r="B666" s="194"/>
      <c r="C666" s="194"/>
      <c r="D666" s="194"/>
      <c r="E666" s="194"/>
      <c r="F666" s="311" t="s">
        <v>1893</v>
      </c>
      <c r="G666" s="193">
        <v>0</v>
      </c>
      <c r="H666" s="193">
        <v>2.767</v>
      </c>
      <c r="I666" s="193"/>
      <c r="J666" s="193"/>
      <c r="K666" s="126"/>
      <c r="L666" s="126"/>
      <c r="M666" s="126"/>
      <c r="N666" s="633"/>
      <c r="O666" s="126"/>
      <c r="P666" s="194" t="s">
        <v>1893</v>
      </c>
      <c r="Q666" s="193">
        <v>0</v>
      </c>
      <c r="R666" s="193">
        <v>1.324</v>
      </c>
      <c r="S666" s="193">
        <v>1.324</v>
      </c>
      <c r="T666" s="252"/>
      <c r="U666" s="252"/>
      <c r="V666" s="194"/>
      <c r="W666" s="226"/>
      <c r="X666" s="226"/>
      <c r="Y666" s="194"/>
      <c r="Z666" s="252"/>
      <c r="AA666" s="575"/>
      <c r="AB666" s="575"/>
      <c r="AC666" s="575"/>
      <c r="AD666" s="252"/>
      <c r="AE666" s="576"/>
      <c r="AF666" s="577"/>
    </row>
    <row r="667" outlineLevel="2" spans="1:32">
      <c r="A667" s="126"/>
      <c r="B667" s="194"/>
      <c r="C667" s="194"/>
      <c r="D667" s="194"/>
      <c r="E667" s="194"/>
      <c r="F667" s="311" t="s">
        <v>1894</v>
      </c>
      <c r="G667" s="193">
        <v>0</v>
      </c>
      <c r="H667" s="193">
        <v>2.052</v>
      </c>
      <c r="I667" s="193"/>
      <c r="J667" s="193"/>
      <c r="K667" s="126"/>
      <c r="L667" s="126"/>
      <c r="M667" s="126"/>
      <c r="N667" s="633"/>
      <c r="O667" s="126"/>
      <c r="P667" s="194" t="s">
        <v>1894</v>
      </c>
      <c r="Q667" s="193">
        <v>0</v>
      </c>
      <c r="R667" s="193">
        <v>2.052</v>
      </c>
      <c r="S667" s="193">
        <v>2.052</v>
      </c>
      <c r="T667" s="252"/>
      <c r="U667" s="252"/>
      <c r="V667" s="194"/>
      <c r="W667" s="226"/>
      <c r="X667" s="226"/>
      <c r="Y667" s="194"/>
      <c r="Z667" s="252"/>
      <c r="AA667" s="575"/>
      <c r="AB667" s="575"/>
      <c r="AC667" s="575"/>
      <c r="AD667" s="252"/>
      <c r="AE667" s="561"/>
      <c r="AF667" s="577"/>
    </row>
    <row r="668" ht="24" outlineLevel="2" spans="1:32">
      <c r="A668" s="216">
        <f>MAX($A$7:A667)+1</f>
        <v>381</v>
      </c>
      <c r="B668" s="194" t="s">
        <v>86</v>
      </c>
      <c r="C668" s="194" t="s">
        <v>86</v>
      </c>
      <c r="D668" s="194" t="s">
        <v>336</v>
      </c>
      <c r="E668" s="194" t="s">
        <v>1895</v>
      </c>
      <c r="F668" s="311" t="s">
        <v>1894</v>
      </c>
      <c r="G668" s="193">
        <v>2.052</v>
      </c>
      <c r="H668" s="193">
        <v>2.73</v>
      </c>
      <c r="I668" s="193"/>
      <c r="J668" s="193">
        <v>0.678</v>
      </c>
      <c r="K668" s="126" t="s">
        <v>1594</v>
      </c>
      <c r="L668" s="126"/>
      <c r="M668" s="126">
        <f>N668</f>
        <v>0</v>
      </c>
      <c r="N668" s="633">
        <f>ROUND(L668*0.7797,0)</f>
        <v>0</v>
      </c>
      <c r="O668" s="126"/>
      <c r="P668" s="194" t="s">
        <v>1894</v>
      </c>
      <c r="Q668" s="193">
        <v>2.052</v>
      </c>
      <c r="R668" s="193">
        <v>2.73</v>
      </c>
      <c r="S668" s="193">
        <v>0.678</v>
      </c>
      <c r="T668" s="193">
        <v>0.678</v>
      </c>
      <c r="U668" s="193">
        <v>17019.92</v>
      </c>
      <c r="V668" s="194" t="s">
        <v>384</v>
      </c>
      <c r="W668" s="226">
        <v>21940.94</v>
      </c>
      <c r="X668" s="226">
        <v>17019.92</v>
      </c>
      <c r="Y668" s="194" t="s">
        <v>1896</v>
      </c>
      <c r="Z668" s="193" t="s">
        <v>334</v>
      </c>
      <c r="AA668" s="563" t="s">
        <v>335</v>
      </c>
      <c r="AB668" s="563" t="s">
        <v>190</v>
      </c>
      <c r="AC668" s="563">
        <f>SUMIF(Sheet3!B:B,C668,Sheet3!D:D)</f>
        <v>30</v>
      </c>
      <c r="AD668" s="193">
        <f>(ROUND(AC668*T668,0))</f>
        <v>20</v>
      </c>
      <c r="AE668" s="75"/>
      <c r="AF668" s="554"/>
    </row>
    <row r="669" customFormat="1" spans="1:32">
      <c r="A669" s="5" t="s">
        <v>1897</v>
      </c>
      <c r="B669" s="74" t="s">
        <v>86</v>
      </c>
      <c r="C669" s="194" t="s">
        <v>86</v>
      </c>
      <c r="D669" s="194" t="s">
        <v>336</v>
      </c>
      <c r="E669" s="565" t="s">
        <v>1898</v>
      </c>
      <c r="F669" s="584" t="s">
        <v>1899</v>
      </c>
      <c r="G669" s="559" t="s">
        <v>348</v>
      </c>
      <c r="H669" s="559" t="s">
        <v>1900</v>
      </c>
      <c r="I669" s="585"/>
      <c r="J669" s="585"/>
      <c r="K669" s="559"/>
      <c r="L669" s="555"/>
      <c r="M669" s="559"/>
      <c r="N669" s="559"/>
      <c r="O669" s="585"/>
      <c r="P669" s="559" t="s">
        <v>1899</v>
      </c>
      <c r="Q669" s="559" t="s">
        <v>348</v>
      </c>
      <c r="R669" s="559" t="s">
        <v>1900</v>
      </c>
      <c r="S669" s="555">
        <v>2.047</v>
      </c>
      <c r="T669" s="555">
        <v>2.047</v>
      </c>
      <c r="U669" s="555">
        <v>16018.48</v>
      </c>
      <c r="V669" s="559" t="s">
        <v>384</v>
      </c>
      <c r="W669" s="555">
        <v>18319.78</v>
      </c>
      <c r="X669" s="555">
        <v>16018.48</v>
      </c>
      <c r="Y669" s="559" t="s">
        <v>1901</v>
      </c>
      <c r="Z669" s="585" t="s">
        <v>374</v>
      </c>
      <c r="AA669" s="563" t="s">
        <v>335</v>
      </c>
      <c r="AB669" s="563" t="s">
        <v>190</v>
      </c>
      <c r="AC669" s="563">
        <v>30</v>
      </c>
      <c r="AD669" s="559">
        <f>(ROUND(AC669*T669,0))</f>
        <v>61</v>
      </c>
      <c r="AE669" s="566"/>
      <c r="AF669" s="554"/>
    </row>
    <row r="670" customFormat="1" ht="24" spans="1:32">
      <c r="A670" s="5" t="s">
        <v>1902</v>
      </c>
      <c r="B670" s="74" t="s">
        <v>86</v>
      </c>
      <c r="C670" s="194" t="s">
        <v>86</v>
      </c>
      <c r="D670" s="194" t="s">
        <v>336</v>
      </c>
      <c r="E670" s="565" t="s">
        <v>1903</v>
      </c>
      <c r="F670" s="584" t="s">
        <v>1904</v>
      </c>
      <c r="G670" s="559" t="s">
        <v>1905</v>
      </c>
      <c r="H670" s="559" t="s">
        <v>1906</v>
      </c>
      <c r="I670" s="585"/>
      <c r="J670" s="585"/>
      <c r="K670" s="559"/>
      <c r="L670" s="555"/>
      <c r="M670" s="559"/>
      <c r="N670" s="559"/>
      <c r="O670" s="585"/>
      <c r="P670" s="559" t="s">
        <v>1904</v>
      </c>
      <c r="Q670" s="559" t="s">
        <v>1905</v>
      </c>
      <c r="R670" s="559" t="s">
        <v>1906</v>
      </c>
      <c r="S670" s="555">
        <v>0.229</v>
      </c>
      <c r="T670" s="555">
        <v>0.229</v>
      </c>
      <c r="U670" s="555">
        <v>1388.034</v>
      </c>
      <c r="V670" s="559" t="s">
        <v>332</v>
      </c>
      <c r="W670" s="555">
        <v>1648.144</v>
      </c>
      <c r="X670" s="555">
        <v>1388.034</v>
      </c>
      <c r="Y670" s="559" t="s">
        <v>1907</v>
      </c>
      <c r="Z670" s="585" t="s">
        <v>374</v>
      </c>
      <c r="AA670" s="563" t="s">
        <v>335</v>
      </c>
      <c r="AB670" s="563" t="s">
        <v>190</v>
      </c>
      <c r="AC670" s="563">
        <v>30</v>
      </c>
      <c r="AD670" s="559">
        <f>(ROUND(AC670*T670,0))</f>
        <v>7</v>
      </c>
      <c r="AE670" s="566"/>
      <c r="AF670" s="554"/>
    </row>
    <row r="671" customFormat="1" ht="24" spans="1:32">
      <c r="A671" s="5" t="s">
        <v>1908</v>
      </c>
      <c r="B671" s="74" t="s">
        <v>86</v>
      </c>
      <c r="C671" s="194" t="s">
        <v>86</v>
      </c>
      <c r="D671" s="194" t="s">
        <v>336</v>
      </c>
      <c r="E671" s="565" t="s">
        <v>1909</v>
      </c>
      <c r="F671" s="584" t="s">
        <v>1910</v>
      </c>
      <c r="G671" s="559" t="s">
        <v>348</v>
      </c>
      <c r="H671" s="559" t="s">
        <v>1911</v>
      </c>
      <c r="I671" s="585"/>
      <c r="J671" s="585"/>
      <c r="K671" s="559"/>
      <c r="L671" s="555"/>
      <c r="M671" s="559"/>
      <c r="N671" s="559"/>
      <c r="O671" s="585"/>
      <c r="P671" s="559" t="s">
        <v>1910</v>
      </c>
      <c r="Q671" s="559" t="s">
        <v>348</v>
      </c>
      <c r="R671" s="559" t="s">
        <v>1911</v>
      </c>
      <c r="S671" s="555">
        <v>1.659</v>
      </c>
      <c r="T671" s="555">
        <v>1.659</v>
      </c>
      <c r="U671" s="555">
        <v>10055.666</v>
      </c>
      <c r="V671" s="559" t="s">
        <v>332</v>
      </c>
      <c r="W671" s="555">
        <v>11940.046</v>
      </c>
      <c r="X671" s="555">
        <v>10055.666</v>
      </c>
      <c r="Y671" s="559" t="s">
        <v>1907</v>
      </c>
      <c r="Z671" s="585" t="s">
        <v>374</v>
      </c>
      <c r="AA671" s="563" t="s">
        <v>335</v>
      </c>
      <c r="AB671" s="563" t="s">
        <v>190</v>
      </c>
      <c r="AC671" s="563">
        <v>30</v>
      </c>
      <c r="AD671" s="559">
        <f>(ROUND(AC671*T671,0))</f>
        <v>50</v>
      </c>
      <c r="AE671" s="566"/>
      <c r="AF671" s="554"/>
    </row>
    <row r="672" outlineLevel="1" spans="1:32">
      <c r="A672" s="126"/>
      <c r="B672" s="550" t="s">
        <v>87</v>
      </c>
      <c r="C672" s="407"/>
      <c r="D672" s="194"/>
      <c r="E672" s="194"/>
      <c r="F672" s="550"/>
      <c r="G672" s="193"/>
      <c r="H672" s="193"/>
      <c r="I672" s="193"/>
      <c r="J672" s="193">
        <f>SUBTOTAL(9,J673:J675)</f>
        <v>8.132</v>
      </c>
      <c r="K672" s="551">
        <f>SUBTOTAL(9,K673:K675)</f>
        <v>569</v>
      </c>
      <c r="L672" s="551">
        <f>SUBTOTAL(9,L673:L675)</f>
        <v>569.24</v>
      </c>
      <c r="M672" s="551">
        <f>SUBTOTAL(9,M673:M675)</f>
        <v>444</v>
      </c>
      <c r="N672" s="634">
        <f>SUBTOTAL(9,N673:N675)</f>
        <v>444</v>
      </c>
      <c r="O672" s="551"/>
      <c r="P672" s="550"/>
      <c r="Q672" s="550"/>
      <c r="R672" s="550"/>
      <c r="S672" s="550"/>
      <c r="T672" s="550"/>
      <c r="U672" s="550"/>
      <c r="V672" s="194"/>
      <c r="W672" s="553">
        <f>SUBTOTAL(9,W673:W675)</f>
        <v>170442</v>
      </c>
      <c r="X672" s="553">
        <f>SUBTOTAL(9,X673:X675)</f>
        <v>116016</v>
      </c>
      <c r="Y672" s="550"/>
      <c r="Z672" s="193"/>
      <c r="AA672" s="554"/>
      <c r="AB672" s="554" t="s">
        <v>190</v>
      </c>
      <c r="AC672" s="554"/>
      <c r="AD672" s="550"/>
      <c r="AE672" s="75"/>
      <c r="AF672" s="554"/>
    </row>
    <row r="673" outlineLevel="2" spans="1:32">
      <c r="A673" s="126">
        <f>MAX($A$7:A668)+1</f>
        <v>382</v>
      </c>
      <c r="B673" s="194" t="s">
        <v>88</v>
      </c>
      <c r="C673" s="194" t="s">
        <v>88</v>
      </c>
      <c r="D673" s="194" t="s">
        <v>186</v>
      </c>
      <c r="E673" s="194" t="s">
        <v>1912</v>
      </c>
      <c r="F673" s="311" t="s">
        <v>1913</v>
      </c>
      <c r="G673" s="193">
        <v>9.089</v>
      </c>
      <c r="H673" s="193">
        <v>11.028</v>
      </c>
      <c r="I673" s="193"/>
      <c r="J673" s="193">
        <v>8.132</v>
      </c>
      <c r="K673" s="126">
        <v>569</v>
      </c>
      <c r="L673" s="126">
        <v>569.24</v>
      </c>
      <c r="M673" s="126">
        <f>N673</f>
        <v>444</v>
      </c>
      <c r="N673" s="634">
        <f>ROUND(L673*0.7797,0)</f>
        <v>444</v>
      </c>
      <c r="O673" s="126"/>
      <c r="P673" s="194" t="s">
        <v>1913</v>
      </c>
      <c r="Q673" s="193">
        <v>9.089</v>
      </c>
      <c r="R673" s="193">
        <v>11.028</v>
      </c>
      <c r="S673" s="193">
        <v>1.939</v>
      </c>
      <c r="T673" s="202">
        <v>8.132</v>
      </c>
      <c r="U673" s="202">
        <v>103342</v>
      </c>
      <c r="V673" s="194" t="s">
        <v>384</v>
      </c>
      <c r="W673" s="226">
        <v>170442</v>
      </c>
      <c r="X673" s="226">
        <v>116016</v>
      </c>
      <c r="Y673" s="194" t="s">
        <v>1914</v>
      </c>
      <c r="Z673" s="202" t="s">
        <v>334</v>
      </c>
      <c r="AA673" s="556" t="s">
        <v>335</v>
      </c>
      <c r="AB673" s="556" t="s">
        <v>340</v>
      </c>
      <c r="AC673" s="556">
        <f>SUMIF(Sheet3!B:B,C673,Sheet3!E:E)</f>
        <v>70</v>
      </c>
      <c r="AD673" s="202">
        <f>(ROUND(AC673*T673,0))</f>
        <v>569</v>
      </c>
      <c r="AE673" s="75"/>
      <c r="AF673" s="558"/>
    </row>
    <row r="674" outlineLevel="2" spans="1:32">
      <c r="A674" s="126"/>
      <c r="B674" s="194"/>
      <c r="C674" s="194"/>
      <c r="D674" s="194"/>
      <c r="E674" s="194"/>
      <c r="F674" s="311" t="s">
        <v>1915</v>
      </c>
      <c r="G674" s="193">
        <v>10.566</v>
      </c>
      <c r="H674" s="193">
        <v>13.027</v>
      </c>
      <c r="I674" s="193"/>
      <c r="J674" s="193"/>
      <c r="K674" s="126"/>
      <c r="L674" s="126"/>
      <c r="M674" s="126"/>
      <c r="N674" s="634"/>
      <c r="O674" s="126"/>
      <c r="P674" s="194" t="s">
        <v>1915</v>
      </c>
      <c r="Q674" s="193">
        <v>10.566</v>
      </c>
      <c r="R674" s="193">
        <v>13.027</v>
      </c>
      <c r="S674" s="193">
        <v>2.461</v>
      </c>
      <c r="T674" s="252"/>
      <c r="U674" s="252"/>
      <c r="V674" s="194"/>
      <c r="W674" s="226"/>
      <c r="X674" s="226"/>
      <c r="Y674" s="194"/>
      <c r="Z674" s="252"/>
      <c r="AA674" s="575"/>
      <c r="AB674" s="575"/>
      <c r="AC674" s="575"/>
      <c r="AD674" s="252"/>
      <c r="AE674" s="75"/>
      <c r="AF674" s="577"/>
    </row>
    <row r="675" outlineLevel="2" spans="1:32">
      <c r="A675" s="126"/>
      <c r="B675" s="194"/>
      <c r="C675" s="194"/>
      <c r="D675" s="194"/>
      <c r="E675" s="194"/>
      <c r="F675" s="311" t="s">
        <v>1913</v>
      </c>
      <c r="G675" s="193">
        <v>12</v>
      </c>
      <c r="H675" s="193">
        <v>15.732</v>
      </c>
      <c r="I675" s="193"/>
      <c r="J675" s="193"/>
      <c r="K675" s="126"/>
      <c r="L675" s="126"/>
      <c r="M675" s="126"/>
      <c r="N675" s="634"/>
      <c r="O675" s="126"/>
      <c r="P675" s="194" t="s">
        <v>1913</v>
      </c>
      <c r="Q675" s="193">
        <v>12</v>
      </c>
      <c r="R675" s="193">
        <v>15.732</v>
      </c>
      <c r="S675" s="193">
        <v>3.732</v>
      </c>
      <c r="T675" s="203"/>
      <c r="U675" s="203"/>
      <c r="V675" s="194"/>
      <c r="W675" s="226"/>
      <c r="X675" s="226"/>
      <c r="Y675" s="194"/>
      <c r="Z675" s="203"/>
      <c r="AA675" s="560"/>
      <c r="AB675" s="560"/>
      <c r="AC675" s="560"/>
      <c r="AD675" s="203"/>
      <c r="AE675" s="75"/>
      <c r="AF675" s="562"/>
    </row>
    <row r="676" outlineLevel="1" spans="1:32">
      <c r="A676" s="126"/>
      <c r="B676" s="550" t="s">
        <v>89</v>
      </c>
      <c r="C676" s="407"/>
      <c r="D676" s="125"/>
      <c r="E676" s="125"/>
      <c r="F676" s="569"/>
      <c r="G676" s="115"/>
      <c r="H676" s="115"/>
      <c r="I676" s="115"/>
      <c r="J676" s="115">
        <f>SUBTOTAL(9,J677:J733)</f>
        <v>133.926</v>
      </c>
      <c r="K676" s="551">
        <f>SUBTOTAL(9,K677:K733)</f>
        <v>7381</v>
      </c>
      <c r="L676" s="551">
        <f>SUBTOTAL(9,L677:L733)</f>
        <v>7381</v>
      </c>
      <c r="M676" s="551">
        <f>SUBTOTAL(9,M677:M733)</f>
        <v>5780</v>
      </c>
      <c r="N676" s="425">
        <f>SUBTOTAL(9,N677:N733)</f>
        <v>5780</v>
      </c>
      <c r="O676" s="551"/>
      <c r="P676" s="569"/>
      <c r="Q676" s="569"/>
      <c r="R676" s="569"/>
      <c r="S676" s="569"/>
      <c r="T676" s="569"/>
      <c r="U676" s="569"/>
      <c r="V676" s="115"/>
      <c r="W676" s="570">
        <f>SUBTOTAL(9,W677:W733)</f>
        <v>12840.787</v>
      </c>
      <c r="X676" s="570">
        <f>SUBTOTAL(9,X677:X733)</f>
        <v>10948.347</v>
      </c>
      <c r="Y676" s="568"/>
      <c r="Z676" s="115"/>
      <c r="AA676" s="554"/>
      <c r="AB676" s="554" t="s">
        <v>190</v>
      </c>
      <c r="AC676" s="554"/>
      <c r="AD676" s="569"/>
      <c r="AE676" s="75"/>
      <c r="AF676" s="554"/>
    </row>
    <row r="677" outlineLevel="2" spans="1:32">
      <c r="A677" s="126">
        <f>MAX($A$7:A675)+1</f>
        <v>383</v>
      </c>
      <c r="B677" s="194" t="s">
        <v>90</v>
      </c>
      <c r="C677" s="407" t="s">
        <v>94</v>
      </c>
      <c r="D677" s="125" t="s">
        <v>392</v>
      </c>
      <c r="E677" s="125" t="str">
        <f>C677&amp;D677</f>
        <v>台山市前期工作</v>
      </c>
      <c r="F677" s="571" t="s">
        <v>1916</v>
      </c>
      <c r="G677" s="115"/>
      <c r="H677" s="115"/>
      <c r="I677" s="115"/>
      <c r="J677" s="115"/>
      <c r="K677" s="126">
        <v>49</v>
      </c>
      <c r="L677" s="126">
        <v>49</v>
      </c>
      <c r="M677" s="126">
        <v>49</v>
      </c>
      <c r="N677" s="425">
        <v>49</v>
      </c>
      <c r="O677" s="126"/>
      <c r="P677" s="571"/>
      <c r="Q677" s="571"/>
      <c r="R677" s="571"/>
      <c r="S677" s="571"/>
      <c r="T677" s="571"/>
      <c r="U677" s="571"/>
      <c r="V677" s="115"/>
      <c r="W677" s="385"/>
      <c r="X677" s="385"/>
      <c r="Y677" s="115"/>
      <c r="Z677" s="115"/>
      <c r="AA677" s="554"/>
      <c r="AB677" s="554" t="s">
        <v>392</v>
      </c>
      <c r="AC677" s="554"/>
      <c r="AD677" s="571"/>
      <c r="AE677" s="75">
        <v>49</v>
      </c>
      <c r="AF677" s="554"/>
    </row>
    <row r="678" ht="36" outlineLevel="2" spans="1:32">
      <c r="A678" s="126">
        <f>MAX($A$7:A677)+1</f>
        <v>384</v>
      </c>
      <c r="B678" s="194" t="s">
        <v>90</v>
      </c>
      <c r="C678" s="194" t="s">
        <v>94</v>
      </c>
      <c r="D678" s="194" t="s">
        <v>186</v>
      </c>
      <c r="E678" s="194" t="s">
        <v>1917</v>
      </c>
      <c r="F678" s="311" t="s">
        <v>1918</v>
      </c>
      <c r="G678" s="193">
        <v>0.116</v>
      </c>
      <c r="H678" s="193">
        <v>0.92</v>
      </c>
      <c r="I678" s="193"/>
      <c r="J678" s="193">
        <v>0.804</v>
      </c>
      <c r="K678" s="126">
        <v>62</v>
      </c>
      <c r="L678" s="126">
        <v>61</v>
      </c>
      <c r="M678" s="126">
        <f t="shared" ref="M678:M694" si="58">N678</f>
        <v>48</v>
      </c>
      <c r="N678" s="425">
        <f t="shared" ref="N678:N710" si="59">ROUND(L678*0.7797,0)</f>
        <v>48</v>
      </c>
      <c r="O678" s="126"/>
      <c r="P678" s="194" t="s">
        <v>1918</v>
      </c>
      <c r="Q678" s="193">
        <v>0.116</v>
      </c>
      <c r="R678" s="193">
        <v>0.991</v>
      </c>
      <c r="S678" s="193">
        <v>0.875</v>
      </c>
      <c r="T678" s="193">
        <v>0.875</v>
      </c>
      <c r="U678" s="193">
        <v>62.73</v>
      </c>
      <c r="V678" s="194" t="s">
        <v>245</v>
      </c>
      <c r="W678" s="226">
        <v>67.17</v>
      </c>
      <c r="X678" s="226">
        <v>62.73</v>
      </c>
      <c r="Y678" s="194" t="s">
        <v>1919</v>
      </c>
      <c r="Z678" s="193" t="s">
        <v>334</v>
      </c>
      <c r="AA678" s="563" t="s">
        <v>335</v>
      </c>
      <c r="AB678" s="563" t="s">
        <v>190</v>
      </c>
      <c r="AC678" s="563">
        <f>SUMIF(Sheet3!B:B,C678,Sheet3!D:D)</f>
        <v>60</v>
      </c>
      <c r="AD678" s="193">
        <f>(ROUND(AC678*T678,0))</f>
        <v>53</v>
      </c>
      <c r="AE678" s="75"/>
      <c r="AF678" s="554"/>
    </row>
    <row r="679" ht="36" outlineLevel="2" spans="1:32">
      <c r="A679" s="126">
        <f>MAX($A$7:A678)+1</f>
        <v>385</v>
      </c>
      <c r="B679" s="194" t="s">
        <v>90</v>
      </c>
      <c r="C679" s="407" t="s">
        <v>94</v>
      </c>
      <c r="D679" s="194" t="s">
        <v>186</v>
      </c>
      <c r="E679" s="194" t="s">
        <v>1920</v>
      </c>
      <c r="F679" s="194" t="s">
        <v>1921</v>
      </c>
      <c r="G679" s="193">
        <v>0</v>
      </c>
      <c r="H679" s="193">
        <v>0.653</v>
      </c>
      <c r="I679" s="193"/>
      <c r="J679" s="193">
        <v>0.653</v>
      </c>
      <c r="K679" s="126">
        <v>36</v>
      </c>
      <c r="L679" s="126">
        <v>35</v>
      </c>
      <c r="M679" s="126">
        <f t="shared" si="58"/>
        <v>27</v>
      </c>
      <c r="N679" s="425">
        <f t="shared" si="59"/>
        <v>27</v>
      </c>
      <c r="O679" s="126"/>
      <c r="P679" s="194"/>
      <c r="Q679" s="194"/>
      <c r="R679" s="194"/>
      <c r="S679" s="194"/>
      <c r="T679" s="194"/>
      <c r="U679" s="194"/>
      <c r="V679" s="194" t="s">
        <v>245</v>
      </c>
      <c r="W679" s="226">
        <v>43.47</v>
      </c>
      <c r="X679" s="226">
        <v>36.63</v>
      </c>
      <c r="Y679" s="194" t="s">
        <v>1922</v>
      </c>
      <c r="Z679" s="193" t="s">
        <v>334</v>
      </c>
      <c r="AA679" s="554"/>
      <c r="AB679" s="554" t="s">
        <v>190</v>
      </c>
      <c r="AC679" s="554">
        <f>SUMIF(Sheet3!B:B,C679,Sheet3!D:D)</f>
        <v>60</v>
      </c>
      <c r="AD679" s="194"/>
      <c r="AE679" s="75"/>
      <c r="AF679" s="554"/>
    </row>
    <row r="680" ht="36" outlineLevel="2" spans="1:32">
      <c r="A680" s="126">
        <f>MAX($A$7:A679)+1</f>
        <v>386</v>
      </c>
      <c r="B680" s="194" t="s">
        <v>90</v>
      </c>
      <c r="C680" s="407" t="s">
        <v>94</v>
      </c>
      <c r="D680" s="194" t="s">
        <v>186</v>
      </c>
      <c r="E680" s="194" t="s">
        <v>1923</v>
      </c>
      <c r="F680" s="194" t="s">
        <v>1924</v>
      </c>
      <c r="G680" s="193">
        <v>0</v>
      </c>
      <c r="H680" s="193">
        <v>2.72</v>
      </c>
      <c r="I680" s="193"/>
      <c r="J680" s="193">
        <v>2.72</v>
      </c>
      <c r="K680" s="126">
        <v>166</v>
      </c>
      <c r="L680" s="126">
        <v>165</v>
      </c>
      <c r="M680" s="126">
        <f t="shared" si="58"/>
        <v>129</v>
      </c>
      <c r="N680" s="425">
        <f t="shared" si="59"/>
        <v>129</v>
      </c>
      <c r="O680" s="126"/>
      <c r="P680" s="194"/>
      <c r="Q680" s="194"/>
      <c r="R680" s="194"/>
      <c r="S680" s="194"/>
      <c r="T680" s="194"/>
      <c r="U680" s="194"/>
      <c r="V680" s="194" t="s">
        <v>245</v>
      </c>
      <c r="W680" s="226">
        <v>195.78</v>
      </c>
      <c r="X680" s="226">
        <v>166.13</v>
      </c>
      <c r="Y680" s="194" t="s">
        <v>1925</v>
      </c>
      <c r="Z680" s="193" t="s">
        <v>334</v>
      </c>
      <c r="AA680" s="554"/>
      <c r="AB680" s="554" t="s">
        <v>190</v>
      </c>
      <c r="AC680" s="554">
        <f>SUMIF(Sheet3!B:B,C680,Sheet3!D:D)</f>
        <v>60</v>
      </c>
      <c r="AD680" s="194"/>
      <c r="AE680" s="75"/>
      <c r="AF680" s="554"/>
    </row>
    <row r="681" ht="24" outlineLevel="2" spans="1:32">
      <c r="A681" s="126">
        <f>MAX($A$7:A680)+1</f>
        <v>387</v>
      </c>
      <c r="B681" s="194" t="s">
        <v>90</v>
      </c>
      <c r="C681" s="407" t="s">
        <v>94</v>
      </c>
      <c r="D681" s="194" t="s">
        <v>186</v>
      </c>
      <c r="E681" s="194" t="s">
        <v>1926</v>
      </c>
      <c r="F681" s="194" t="s">
        <v>1927</v>
      </c>
      <c r="G681" s="193">
        <v>0</v>
      </c>
      <c r="H681" s="193">
        <v>2</v>
      </c>
      <c r="I681" s="193"/>
      <c r="J681" s="193">
        <v>2</v>
      </c>
      <c r="K681" s="126">
        <v>70</v>
      </c>
      <c r="L681" s="126">
        <v>69</v>
      </c>
      <c r="M681" s="126">
        <f t="shared" si="58"/>
        <v>54</v>
      </c>
      <c r="N681" s="425">
        <f t="shared" si="59"/>
        <v>54</v>
      </c>
      <c r="O681" s="126"/>
      <c r="P681" s="194"/>
      <c r="Q681" s="194"/>
      <c r="R681" s="194"/>
      <c r="S681" s="194"/>
      <c r="T681" s="194"/>
      <c r="U681" s="194"/>
      <c r="V681" s="194" t="s">
        <v>245</v>
      </c>
      <c r="W681" s="226">
        <v>84.94</v>
      </c>
      <c r="X681" s="226">
        <v>70.4</v>
      </c>
      <c r="Y681" s="194" t="s">
        <v>1928</v>
      </c>
      <c r="Z681" s="193" t="s">
        <v>334</v>
      </c>
      <c r="AA681" s="554"/>
      <c r="AB681" s="554" t="s">
        <v>190</v>
      </c>
      <c r="AC681" s="554">
        <f>SUMIF(Sheet3!B:B,C681,Sheet3!D:D)</f>
        <v>60</v>
      </c>
      <c r="AD681" s="194"/>
      <c r="AE681" s="75"/>
      <c r="AF681" s="554"/>
    </row>
    <row r="682" ht="24" outlineLevel="2" spans="1:32">
      <c r="A682" s="126">
        <f>MAX($A$7:A681)+1</f>
        <v>388</v>
      </c>
      <c r="B682" s="194" t="s">
        <v>90</v>
      </c>
      <c r="C682" s="194" t="s">
        <v>94</v>
      </c>
      <c r="D682" s="194" t="s">
        <v>187</v>
      </c>
      <c r="E682" s="194" t="s">
        <v>1929</v>
      </c>
      <c r="F682" s="311" t="s">
        <v>1930</v>
      </c>
      <c r="G682" s="193">
        <v>0.427</v>
      </c>
      <c r="H682" s="193">
        <v>2.603</v>
      </c>
      <c r="I682" s="193"/>
      <c r="J682" s="193">
        <v>2.176</v>
      </c>
      <c r="K682" s="126">
        <v>26</v>
      </c>
      <c r="L682" s="126">
        <v>25</v>
      </c>
      <c r="M682" s="126">
        <f t="shared" si="58"/>
        <v>19</v>
      </c>
      <c r="N682" s="425">
        <f t="shared" si="59"/>
        <v>19</v>
      </c>
      <c r="O682" s="126"/>
      <c r="P682" s="194" t="s">
        <v>1930</v>
      </c>
      <c r="Q682" s="193">
        <v>0.427</v>
      </c>
      <c r="R682" s="193">
        <v>2.603</v>
      </c>
      <c r="S682" s="193">
        <v>2.176</v>
      </c>
      <c r="T682" s="193">
        <v>2.176</v>
      </c>
      <c r="U682" s="193">
        <v>26.24</v>
      </c>
      <c r="V682" s="194" t="s">
        <v>342</v>
      </c>
      <c r="W682" s="226">
        <v>28.9</v>
      </c>
      <c r="X682" s="226">
        <v>26.24</v>
      </c>
      <c r="Y682" s="194" t="s">
        <v>1931</v>
      </c>
      <c r="Z682" s="193" t="s">
        <v>334</v>
      </c>
      <c r="AA682" s="563" t="s">
        <v>335</v>
      </c>
      <c r="AB682" s="563" t="s">
        <v>192</v>
      </c>
      <c r="AC682" s="563">
        <f>SUMIF(Sheet3!B:B,C682,Sheet3!F:F)</f>
        <v>30</v>
      </c>
      <c r="AD682" s="193">
        <f>(ROUND(AC682*T682,0))</f>
        <v>65</v>
      </c>
      <c r="AE682" s="75"/>
      <c r="AF682" s="554"/>
    </row>
    <row r="683" ht="36" outlineLevel="2" spans="1:32">
      <c r="A683" s="126">
        <f>MAX($A$7:A682)+1</f>
        <v>389</v>
      </c>
      <c r="B683" s="194" t="s">
        <v>90</v>
      </c>
      <c r="C683" s="194" t="s">
        <v>94</v>
      </c>
      <c r="D683" s="194" t="s">
        <v>186</v>
      </c>
      <c r="E683" s="194" t="s">
        <v>1932</v>
      </c>
      <c r="F683" s="311" t="s">
        <v>1933</v>
      </c>
      <c r="G683" s="193">
        <v>0</v>
      </c>
      <c r="H683" s="193">
        <v>1.537</v>
      </c>
      <c r="I683" s="193"/>
      <c r="J683" s="193">
        <v>1.537</v>
      </c>
      <c r="K683" s="126">
        <v>38</v>
      </c>
      <c r="L683" s="126">
        <v>37</v>
      </c>
      <c r="M683" s="126">
        <f t="shared" si="58"/>
        <v>29</v>
      </c>
      <c r="N683" s="425">
        <f t="shared" si="59"/>
        <v>29</v>
      </c>
      <c r="O683" s="126"/>
      <c r="P683" s="194" t="s">
        <v>1933</v>
      </c>
      <c r="Q683" s="193">
        <v>0</v>
      </c>
      <c r="R683" s="193">
        <v>1.537</v>
      </c>
      <c r="S683" s="193">
        <v>1.537</v>
      </c>
      <c r="T683" s="193">
        <v>1.537</v>
      </c>
      <c r="U683" s="193">
        <v>38.45</v>
      </c>
      <c r="V683" s="194" t="s">
        <v>245</v>
      </c>
      <c r="W683" s="226">
        <v>42.98</v>
      </c>
      <c r="X683" s="226">
        <v>38.45</v>
      </c>
      <c r="Y683" s="194" t="s">
        <v>1934</v>
      </c>
      <c r="Z683" s="193" t="s">
        <v>334</v>
      </c>
      <c r="AA683" s="563" t="s">
        <v>335</v>
      </c>
      <c r="AB683" s="563" t="s">
        <v>190</v>
      </c>
      <c r="AC683" s="563">
        <f>SUMIF(Sheet3!B:B,C683,Sheet3!D:D)</f>
        <v>60</v>
      </c>
      <c r="AD683" s="193">
        <f>(ROUND(AC683*T683,0))</f>
        <v>92</v>
      </c>
      <c r="AE683" s="75"/>
      <c r="AF683" s="554"/>
    </row>
    <row r="684" ht="36" outlineLevel="2" spans="1:32">
      <c r="A684" s="126">
        <f>MAX($A$7:A683)+1</f>
        <v>390</v>
      </c>
      <c r="B684" s="194" t="s">
        <v>90</v>
      </c>
      <c r="C684" s="194" t="s">
        <v>94</v>
      </c>
      <c r="D684" s="194" t="s">
        <v>186</v>
      </c>
      <c r="E684" s="194" t="s">
        <v>1935</v>
      </c>
      <c r="F684" s="311" t="s">
        <v>1936</v>
      </c>
      <c r="G684" s="193">
        <v>0.652</v>
      </c>
      <c r="H684" s="193">
        <v>1.971</v>
      </c>
      <c r="I684" s="193"/>
      <c r="J684" s="193">
        <v>1.319</v>
      </c>
      <c r="K684" s="126">
        <v>104</v>
      </c>
      <c r="L684" s="126">
        <v>103</v>
      </c>
      <c r="M684" s="126">
        <f t="shared" si="58"/>
        <v>80</v>
      </c>
      <c r="N684" s="425">
        <f t="shared" si="59"/>
        <v>80</v>
      </c>
      <c r="O684" s="126"/>
      <c r="P684" s="194" t="s">
        <v>1936</v>
      </c>
      <c r="Q684" s="193">
        <v>0.652</v>
      </c>
      <c r="R684" s="193">
        <v>1.971</v>
      </c>
      <c r="S684" s="193">
        <v>1.319</v>
      </c>
      <c r="T684" s="193">
        <v>1.319</v>
      </c>
      <c r="U684" s="193">
        <v>84.46</v>
      </c>
      <c r="V684" s="194" t="s">
        <v>245</v>
      </c>
      <c r="W684" s="226">
        <v>116.92</v>
      </c>
      <c r="X684" s="226">
        <v>104</v>
      </c>
      <c r="Y684" s="194" t="s">
        <v>1937</v>
      </c>
      <c r="Z684" s="193" t="s">
        <v>334</v>
      </c>
      <c r="AA684" s="563" t="s">
        <v>335</v>
      </c>
      <c r="AB684" s="563" t="s">
        <v>190</v>
      </c>
      <c r="AC684" s="563">
        <f>SUMIF(Sheet3!B:B,C684,Sheet3!D:D)</f>
        <v>60</v>
      </c>
      <c r="AD684" s="193">
        <f>(ROUND(AC684*T684,0))</f>
        <v>79</v>
      </c>
      <c r="AE684" s="75"/>
      <c r="AF684" s="554"/>
    </row>
    <row r="685" ht="24" outlineLevel="2" spans="1:32">
      <c r="A685" s="126">
        <f>MAX($A$7:A684)+1</f>
        <v>391</v>
      </c>
      <c r="B685" s="194" t="s">
        <v>90</v>
      </c>
      <c r="C685" s="407" t="s">
        <v>94</v>
      </c>
      <c r="D685" s="194" t="s">
        <v>186</v>
      </c>
      <c r="E685" s="194" t="s">
        <v>1938</v>
      </c>
      <c r="F685" s="194" t="s">
        <v>1939</v>
      </c>
      <c r="G685" s="193">
        <v>1.8</v>
      </c>
      <c r="H685" s="193">
        <v>2.908</v>
      </c>
      <c r="I685" s="193"/>
      <c r="J685" s="193">
        <v>1.108</v>
      </c>
      <c r="K685" s="126">
        <v>49</v>
      </c>
      <c r="L685" s="126">
        <v>48</v>
      </c>
      <c r="M685" s="126">
        <f t="shared" si="58"/>
        <v>37</v>
      </c>
      <c r="N685" s="425">
        <f t="shared" si="59"/>
        <v>37</v>
      </c>
      <c r="O685" s="126"/>
      <c r="P685" s="194"/>
      <c r="Q685" s="194"/>
      <c r="R685" s="194"/>
      <c r="S685" s="194"/>
      <c r="T685" s="194"/>
      <c r="U685" s="194"/>
      <c r="V685" s="194" t="s">
        <v>245</v>
      </c>
      <c r="W685" s="226">
        <v>59.1</v>
      </c>
      <c r="X685" s="226">
        <v>49.57</v>
      </c>
      <c r="Y685" s="194" t="s">
        <v>1940</v>
      </c>
      <c r="Z685" s="193" t="s">
        <v>334</v>
      </c>
      <c r="AA685" s="554"/>
      <c r="AB685" s="554" t="s">
        <v>190</v>
      </c>
      <c r="AC685" s="554">
        <f>SUMIF(Sheet3!B:B,C685,Sheet3!D:D)</f>
        <v>60</v>
      </c>
      <c r="AD685" s="194"/>
      <c r="AE685" s="75"/>
      <c r="AF685" s="554"/>
    </row>
    <row r="686" ht="24" outlineLevel="2" spans="1:32">
      <c r="A686" s="126">
        <f>MAX($A$7:A685)+1</f>
        <v>392</v>
      </c>
      <c r="B686" s="194" t="s">
        <v>90</v>
      </c>
      <c r="C686" s="194" t="s">
        <v>94</v>
      </c>
      <c r="D686" s="194" t="s">
        <v>186</v>
      </c>
      <c r="E686" s="194" t="s">
        <v>1941</v>
      </c>
      <c r="F686" s="311" t="s">
        <v>1942</v>
      </c>
      <c r="G686" s="193">
        <v>0</v>
      </c>
      <c r="H686" s="193">
        <v>0.41</v>
      </c>
      <c r="I686" s="193"/>
      <c r="J686" s="193">
        <v>0.41</v>
      </c>
      <c r="K686" s="126">
        <v>22</v>
      </c>
      <c r="L686" s="126">
        <v>21</v>
      </c>
      <c r="M686" s="126">
        <f t="shared" si="58"/>
        <v>16</v>
      </c>
      <c r="N686" s="425">
        <f t="shared" si="59"/>
        <v>16</v>
      </c>
      <c r="O686" s="126"/>
      <c r="P686" s="194" t="s">
        <v>1942</v>
      </c>
      <c r="Q686" s="193">
        <v>0</v>
      </c>
      <c r="R686" s="193">
        <v>0.506</v>
      </c>
      <c r="S686" s="193">
        <v>0.506</v>
      </c>
      <c r="T686" s="193">
        <v>0.506</v>
      </c>
      <c r="U686" s="193">
        <v>22.78</v>
      </c>
      <c r="V686" s="194" t="s">
        <v>245</v>
      </c>
      <c r="W686" s="226">
        <v>25.6</v>
      </c>
      <c r="X686" s="226">
        <v>22.78</v>
      </c>
      <c r="Y686" s="194" t="s">
        <v>1943</v>
      </c>
      <c r="Z686" s="193" t="s">
        <v>334</v>
      </c>
      <c r="AA686" s="563" t="s">
        <v>335</v>
      </c>
      <c r="AB686" s="563" t="s">
        <v>190</v>
      </c>
      <c r="AC686" s="563">
        <f>SUMIF(Sheet3!B:B,C686,Sheet3!D:D)</f>
        <v>60</v>
      </c>
      <c r="AD686" s="193">
        <f>(ROUND(AC686*T686,0))</f>
        <v>30</v>
      </c>
      <c r="AE686" s="75"/>
      <c r="AF686" s="554"/>
    </row>
    <row r="687" ht="36" outlineLevel="2" spans="1:32">
      <c r="A687" s="126">
        <f>MAX($A$7:A686)+1</f>
        <v>393</v>
      </c>
      <c r="B687" s="194" t="s">
        <v>90</v>
      </c>
      <c r="C687" s="194" t="s">
        <v>94</v>
      </c>
      <c r="D687" s="194" t="s">
        <v>187</v>
      </c>
      <c r="E687" s="194" t="s">
        <v>1944</v>
      </c>
      <c r="F687" s="311" t="s">
        <v>1945</v>
      </c>
      <c r="G687" s="193">
        <v>0</v>
      </c>
      <c r="H687" s="193">
        <v>2.1</v>
      </c>
      <c r="I687" s="193"/>
      <c r="J687" s="193">
        <v>2.1</v>
      </c>
      <c r="K687" s="126">
        <v>99</v>
      </c>
      <c r="L687" s="126">
        <v>99</v>
      </c>
      <c r="M687" s="126">
        <f t="shared" si="58"/>
        <v>77</v>
      </c>
      <c r="N687" s="425">
        <f t="shared" si="59"/>
        <v>77</v>
      </c>
      <c r="O687" s="126"/>
      <c r="P687" s="194" t="s">
        <v>1945</v>
      </c>
      <c r="Q687" s="193">
        <v>0</v>
      </c>
      <c r="R687" s="193">
        <v>2.1</v>
      </c>
      <c r="S687" s="193">
        <v>2.1</v>
      </c>
      <c r="T687" s="193">
        <v>2.1</v>
      </c>
      <c r="U687" s="193">
        <v>99.93</v>
      </c>
      <c r="V687" s="194" t="s">
        <v>342</v>
      </c>
      <c r="W687" s="226">
        <v>118.88</v>
      </c>
      <c r="X687" s="226">
        <v>99.93</v>
      </c>
      <c r="Y687" s="194" t="s">
        <v>1946</v>
      </c>
      <c r="Z687" s="193" t="s">
        <v>334</v>
      </c>
      <c r="AA687" s="563" t="s">
        <v>335</v>
      </c>
      <c r="AB687" s="563" t="s">
        <v>192</v>
      </c>
      <c r="AC687" s="563">
        <f>SUMIF(Sheet3!B:B,C687,Sheet3!F:F)</f>
        <v>30</v>
      </c>
      <c r="AD687" s="193">
        <f>(ROUND(AC687*T687,0))</f>
        <v>63</v>
      </c>
      <c r="AE687" s="75"/>
      <c r="AF687" s="554"/>
    </row>
    <row r="688" ht="36" outlineLevel="2" spans="1:32">
      <c r="A688" s="126">
        <f>MAX($A$7:A687)+1</f>
        <v>394</v>
      </c>
      <c r="B688" s="194" t="s">
        <v>90</v>
      </c>
      <c r="C688" s="194" t="s">
        <v>94</v>
      </c>
      <c r="D688" s="194" t="s">
        <v>186</v>
      </c>
      <c r="E688" s="194" t="s">
        <v>1947</v>
      </c>
      <c r="F688" s="311" t="s">
        <v>1948</v>
      </c>
      <c r="G688" s="193">
        <v>0</v>
      </c>
      <c r="H688" s="193">
        <v>2.272</v>
      </c>
      <c r="I688" s="193"/>
      <c r="J688" s="193">
        <v>2.272</v>
      </c>
      <c r="K688" s="126">
        <v>51</v>
      </c>
      <c r="L688" s="126">
        <v>50</v>
      </c>
      <c r="M688" s="126">
        <f t="shared" si="58"/>
        <v>39</v>
      </c>
      <c r="N688" s="425">
        <f t="shared" si="59"/>
        <v>39</v>
      </c>
      <c r="O688" s="126"/>
      <c r="P688" s="194" t="s">
        <v>1948</v>
      </c>
      <c r="Q688" s="193">
        <v>0</v>
      </c>
      <c r="R688" s="193">
        <v>2.272</v>
      </c>
      <c r="S688" s="193">
        <v>2.272</v>
      </c>
      <c r="T688" s="193">
        <v>2.272</v>
      </c>
      <c r="U688" s="193">
        <v>51.32</v>
      </c>
      <c r="V688" s="194" t="s">
        <v>245</v>
      </c>
      <c r="W688" s="226">
        <v>63.77</v>
      </c>
      <c r="X688" s="226">
        <v>51.32</v>
      </c>
      <c r="Y688" s="194" t="s">
        <v>1949</v>
      </c>
      <c r="Z688" s="193" t="s">
        <v>334</v>
      </c>
      <c r="AA688" s="563" t="s">
        <v>335</v>
      </c>
      <c r="AB688" s="563" t="s">
        <v>190</v>
      </c>
      <c r="AC688" s="563">
        <f>SUMIF(Sheet3!B:B,C688,Sheet3!D:D)</f>
        <v>60</v>
      </c>
      <c r="AD688" s="193">
        <f>(ROUND(AC688*T688,0))</f>
        <v>136</v>
      </c>
      <c r="AE688" s="75"/>
      <c r="AF688" s="554"/>
    </row>
    <row r="689" ht="36" outlineLevel="2" spans="1:32">
      <c r="A689" s="126">
        <f>MAX($A$7:A688)+1</f>
        <v>395</v>
      </c>
      <c r="B689" s="194" t="s">
        <v>90</v>
      </c>
      <c r="C689" s="194" t="s">
        <v>94</v>
      </c>
      <c r="D689" s="194" t="s">
        <v>186</v>
      </c>
      <c r="E689" s="194" t="s">
        <v>1950</v>
      </c>
      <c r="F689" s="311" t="s">
        <v>1951</v>
      </c>
      <c r="G689" s="193">
        <v>0</v>
      </c>
      <c r="H689" s="193">
        <v>1.011</v>
      </c>
      <c r="I689" s="193"/>
      <c r="J689" s="193">
        <v>1.011</v>
      </c>
      <c r="K689" s="126">
        <v>56</v>
      </c>
      <c r="L689" s="126">
        <v>55</v>
      </c>
      <c r="M689" s="126">
        <f t="shared" si="58"/>
        <v>43</v>
      </c>
      <c r="N689" s="425">
        <f t="shared" si="59"/>
        <v>43</v>
      </c>
      <c r="O689" s="126"/>
      <c r="P689" s="194" t="s">
        <v>1951</v>
      </c>
      <c r="Q689" s="193">
        <v>0</v>
      </c>
      <c r="R689" s="193">
        <v>1.011</v>
      </c>
      <c r="S689" s="193">
        <v>1.011</v>
      </c>
      <c r="T689" s="193">
        <v>1.011</v>
      </c>
      <c r="U689" s="193">
        <v>56.07</v>
      </c>
      <c r="V689" s="194" t="s">
        <v>245</v>
      </c>
      <c r="W689" s="226">
        <v>60.07</v>
      </c>
      <c r="X689" s="226">
        <v>56.07</v>
      </c>
      <c r="Y689" s="194" t="s">
        <v>1952</v>
      </c>
      <c r="Z689" s="193" t="s">
        <v>334</v>
      </c>
      <c r="AA689" s="563" t="s">
        <v>335</v>
      </c>
      <c r="AB689" s="563" t="s">
        <v>190</v>
      </c>
      <c r="AC689" s="563">
        <f>SUMIF(Sheet3!B:B,C689,Sheet3!D:D)</f>
        <v>60</v>
      </c>
      <c r="AD689" s="193">
        <f>(ROUND(AC689*T689,0))</f>
        <v>61</v>
      </c>
      <c r="AE689" s="75"/>
      <c r="AF689" s="554"/>
    </row>
    <row r="690" ht="24" outlineLevel="2" spans="1:32">
      <c r="A690" s="126">
        <f>MAX($A$7:A689)+1</f>
        <v>396</v>
      </c>
      <c r="B690" s="194" t="s">
        <v>90</v>
      </c>
      <c r="C690" s="407" t="s">
        <v>94</v>
      </c>
      <c r="D690" s="194" t="s">
        <v>186</v>
      </c>
      <c r="E690" s="194" t="s">
        <v>1953</v>
      </c>
      <c r="F690" s="194" t="s">
        <v>1954</v>
      </c>
      <c r="G690" s="193">
        <v>0</v>
      </c>
      <c r="H690" s="193">
        <v>1</v>
      </c>
      <c r="I690" s="193"/>
      <c r="J690" s="193">
        <v>1</v>
      </c>
      <c r="K690" s="126">
        <v>19</v>
      </c>
      <c r="L690" s="126">
        <v>18</v>
      </c>
      <c r="M690" s="126">
        <f t="shared" si="58"/>
        <v>14</v>
      </c>
      <c r="N690" s="425">
        <f t="shared" si="59"/>
        <v>14</v>
      </c>
      <c r="O690" s="126"/>
      <c r="P690" s="194"/>
      <c r="Q690" s="194"/>
      <c r="R690" s="194"/>
      <c r="S690" s="194"/>
      <c r="T690" s="194"/>
      <c r="U690" s="194"/>
      <c r="V690" s="194" t="s">
        <v>245</v>
      </c>
      <c r="W690" s="226">
        <v>24.31</v>
      </c>
      <c r="X690" s="226">
        <v>19.32</v>
      </c>
      <c r="Y690" s="194" t="s">
        <v>1928</v>
      </c>
      <c r="Z690" s="193" t="s">
        <v>334</v>
      </c>
      <c r="AA690" s="554"/>
      <c r="AB690" s="554" t="s">
        <v>190</v>
      </c>
      <c r="AC690" s="554">
        <f>SUMIF(Sheet3!B:B,C690,Sheet3!D:D)</f>
        <v>60</v>
      </c>
      <c r="AD690" s="194"/>
      <c r="AE690" s="75"/>
      <c r="AF690" s="554"/>
    </row>
    <row r="691" ht="36" outlineLevel="2" spans="1:32">
      <c r="A691" s="126">
        <f>MAX($A$7:A690)+1</f>
        <v>397</v>
      </c>
      <c r="B691" s="194" t="s">
        <v>90</v>
      </c>
      <c r="C691" s="407" t="s">
        <v>94</v>
      </c>
      <c r="D691" s="194" t="s">
        <v>186</v>
      </c>
      <c r="E691" s="194" t="s">
        <v>1955</v>
      </c>
      <c r="F691" s="194" t="s">
        <v>1956</v>
      </c>
      <c r="G691" s="193">
        <v>0.406</v>
      </c>
      <c r="H691" s="193">
        <v>0.748</v>
      </c>
      <c r="I691" s="193"/>
      <c r="J691" s="193">
        <v>0.342</v>
      </c>
      <c r="K691" s="126">
        <v>33</v>
      </c>
      <c r="L691" s="126">
        <v>48</v>
      </c>
      <c r="M691" s="126">
        <f t="shared" si="58"/>
        <v>37</v>
      </c>
      <c r="N691" s="425">
        <f t="shared" si="59"/>
        <v>37</v>
      </c>
      <c r="O691" s="126"/>
      <c r="P691" s="194"/>
      <c r="Q691" s="194"/>
      <c r="R691" s="194"/>
      <c r="S691" s="194"/>
      <c r="T691" s="194"/>
      <c r="U691" s="194"/>
      <c r="V691" s="194" t="s">
        <v>245</v>
      </c>
      <c r="W691" s="226">
        <v>55.78</v>
      </c>
      <c r="X691" s="226">
        <v>33.21</v>
      </c>
      <c r="Y691" s="194" t="s">
        <v>1957</v>
      </c>
      <c r="Z691" s="193" t="s">
        <v>334</v>
      </c>
      <c r="AA691" s="554"/>
      <c r="AB691" s="554" t="s">
        <v>190</v>
      </c>
      <c r="AC691" s="554">
        <f>SUMIF(Sheet3!B:B,C691,Sheet3!D:D)</f>
        <v>60</v>
      </c>
      <c r="AD691" s="194"/>
      <c r="AE691" s="75"/>
      <c r="AF691" s="554"/>
    </row>
    <row r="692" ht="24" outlineLevel="2" spans="1:32">
      <c r="A692" s="126">
        <f>MAX($A$7:A691)+1</f>
        <v>398</v>
      </c>
      <c r="B692" s="194" t="s">
        <v>90</v>
      </c>
      <c r="C692" s="407" t="s">
        <v>94</v>
      </c>
      <c r="D692" s="194" t="s">
        <v>186</v>
      </c>
      <c r="E692" s="194" t="s">
        <v>1958</v>
      </c>
      <c r="F692" s="194" t="s">
        <v>1959</v>
      </c>
      <c r="G692" s="193">
        <v>2.209</v>
      </c>
      <c r="H692" s="193">
        <v>5.229</v>
      </c>
      <c r="I692" s="193"/>
      <c r="J692" s="193">
        <v>3.02</v>
      </c>
      <c r="K692" s="126">
        <v>143</v>
      </c>
      <c r="L692" s="126">
        <v>142</v>
      </c>
      <c r="M692" s="126">
        <f t="shared" si="58"/>
        <v>111</v>
      </c>
      <c r="N692" s="425">
        <f t="shared" si="59"/>
        <v>111</v>
      </c>
      <c r="O692" s="126"/>
      <c r="P692" s="194"/>
      <c r="Q692" s="194"/>
      <c r="R692" s="194"/>
      <c r="S692" s="194"/>
      <c r="T692" s="194"/>
      <c r="U692" s="194"/>
      <c r="V692" s="194" t="s">
        <v>245</v>
      </c>
      <c r="W692" s="226">
        <v>153.89</v>
      </c>
      <c r="X692" s="226">
        <v>143.82</v>
      </c>
      <c r="Y692" s="194" t="s">
        <v>1960</v>
      </c>
      <c r="Z692" s="193" t="s">
        <v>334</v>
      </c>
      <c r="AA692" s="554"/>
      <c r="AB692" s="554" t="s">
        <v>190</v>
      </c>
      <c r="AC692" s="554">
        <f>SUMIF(Sheet3!B:B,C692,Sheet3!D:D)</f>
        <v>60</v>
      </c>
      <c r="AD692" s="194"/>
      <c r="AE692" s="75"/>
      <c r="AF692" s="554"/>
    </row>
    <row r="693" ht="36" outlineLevel="2" spans="1:32">
      <c r="A693" s="126">
        <f>MAX($A$7:A692)+1</f>
        <v>399</v>
      </c>
      <c r="B693" s="194" t="s">
        <v>90</v>
      </c>
      <c r="C693" s="194" t="s">
        <v>94</v>
      </c>
      <c r="D693" s="194" t="s">
        <v>186</v>
      </c>
      <c r="E693" s="194" t="s">
        <v>1961</v>
      </c>
      <c r="F693" s="311" t="s">
        <v>1962</v>
      </c>
      <c r="G693" s="193">
        <v>0</v>
      </c>
      <c r="H693" s="193">
        <v>2.441</v>
      </c>
      <c r="I693" s="193"/>
      <c r="J693" s="193">
        <v>2.441</v>
      </c>
      <c r="K693" s="126">
        <v>144</v>
      </c>
      <c r="L693" s="126">
        <v>143</v>
      </c>
      <c r="M693" s="126">
        <f t="shared" si="58"/>
        <v>111</v>
      </c>
      <c r="N693" s="425">
        <f t="shared" si="59"/>
        <v>111</v>
      </c>
      <c r="O693" s="126"/>
      <c r="P693" s="194" t="s">
        <v>1962</v>
      </c>
      <c r="Q693" s="193">
        <v>0</v>
      </c>
      <c r="R693" s="193">
        <v>2.428</v>
      </c>
      <c r="S693" s="193">
        <v>2.428</v>
      </c>
      <c r="T693" s="193">
        <v>2.428</v>
      </c>
      <c r="U693" s="193">
        <v>144.95</v>
      </c>
      <c r="V693" s="194" t="s">
        <v>245</v>
      </c>
      <c r="W693" s="226">
        <v>162.02</v>
      </c>
      <c r="X693" s="226">
        <v>144.95</v>
      </c>
      <c r="Y693" s="194" t="s">
        <v>1934</v>
      </c>
      <c r="Z693" s="193" t="s">
        <v>334</v>
      </c>
      <c r="AA693" s="563" t="s">
        <v>335</v>
      </c>
      <c r="AB693" s="563" t="s">
        <v>190</v>
      </c>
      <c r="AC693" s="563">
        <f>SUMIF(Sheet3!B:B,C693,Sheet3!D:D)</f>
        <v>60</v>
      </c>
      <c r="AD693" s="193">
        <f>(ROUND(AC693*T693,0))</f>
        <v>146</v>
      </c>
      <c r="AE693" s="75"/>
      <c r="AF693" s="554"/>
    </row>
    <row r="694" ht="36" outlineLevel="2" spans="1:32">
      <c r="A694" s="126">
        <f>MAX($A$7:A693)+1</f>
        <v>400</v>
      </c>
      <c r="B694" s="194" t="s">
        <v>90</v>
      </c>
      <c r="C694" s="194" t="s">
        <v>94</v>
      </c>
      <c r="D694" s="194" t="s">
        <v>186</v>
      </c>
      <c r="E694" s="194" t="s">
        <v>1963</v>
      </c>
      <c r="F694" s="311" t="s">
        <v>1964</v>
      </c>
      <c r="G694" s="193">
        <v>0</v>
      </c>
      <c r="H694" s="193">
        <v>2.238</v>
      </c>
      <c r="I694" s="193"/>
      <c r="J694" s="193">
        <v>2.238</v>
      </c>
      <c r="K694" s="126">
        <v>274</v>
      </c>
      <c r="L694" s="126">
        <v>293</v>
      </c>
      <c r="M694" s="126">
        <f t="shared" si="58"/>
        <v>228</v>
      </c>
      <c r="N694" s="425">
        <f t="shared" si="59"/>
        <v>228</v>
      </c>
      <c r="O694" s="126"/>
      <c r="P694" s="194" t="s">
        <v>1964</v>
      </c>
      <c r="Q694" s="193">
        <v>0</v>
      </c>
      <c r="R694" s="193">
        <v>2.238</v>
      </c>
      <c r="S694" s="193">
        <v>2.238</v>
      </c>
      <c r="T694" s="193">
        <v>2.238</v>
      </c>
      <c r="U694" s="193">
        <v>294.53</v>
      </c>
      <c r="V694" s="194" t="s">
        <v>245</v>
      </c>
      <c r="W694" s="226">
        <v>328.48</v>
      </c>
      <c r="X694" s="226">
        <v>294.53</v>
      </c>
      <c r="Y694" s="194" t="s">
        <v>1965</v>
      </c>
      <c r="Z694" s="193" t="s">
        <v>334</v>
      </c>
      <c r="AA694" s="563" t="s">
        <v>335</v>
      </c>
      <c r="AB694" s="563" t="s">
        <v>190</v>
      </c>
      <c r="AC694" s="563">
        <f>SUMIF(Sheet3!B:B,C694,Sheet3!D:D)</f>
        <v>60</v>
      </c>
      <c r="AD694" s="193">
        <f>(ROUND(AC694*T694,0))</f>
        <v>134</v>
      </c>
      <c r="AE694" s="75"/>
      <c r="AF694" s="554"/>
    </row>
    <row r="695" ht="36" outlineLevel="2" spans="1:32">
      <c r="A695" s="126">
        <f>MAX($A$7:A694)+1</f>
        <v>401</v>
      </c>
      <c r="B695" s="194" t="s">
        <v>90</v>
      </c>
      <c r="C695" s="194" t="s">
        <v>94</v>
      </c>
      <c r="D695" s="194" t="s">
        <v>186</v>
      </c>
      <c r="E695" s="194" t="s">
        <v>1966</v>
      </c>
      <c r="F695" s="311" t="s">
        <v>1967</v>
      </c>
      <c r="G695" s="193">
        <v>0.261</v>
      </c>
      <c r="H695" s="193">
        <v>0.947</v>
      </c>
      <c r="I695" s="193"/>
      <c r="J695" s="193">
        <v>0.686</v>
      </c>
      <c r="K695" s="126">
        <v>21</v>
      </c>
      <c r="L695" s="126">
        <v>20</v>
      </c>
      <c r="M695" s="126">
        <f>N695+1</f>
        <v>17</v>
      </c>
      <c r="N695" s="425">
        <f t="shared" si="59"/>
        <v>16</v>
      </c>
      <c r="O695" s="126"/>
      <c r="P695" s="194" t="s">
        <v>1967</v>
      </c>
      <c r="Q695" s="193">
        <v>0.26</v>
      </c>
      <c r="R695" s="193">
        <v>0.947</v>
      </c>
      <c r="S695" s="193">
        <v>0.687</v>
      </c>
      <c r="T695" s="193">
        <v>0.687</v>
      </c>
      <c r="U695" s="193">
        <v>36.96</v>
      </c>
      <c r="V695" s="194" t="s">
        <v>245</v>
      </c>
      <c r="W695" s="226">
        <v>24.53</v>
      </c>
      <c r="X695" s="226">
        <v>21.79</v>
      </c>
      <c r="Y695" s="194" t="s">
        <v>1968</v>
      </c>
      <c r="Z695" s="193" t="s">
        <v>334</v>
      </c>
      <c r="AA695" s="563" t="s">
        <v>335</v>
      </c>
      <c r="AB695" s="563" t="s">
        <v>190</v>
      </c>
      <c r="AC695" s="563">
        <f>SUMIF(Sheet3!B:B,C695,Sheet3!D:D)</f>
        <v>60</v>
      </c>
      <c r="AD695" s="193">
        <f>(ROUND(AC695*T695,0))</f>
        <v>41</v>
      </c>
      <c r="AE695" s="75"/>
      <c r="AF695" s="554"/>
    </row>
    <row r="696" ht="24" outlineLevel="2" spans="1:32">
      <c r="A696" s="126">
        <f>MAX($A$7:A695)+1</f>
        <v>402</v>
      </c>
      <c r="B696" s="194" t="s">
        <v>90</v>
      </c>
      <c r="C696" s="407" t="s">
        <v>94</v>
      </c>
      <c r="D696" s="194" t="s">
        <v>186</v>
      </c>
      <c r="E696" s="194" t="s">
        <v>1969</v>
      </c>
      <c r="F696" s="194" t="s">
        <v>1967</v>
      </c>
      <c r="G696" s="193">
        <v>1.742</v>
      </c>
      <c r="H696" s="193">
        <v>2.947</v>
      </c>
      <c r="I696" s="193"/>
      <c r="J696" s="193">
        <v>1.205</v>
      </c>
      <c r="K696" s="126">
        <v>76</v>
      </c>
      <c r="L696" s="126">
        <v>75</v>
      </c>
      <c r="M696" s="126">
        <f t="shared" ref="M696:M710" si="60">N696</f>
        <v>58</v>
      </c>
      <c r="N696" s="425">
        <f t="shared" si="59"/>
        <v>58</v>
      </c>
      <c r="O696" s="126"/>
      <c r="P696" s="194"/>
      <c r="Q696" s="194"/>
      <c r="R696" s="194"/>
      <c r="S696" s="194"/>
      <c r="T696" s="194"/>
      <c r="U696" s="194"/>
      <c r="V696" s="194" t="s">
        <v>245</v>
      </c>
      <c r="W696" s="226">
        <v>81.48</v>
      </c>
      <c r="X696" s="226">
        <v>76.1</v>
      </c>
      <c r="Y696" s="194" t="s">
        <v>1952</v>
      </c>
      <c r="Z696" s="193" t="s">
        <v>334</v>
      </c>
      <c r="AA696" s="554"/>
      <c r="AB696" s="554" t="s">
        <v>190</v>
      </c>
      <c r="AC696" s="554">
        <f>SUMIF(Sheet3!B:B,C696,Sheet3!D:D)</f>
        <v>60</v>
      </c>
      <c r="AD696" s="194"/>
      <c r="AE696" s="75"/>
      <c r="AF696" s="554"/>
    </row>
    <row r="697" ht="36" outlineLevel="2" spans="1:32">
      <c r="A697" s="126">
        <f>MAX($A$7:A696)+1</f>
        <v>403</v>
      </c>
      <c r="B697" s="194" t="s">
        <v>90</v>
      </c>
      <c r="C697" s="194" t="s">
        <v>94</v>
      </c>
      <c r="D697" s="194" t="s">
        <v>186</v>
      </c>
      <c r="E697" s="194" t="s">
        <v>1970</v>
      </c>
      <c r="F697" s="311" t="s">
        <v>1971</v>
      </c>
      <c r="G697" s="193">
        <v>0.4</v>
      </c>
      <c r="H697" s="193">
        <v>0.936</v>
      </c>
      <c r="I697" s="193"/>
      <c r="J697" s="193">
        <v>0.536</v>
      </c>
      <c r="K697" s="126">
        <v>29</v>
      </c>
      <c r="L697" s="126">
        <v>28</v>
      </c>
      <c r="M697" s="126">
        <f t="shared" si="60"/>
        <v>22</v>
      </c>
      <c r="N697" s="425">
        <f t="shared" si="59"/>
        <v>22</v>
      </c>
      <c r="O697" s="126"/>
      <c r="P697" s="194" t="s">
        <v>1971</v>
      </c>
      <c r="Q697" s="193">
        <v>0.4</v>
      </c>
      <c r="R697" s="193">
        <v>0.937</v>
      </c>
      <c r="S697" s="193">
        <v>0.537</v>
      </c>
      <c r="T697" s="193">
        <v>0.537</v>
      </c>
      <c r="U697" s="193">
        <v>29.21</v>
      </c>
      <c r="V697" s="194" t="s">
        <v>245</v>
      </c>
      <c r="W697" s="226">
        <v>31.3</v>
      </c>
      <c r="X697" s="226">
        <v>29.21</v>
      </c>
      <c r="Y697" s="194" t="s">
        <v>1972</v>
      </c>
      <c r="Z697" s="193" t="s">
        <v>334</v>
      </c>
      <c r="AA697" s="563" t="s">
        <v>335</v>
      </c>
      <c r="AB697" s="563" t="s">
        <v>190</v>
      </c>
      <c r="AC697" s="563">
        <f>SUMIF(Sheet3!B:B,C697,Sheet3!D:D)</f>
        <v>60</v>
      </c>
      <c r="AD697" s="193">
        <f>(ROUND(AC697*T697,0))</f>
        <v>32</v>
      </c>
      <c r="AE697" s="75"/>
      <c r="AF697" s="554"/>
    </row>
    <row r="698" ht="36" outlineLevel="2" spans="1:32">
      <c r="A698" s="126">
        <f>MAX($A$7:A697)+1</f>
        <v>404</v>
      </c>
      <c r="B698" s="194" t="s">
        <v>90</v>
      </c>
      <c r="C698" s="194" t="s">
        <v>94</v>
      </c>
      <c r="D698" s="194" t="s">
        <v>186</v>
      </c>
      <c r="E698" s="194" t="s">
        <v>1973</v>
      </c>
      <c r="F698" s="311" t="s">
        <v>1974</v>
      </c>
      <c r="G698" s="193">
        <v>0</v>
      </c>
      <c r="H698" s="193">
        <v>0.575</v>
      </c>
      <c r="I698" s="193"/>
      <c r="J698" s="193">
        <v>0.575</v>
      </c>
      <c r="K698" s="126">
        <v>20</v>
      </c>
      <c r="L698" s="126">
        <v>19</v>
      </c>
      <c r="M698" s="126">
        <f t="shared" si="60"/>
        <v>15</v>
      </c>
      <c r="N698" s="425">
        <f t="shared" si="59"/>
        <v>15</v>
      </c>
      <c r="O698" s="126"/>
      <c r="P698" s="194" t="s">
        <v>1974</v>
      </c>
      <c r="Q698" s="193">
        <v>0</v>
      </c>
      <c r="R698" s="193">
        <v>0.575</v>
      </c>
      <c r="S698" s="193">
        <v>0.575</v>
      </c>
      <c r="T698" s="193">
        <v>0.575</v>
      </c>
      <c r="U698" s="193">
        <v>31.67</v>
      </c>
      <c r="V698" s="194" t="s">
        <v>245</v>
      </c>
      <c r="W698" s="226">
        <v>21.95</v>
      </c>
      <c r="X698" s="226">
        <v>20.48</v>
      </c>
      <c r="Y698" s="194" t="s">
        <v>1937</v>
      </c>
      <c r="Z698" s="193" t="s">
        <v>334</v>
      </c>
      <c r="AA698" s="563" t="s">
        <v>335</v>
      </c>
      <c r="AB698" s="563" t="s">
        <v>190</v>
      </c>
      <c r="AC698" s="563">
        <f>SUMIF(Sheet3!B:B,C698,Sheet3!D:D)</f>
        <v>60</v>
      </c>
      <c r="AD698" s="193">
        <f>(ROUND(AC698*T698,0))</f>
        <v>35</v>
      </c>
      <c r="AE698" s="75"/>
      <c r="AF698" s="554"/>
    </row>
    <row r="699" ht="24" outlineLevel="2" spans="1:32">
      <c r="A699" s="126">
        <f>MAX($A$7:A698)+1</f>
        <v>405</v>
      </c>
      <c r="B699" s="194" t="s">
        <v>90</v>
      </c>
      <c r="C699" s="194" t="s">
        <v>94</v>
      </c>
      <c r="D699" s="194" t="s">
        <v>186</v>
      </c>
      <c r="E699" s="194" t="s">
        <v>1975</v>
      </c>
      <c r="F699" s="311" t="s">
        <v>1976</v>
      </c>
      <c r="G699" s="193">
        <v>0</v>
      </c>
      <c r="H699" s="193">
        <v>0.992</v>
      </c>
      <c r="I699" s="193"/>
      <c r="J699" s="193">
        <v>0.992</v>
      </c>
      <c r="K699" s="126">
        <v>54</v>
      </c>
      <c r="L699" s="126">
        <v>53</v>
      </c>
      <c r="M699" s="126">
        <f t="shared" si="60"/>
        <v>41</v>
      </c>
      <c r="N699" s="425">
        <f t="shared" si="59"/>
        <v>41</v>
      </c>
      <c r="O699" s="126"/>
      <c r="P699" s="194" t="s">
        <v>1976</v>
      </c>
      <c r="Q699" s="193">
        <v>0</v>
      </c>
      <c r="R699" s="193">
        <v>0.992</v>
      </c>
      <c r="S699" s="193">
        <v>0.992</v>
      </c>
      <c r="T699" s="193">
        <v>0.992</v>
      </c>
      <c r="U699" s="193">
        <v>54.55</v>
      </c>
      <c r="V699" s="194" t="s">
        <v>245</v>
      </c>
      <c r="W699" s="226">
        <v>61.3</v>
      </c>
      <c r="X699" s="226">
        <v>54.55</v>
      </c>
      <c r="Y699" s="194" t="s">
        <v>1957</v>
      </c>
      <c r="Z699" s="193" t="s">
        <v>334</v>
      </c>
      <c r="AA699" s="563" t="s">
        <v>335</v>
      </c>
      <c r="AB699" s="563" t="s">
        <v>190</v>
      </c>
      <c r="AC699" s="563">
        <f>SUMIF(Sheet3!B:B,C699,Sheet3!D:D)</f>
        <v>60</v>
      </c>
      <c r="AD699" s="193">
        <f>(ROUND(AC699*T699,0))</f>
        <v>60</v>
      </c>
      <c r="AE699" s="75"/>
      <c r="AF699" s="554"/>
    </row>
    <row r="700" ht="24" outlineLevel="2" spans="1:32">
      <c r="A700" s="126">
        <f>MAX($A$7:A699)+1</f>
        <v>406</v>
      </c>
      <c r="B700" s="194" t="s">
        <v>90</v>
      </c>
      <c r="C700" s="407" t="s">
        <v>94</v>
      </c>
      <c r="D700" s="194" t="s">
        <v>186</v>
      </c>
      <c r="E700" s="194" t="s">
        <v>1977</v>
      </c>
      <c r="F700" s="194" t="s">
        <v>1978</v>
      </c>
      <c r="G700" s="193">
        <v>0</v>
      </c>
      <c r="H700" s="193">
        <v>1.109</v>
      </c>
      <c r="I700" s="193"/>
      <c r="J700" s="193">
        <v>1.109</v>
      </c>
      <c r="K700" s="126">
        <v>51</v>
      </c>
      <c r="L700" s="126">
        <v>50</v>
      </c>
      <c r="M700" s="126">
        <f t="shared" si="60"/>
        <v>39</v>
      </c>
      <c r="N700" s="425">
        <f t="shared" si="59"/>
        <v>39</v>
      </c>
      <c r="O700" s="126"/>
      <c r="P700" s="194"/>
      <c r="Q700" s="194"/>
      <c r="R700" s="194"/>
      <c r="S700" s="194"/>
      <c r="T700" s="194"/>
      <c r="U700" s="194"/>
      <c r="V700" s="194" t="s">
        <v>245</v>
      </c>
      <c r="W700" s="226">
        <v>62.28</v>
      </c>
      <c r="X700" s="226">
        <v>51.69</v>
      </c>
      <c r="Y700" s="194" t="s">
        <v>1979</v>
      </c>
      <c r="Z700" s="193" t="s">
        <v>334</v>
      </c>
      <c r="AA700" s="554"/>
      <c r="AB700" s="554" t="s">
        <v>190</v>
      </c>
      <c r="AC700" s="554">
        <f>SUMIF(Sheet3!B:B,C700,Sheet3!D:D)</f>
        <v>60</v>
      </c>
      <c r="AD700" s="194"/>
      <c r="AE700" s="75"/>
      <c r="AF700" s="554"/>
    </row>
    <row r="701" ht="24" outlineLevel="2" spans="1:32">
      <c r="A701" s="126">
        <f>MAX($A$7:A700)+1</f>
        <v>407</v>
      </c>
      <c r="B701" s="194" t="s">
        <v>90</v>
      </c>
      <c r="C701" s="194" t="s">
        <v>94</v>
      </c>
      <c r="D701" s="194" t="s">
        <v>187</v>
      </c>
      <c r="E701" s="194" t="s">
        <v>1980</v>
      </c>
      <c r="F701" s="311" t="s">
        <v>1945</v>
      </c>
      <c r="G701" s="193">
        <v>2.1</v>
      </c>
      <c r="H701" s="193">
        <v>2.786</v>
      </c>
      <c r="I701" s="193"/>
      <c r="J701" s="193">
        <v>0.686</v>
      </c>
      <c r="K701" s="126">
        <v>29</v>
      </c>
      <c r="L701" s="126">
        <v>28</v>
      </c>
      <c r="M701" s="126">
        <f t="shared" si="60"/>
        <v>22</v>
      </c>
      <c r="N701" s="425">
        <f t="shared" si="59"/>
        <v>22</v>
      </c>
      <c r="O701" s="126"/>
      <c r="P701" s="194" t="s">
        <v>1945</v>
      </c>
      <c r="Q701" s="559" t="s">
        <v>1981</v>
      </c>
      <c r="R701" s="559" t="s">
        <v>1982</v>
      </c>
      <c r="S701" s="555">
        <v>0.686</v>
      </c>
      <c r="T701" s="193">
        <v>0.686</v>
      </c>
      <c r="U701" s="193">
        <v>29.53</v>
      </c>
      <c r="V701" s="194" t="s">
        <v>342</v>
      </c>
      <c r="W701" s="226">
        <v>35.28</v>
      </c>
      <c r="X701" s="226">
        <v>29.53</v>
      </c>
      <c r="Y701" s="194" t="s">
        <v>1983</v>
      </c>
      <c r="Z701" s="193" t="s">
        <v>334</v>
      </c>
      <c r="AA701" s="563" t="s">
        <v>335</v>
      </c>
      <c r="AB701" s="563" t="s">
        <v>192</v>
      </c>
      <c r="AC701" s="563">
        <f>SUMIF(Sheet3!B:B,C701,Sheet3!F:F)</f>
        <v>30</v>
      </c>
      <c r="AD701" s="555">
        <f>(ROUND(AC701*T701,0))</f>
        <v>21</v>
      </c>
      <c r="AE701" s="75"/>
      <c r="AF701" s="554"/>
    </row>
    <row r="702" ht="36" outlineLevel="2" spans="1:32">
      <c r="A702" s="126">
        <f>MAX($A$7:A701)+1</f>
        <v>408</v>
      </c>
      <c r="B702" s="194" t="s">
        <v>90</v>
      </c>
      <c r="C702" s="407" t="s">
        <v>94</v>
      </c>
      <c r="D702" s="194" t="s">
        <v>186</v>
      </c>
      <c r="E702" s="194" t="s">
        <v>1984</v>
      </c>
      <c r="F702" s="194" t="s">
        <v>1985</v>
      </c>
      <c r="G702" s="193">
        <v>0</v>
      </c>
      <c r="H702" s="193">
        <v>0.436</v>
      </c>
      <c r="I702" s="193"/>
      <c r="J702" s="193">
        <v>0.436</v>
      </c>
      <c r="K702" s="126">
        <v>24</v>
      </c>
      <c r="L702" s="126">
        <v>24</v>
      </c>
      <c r="M702" s="126">
        <f t="shared" si="60"/>
        <v>19</v>
      </c>
      <c r="N702" s="425">
        <f t="shared" si="59"/>
        <v>19</v>
      </c>
      <c r="O702" s="126"/>
      <c r="P702" s="194"/>
      <c r="Q702" s="194"/>
      <c r="R702" s="194"/>
      <c r="S702" s="194"/>
      <c r="T702" s="194"/>
      <c r="U702" s="194"/>
      <c r="V702" s="194" t="s">
        <v>245</v>
      </c>
      <c r="W702" s="226">
        <v>28.77</v>
      </c>
      <c r="X702" s="226">
        <v>24.91</v>
      </c>
      <c r="Y702" s="194" t="s">
        <v>1940</v>
      </c>
      <c r="Z702" s="193" t="s">
        <v>334</v>
      </c>
      <c r="AA702" s="554"/>
      <c r="AB702" s="554" t="s">
        <v>190</v>
      </c>
      <c r="AC702" s="554">
        <f>SUMIF(Sheet3!B:B,C702,Sheet3!D:D)</f>
        <v>60</v>
      </c>
      <c r="AD702" s="194"/>
      <c r="AE702" s="75"/>
      <c r="AF702" s="554"/>
    </row>
    <row r="703" ht="36" outlineLevel="2" spans="1:32">
      <c r="A703" s="126">
        <f>MAX($A$7:A702)+1</f>
        <v>409</v>
      </c>
      <c r="B703" s="194" t="s">
        <v>90</v>
      </c>
      <c r="C703" s="194" t="s">
        <v>94</v>
      </c>
      <c r="D703" s="194" t="s">
        <v>187</v>
      </c>
      <c r="E703" s="194" t="s">
        <v>1986</v>
      </c>
      <c r="F703" s="311" t="s">
        <v>1987</v>
      </c>
      <c r="G703" s="193">
        <v>1.91</v>
      </c>
      <c r="H703" s="193">
        <v>4.327</v>
      </c>
      <c r="I703" s="193"/>
      <c r="J703" s="193">
        <v>2.417</v>
      </c>
      <c r="K703" s="126">
        <v>96</v>
      </c>
      <c r="L703" s="126">
        <v>95</v>
      </c>
      <c r="M703" s="126">
        <f t="shared" si="60"/>
        <v>74</v>
      </c>
      <c r="N703" s="425">
        <f t="shared" si="59"/>
        <v>74</v>
      </c>
      <c r="O703" s="126"/>
      <c r="P703" s="194" t="s">
        <v>1987</v>
      </c>
      <c r="Q703" s="193">
        <v>1.91</v>
      </c>
      <c r="R703" s="193">
        <v>4.327</v>
      </c>
      <c r="S703" s="193">
        <v>2.417</v>
      </c>
      <c r="T703" s="193">
        <v>2.417</v>
      </c>
      <c r="U703" s="193">
        <v>96.71</v>
      </c>
      <c r="V703" s="194" t="s">
        <v>342</v>
      </c>
      <c r="W703" s="226">
        <v>115.78</v>
      </c>
      <c r="X703" s="226">
        <v>96.71</v>
      </c>
      <c r="Y703" s="194" t="s">
        <v>1988</v>
      </c>
      <c r="Z703" s="193" t="s">
        <v>334</v>
      </c>
      <c r="AA703" s="563" t="s">
        <v>335</v>
      </c>
      <c r="AB703" s="563" t="s">
        <v>192</v>
      </c>
      <c r="AC703" s="563">
        <f>SUMIF(Sheet3!B:B,C703,Sheet3!F:F)</f>
        <v>30</v>
      </c>
      <c r="AD703" s="193">
        <f t="shared" ref="AD703:AD710" si="61">(ROUND(AC703*T703,0))</f>
        <v>73</v>
      </c>
      <c r="AE703" s="75"/>
      <c r="AF703" s="554"/>
    </row>
    <row r="704" ht="36" outlineLevel="2" spans="1:32">
      <c r="A704" s="126">
        <f>MAX($A$7:A703)+1</f>
        <v>410</v>
      </c>
      <c r="B704" s="194" t="s">
        <v>90</v>
      </c>
      <c r="C704" s="194" t="s">
        <v>94</v>
      </c>
      <c r="D704" s="194" t="s">
        <v>186</v>
      </c>
      <c r="E704" s="194" t="s">
        <v>1989</v>
      </c>
      <c r="F704" s="311" t="s">
        <v>1990</v>
      </c>
      <c r="G704" s="193">
        <v>0</v>
      </c>
      <c r="H704" s="193">
        <v>0.976</v>
      </c>
      <c r="I704" s="193"/>
      <c r="J704" s="193">
        <v>0.976</v>
      </c>
      <c r="K704" s="126">
        <v>37</v>
      </c>
      <c r="L704" s="126">
        <v>37</v>
      </c>
      <c r="M704" s="126">
        <f t="shared" si="60"/>
        <v>29</v>
      </c>
      <c r="N704" s="425">
        <f t="shared" si="59"/>
        <v>29</v>
      </c>
      <c r="O704" s="126"/>
      <c r="P704" s="194" t="s">
        <v>1990</v>
      </c>
      <c r="Q704" s="193">
        <v>0</v>
      </c>
      <c r="R704" s="193">
        <v>0.976</v>
      </c>
      <c r="S704" s="193">
        <v>0.976</v>
      </c>
      <c r="T704" s="193">
        <v>0.976</v>
      </c>
      <c r="U704" s="193">
        <v>37.71</v>
      </c>
      <c r="V704" s="194" t="s">
        <v>245</v>
      </c>
      <c r="W704" s="226">
        <v>45.19</v>
      </c>
      <c r="X704" s="226">
        <v>37.71</v>
      </c>
      <c r="Y704" s="194" t="s">
        <v>1991</v>
      </c>
      <c r="Z704" s="193" t="s">
        <v>334</v>
      </c>
      <c r="AA704" s="563" t="s">
        <v>335</v>
      </c>
      <c r="AB704" s="563" t="s">
        <v>190</v>
      </c>
      <c r="AC704" s="563">
        <f>SUMIF(Sheet3!B:B,C704,Sheet3!D:D)</f>
        <v>60</v>
      </c>
      <c r="AD704" s="193">
        <f t="shared" si="61"/>
        <v>59</v>
      </c>
      <c r="AE704" s="75"/>
      <c r="AF704" s="554"/>
    </row>
    <row r="705" ht="24" outlineLevel="2" spans="1:32">
      <c r="A705" s="126">
        <f>MAX($A$7:A704)+1</f>
        <v>411</v>
      </c>
      <c r="B705" s="194" t="s">
        <v>90</v>
      </c>
      <c r="C705" s="194" t="s">
        <v>94</v>
      </c>
      <c r="D705" s="194" t="s">
        <v>187</v>
      </c>
      <c r="E705" s="194" t="s">
        <v>1992</v>
      </c>
      <c r="F705" s="311" t="s">
        <v>1993</v>
      </c>
      <c r="G705" s="193">
        <v>6.872</v>
      </c>
      <c r="H705" s="193">
        <v>13.055</v>
      </c>
      <c r="I705" s="193"/>
      <c r="J705" s="193">
        <v>6.183</v>
      </c>
      <c r="K705" s="126">
        <v>201</v>
      </c>
      <c r="L705" s="126">
        <v>165</v>
      </c>
      <c r="M705" s="126">
        <f t="shared" si="60"/>
        <v>129</v>
      </c>
      <c r="N705" s="425">
        <f t="shared" si="59"/>
        <v>129</v>
      </c>
      <c r="O705" s="126"/>
      <c r="P705" s="194" t="s">
        <v>1993</v>
      </c>
      <c r="Q705" s="193">
        <v>6.872</v>
      </c>
      <c r="R705" s="193">
        <v>13.055</v>
      </c>
      <c r="S705" s="193">
        <v>6.183</v>
      </c>
      <c r="T705" s="193">
        <v>6.183</v>
      </c>
      <c r="U705" s="193">
        <v>1554.99</v>
      </c>
      <c r="V705" s="194" t="s">
        <v>342</v>
      </c>
      <c r="W705" s="226">
        <v>1748.77</v>
      </c>
      <c r="X705" s="226">
        <v>1554.99</v>
      </c>
      <c r="Y705" s="194" t="s">
        <v>1994</v>
      </c>
      <c r="Z705" s="193" t="s">
        <v>334</v>
      </c>
      <c r="AA705" s="563" t="s">
        <v>335</v>
      </c>
      <c r="AB705" s="563" t="s">
        <v>192</v>
      </c>
      <c r="AC705" s="563">
        <f>SUMIF(Sheet3!B:B,C705,Sheet3!F:F)</f>
        <v>30</v>
      </c>
      <c r="AD705" s="193">
        <f t="shared" si="61"/>
        <v>185</v>
      </c>
      <c r="AE705" s="75"/>
      <c r="AF705" s="554"/>
    </row>
    <row r="706" ht="36" outlineLevel="2" spans="1:32">
      <c r="A706" s="126">
        <f>MAX($A$7:A705)+1</f>
        <v>412</v>
      </c>
      <c r="B706" s="194" t="s">
        <v>90</v>
      </c>
      <c r="C706" s="194" t="s">
        <v>94</v>
      </c>
      <c r="D706" s="194" t="s">
        <v>186</v>
      </c>
      <c r="E706" s="194" t="s">
        <v>1995</v>
      </c>
      <c r="F706" s="311" t="s">
        <v>1996</v>
      </c>
      <c r="G706" s="193">
        <v>0</v>
      </c>
      <c r="H706" s="193">
        <v>0.452</v>
      </c>
      <c r="I706" s="193"/>
      <c r="J706" s="193">
        <v>0.452</v>
      </c>
      <c r="K706" s="126">
        <v>36</v>
      </c>
      <c r="L706" s="126">
        <v>35</v>
      </c>
      <c r="M706" s="126">
        <f t="shared" si="60"/>
        <v>27</v>
      </c>
      <c r="N706" s="425">
        <f t="shared" si="59"/>
        <v>27</v>
      </c>
      <c r="O706" s="126"/>
      <c r="P706" s="194" t="s">
        <v>1996</v>
      </c>
      <c r="Q706" s="193">
        <v>0</v>
      </c>
      <c r="R706" s="193">
        <v>0.452</v>
      </c>
      <c r="S706" s="193">
        <v>0.452</v>
      </c>
      <c r="T706" s="193">
        <v>0.452</v>
      </c>
      <c r="U706" s="193">
        <v>27.31</v>
      </c>
      <c r="V706" s="194" t="s">
        <v>245</v>
      </c>
      <c r="W706" s="226">
        <v>41.33</v>
      </c>
      <c r="X706" s="226">
        <v>36.71</v>
      </c>
      <c r="Y706" s="194" t="s">
        <v>1997</v>
      </c>
      <c r="Z706" s="193" t="s">
        <v>334</v>
      </c>
      <c r="AA706" s="563" t="s">
        <v>335</v>
      </c>
      <c r="AB706" s="563" t="s">
        <v>190</v>
      </c>
      <c r="AC706" s="563">
        <f>SUMIF(Sheet3!B:B,C706,Sheet3!D:D)</f>
        <v>60</v>
      </c>
      <c r="AD706" s="193">
        <f t="shared" si="61"/>
        <v>27</v>
      </c>
      <c r="AE706" s="75"/>
      <c r="AF706" s="554"/>
    </row>
    <row r="707" ht="36" outlineLevel="2" spans="1:32">
      <c r="A707" s="126">
        <f>MAX($A$7:A706)+1</f>
        <v>413</v>
      </c>
      <c r="B707" s="194" t="s">
        <v>90</v>
      </c>
      <c r="C707" s="194" t="s">
        <v>94</v>
      </c>
      <c r="D707" s="194" t="s">
        <v>186</v>
      </c>
      <c r="E707" s="194" t="s">
        <v>1998</v>
      </c>
      <c r="F707" s="311" t="s">
        <v>1999</v>
      </c>
      <c r="G707" s="193">
        <v>0</v>
      </c>
      <c r="H707" s="193">
        <v>0.608</v>
      </c>
      <c r="I707" s="193"/>
      <c r="J707" s="193">
        <v>0.608</v>
      </c>
      <c r="K707" s="126">
        <v>85</v>
      </c>
      <c r="L707" s="126">
        <v>105</v>
      </c>
      <c r="M707" s="126">
        <f t="shared" si="60"/>
        <v>82</v>
      </c>
      <c r="N707" s="425">
        <f t="shared" si="59"/>
        <v>82</v>
      </c>
      <c r="O707" s="126"/>
      <c r="P707" s="194" t="s">
        <v>1999</v>
      </c>
      <c r="Q707" s="193">
        <v>0</v>
      </c>
      <c r="R707" s="193">
        <v>0.608</v>
      </c>
      <c r="S707" s="193">
        <v>0.608</v>
      </c>
      <c r="T707" s="193">
        <v>0.608</v>
      </c>
      <c r="U707" s="193">
        <v>144.44</v>
      </c>
      <c r="V707" s="194" t="s">
        <v>342</v>
      </c>
      <c r="W707" s="226">
        <v>239.77</v>
      </c>
      <c r="X707" s="226">
        <v>205.03</v>
      </c>
      <c r="Y707" s="194" t="s">
        <v>2000</v>
      </c>
      <c r="Z707" s="193" t="s">
        <v>334</v>
      </c>
      <c r="AA707" s="563" t="s">
        <v>335</v>
      </c>
      <c r="AB707" s="563" t="s">
        <v>190</v>
      </c>
      <c r="AC707" s="563">
        <f>SUMIF(Sheet3!B:B,C707,Sheet3!D:D)</f>
        <v>60</v>
      </c>
      <c r="AD707" s="193">
        <f t="shared" si="61"/>
        <v>36</v>
      </c>
      <c r="AE707" s="75"/>
      <c r="AF707" s="554"/>
    </row>
    <row r="708" ht="24" outlineLevel="2" spans="1:32">
      <c r="A708" s="126">
        <f>MAX($A$7:A707)+1</f>
        <v>414</v>
      </c>
      <c r="B708" s="194" t="s">
        <v>90</v>
      </c>
      <c r="C708" s="194" t="s">
        <v>94</v>
      </c>
      <c r="D708" s="194" t="s">
        <v>186</v>
      </c>
      <c r="E708" s="194" t="s">
        <v>2001</v>
      </c>
      <c r="F708" s="311" t="s">
        <v>2002</v>
      </c>
      <c r="G708" s="193">
        <v>0</v>
      </c>
      <c r="H708" s="193">
        <v>2.602</v>
      </c>
      <c r="I708" s="193"/>
      <c r="J708" s="193">
        <v>2.602</v>
      </c>
      <c r="K708" s="126">
        <v>190</v>
      </c>
      <c r="L708" s="126">
        <v>195</v>
      </c>
      <c r="M708" s="126">
        <f t="shared" si="60"/>
        <v>152</v>
      </c>
      <c r="N708" s="425">
        <f t="shared" si="59"/>
        <v>152</v>
      </c>
      <c r="O708" s="126"/>
      <c r="P708" s="194" t="s">
        <v>2002</v>
      </c>
      <c r="Q708" s="193">
        <v>0</v>
      </c>
      <c r="R708" s="193">
        <v>2.602</v>
      </c>
      <c r="S708" s="193">
        <v>2.602</v>
      </c>
      <c r="T708" s="193">
        <v>2.602</v>
      </c>
      <c r="U708" s="193">
        <v>196.25</v>
      </c>
      <c r="V708" s="194" t="s">
        <v>245</v>
      </c>
      <c r="W708" s="226">
        <v>219.61</v>
      </c>
      <c r="X708" s="226">
        <v>196.25</v>
      </c>
      <c r="Y708" s="194" t="s">
        <v>2003</v>
      </c>
      <c r="Z708" s="193" t="s">
        <v>334</v>
      </c>
      <c r="AA708" s="563" t="s">
        <v>335</v>
      </c>
      <c r="AB708" s="563" t="s">
        <v>190</v>
      </c>
      <c r="AC708" s="563">
        <f>SUMIF(Sheet3!B:B,C708,Sheet3!D:D)</f>
        <v>60</v>
      </c>
      <c r="AD708" s="193">
        <f t="shared" si="61"/>
        <v>156</v>
      </c>
      <c r="AE708" s="75"/>
      <c r="AF708" s="554"/>
    </row>
    <row r="709" ht="24" outlineLevel="2" spans="1:32">
      <c r="A709" s="126">
        <f>MAX($A$7:A708)+1</f>
        <v>415</v>
      </c>
      <c r="B709" s="194" t="s">
        <v>90</v>
      </c>
      <c r="C709" s="194" t="s">
        <v>95</v>
      </c>
      <c r="D709" s="194" t="s">
        <v>187</v>
      </c>
      <c r="E709" s="194" t="s">
        <v>2004</v>
      </c>
      <c r="F709" s="311" t="s">
        <v>2005</v>
      </c>
      <c r="G709" s="193">
        <v>0</v>
      </c>
      <c r="H709" s="193">
        <v>2.056</v>
      </c>
      <c r="I709" s="193"/>
      <c r="J709" s="193">
        <v>2.056</v>
      </c>
      <c r="K709" s="126">
        <v>62</v>
      </c>
      <c r="L709" s="126">
        <v>62</v>
      </c>
      <c r="M709" s="126">
        <f t="shared" si="60"/>
        <v>48</v>
      </c>
      <c r="N709" s="425">
        <f t="shared" si="59"/>
        <v>48</v>
      </c>
      <c r="O709" s="126"/>
      <c r="P709" s="194" t="s">
        <v>2005</v>
      </c>
      <c r="Q709" s="193">
        <v>0.07</v>
      </c>
      <c r="R709" s="193">
        <v>2.11</v>
      </c>
      <c r="S709" s="193">
        <v>2.04</v>
      </c>
      <c r="T709" s="193">
        <v>2.04</v>
      </c>
      <c r="U709" s="193">
        <v>497.34</v>
      </c>
      <c r="V709" s="194" t="s">
        <v>384</v>
      </c>
      <c r="W709" s="226">
        <v>586.15</v>
      </c>
      <c r="X709" s="226">
        <v>497.34</v>
      </c>
      <c r="Y709" s="194" t="s">
        <v>2006</v>
      </c>
      <c r="Z709" s="193" t="s">
        <v>334</v>
      </c>
      <c r="AA709" s="563" t="s">
        <v>335</v>
      </c>
      <c r="AB709" s="563" t="s">
        <v>192</v>
      </c>
      <c r="AC709" s="563">
        <f>SUMIF(Sheet3!B:B,C709,Sheet3!F:F)</f>
        <v>30</v>
      </c>
      <c r="AD709" s="193">
        <f t="shared" si="61"/>
        <v>61</v>
      </c>
      <c r="AE709" s="75"/>
      <c r="AF709" s="554"/>
    </row>
    <row r="710" outlineLevel="2" spans="1:32">
      <c r="A710" s="126">
        <f>MAX($A$7:A709)+1</f>
        <v>416</v>
      </c>
      <c r="B710" s="194" t="s">
        <v>90</v>
      </c>
      <c r="C710" s="194" t="s">
        <v>95</v>
      </c>
      <c r="D710" s="194" t="s">
        <v>186</v>
      </c>
      <c r="E710" s="194" t="s">
        <v>2007</v>
      </c>
      <c r="F710" s="311" t="s">
        <v>2008</v>
      </c>
      <c r="G710" s="193">
        <v>0</v>
      </c>
      <c r="H710" s="193">
        <v>1</v>
      </c>
      <c r="I710" s="193"/>
      <c r="J710" s="193">
        <v>1.324</v>
      </c>
      <c r="K710" s="126">
        <v>84</v>
      </c>
      <c r="L710" s="126">
        <v>84</v>
      </c>
      <c r="M710" s="126">
        <f t="shared" si="60"/>
        <v>65</v>
      </c>
      <c r="N710" s="425">
        <f t="shared" si="59"/>
        <v>65</v>
      </c>
      <c r="O710" s="126"/>
      <c r="P710" s="194" t="s">
        <v>2008</v>
      </c>
      <c r="Q710" s="193">
        <v>0</v>
      </c>
      <c r="R710" s="193">
        <v>1</v>
      </c>
      <c r="S710" s="193">
        <v>1</v>
      </c>
      <c r="T710" s="202">
        <v>1.324</v>
      </c>
      <c r="U710" s="202">
        <v>87.05</v>
      </c>
      <c r="V710" s="194" t="s">
        <v>245</v>
      </c>
      <c r="W710" s="226">
        <v>102.88</v>
      </c>
      <c r="X710" s="226">
        <v>88.03</v>
      </c>
      <c r="Y710" s="194" t="s">
        <v>2009</v>
      </c>
      <c r="Z710" s="202" t="s">
        <v>334</v>
      </c>
      <c r="AA710" s="556" t="s">
        <v>335</v>
      </c>
      <c r="AB710" s="556" t="s">
        <v>190</v>
      </c>
      <c r="AC710" s="556">
        <f>SUMIF(Sheet3!B:B,C710,Sheet3!D:D)</f>
        <v>60</v>
      </c>
      <c r="AD710" s="202">
        <f t="shared" si="61"/>
        <v>79</v>
      </c>
      <c r="AE710" s="75"/>
      <c r="AF710" s="558"/>
    </row>
    <row r="711" outlineLevel="2" spans="1:32">
      <c r="A711" s="126"/>
      <c r="B711" s="194"/>
      <c r="C711" s="194"/>
      <c r="D711" s="194"/>
      <c r="E711" s="194"/>
      <c r="F711" s="311" t="s">
        <v>2010</v>
      </c>
      <c r="G711" s="193">
        <v>0</v>
      </c>
      <c r="H711" s="193">
        <v>0.324</v>
      </c>
      <c r="I711" s="193"/>
      <c r="J711" s="193"/>
      <c r="K711" s="126"/>
      <c r="L711" s="126"/>
      <c r="M711" s="126"/>
      <c r="N711" s="425"/>
      <c r="O711" s="126"/>
      <c r="P711" s="194" t="s">
        <v>2010</v>
      </c>
      <c r="Q711" s="193">
        <v>0</v>
      </c>
      <c r="R711" s="193">
        <v>0.324</v>
      </c>
      <c r="S711" s="193">
        <v>0.324</v>
      </c>
      <c r="T711" s="203"/>
      <c r="U711" s="203"/>
      <c r="V711" s="194"/>
      <c r="W711" s="226"/>
      <c r="X711" s="226"/>
      <c r="Y711" s="194"/>
      <c r="Z711" s="203"/>
      <c r="AA711" s="560"/>
      <c r="AB711" s="560"/>
      <c r="AC711" s="560"/>
      <c r="AD711" s="203"/>
      <c r="AE711" s="75"/>
      <c r="AF711" s="562"/>
    </row>
    <row r="712" ht="24" outlineLevel="2" spans="1:32">
      <c r="A712" s="126">
        <f>MAX($A$7:A711)+1</f>
        <v>417</v>
      </c>
      <c r="B712" s="194" t="s">
        <v>90</v>
      </c>
      <c r="C712" s="194" t="s">
        <v>95</v>
      </c>
      <c r="D712" s="194" t="s">
        <v>186</v>
      </c>
      <c r="E712" s="194" t="s">
        <v>2011</v>
      </c>
      <c r="F712" s="311" t="s">
        <v>2012</v>
      </c>
      <c r="G712" s="193">
        <v>0</v>
      </c>
      <c r="H712" s="193">
        <v>2.19</v>
      </c>
      <c r="I712" s="193"/>
      <c r="J712" s="193">
        <v>2.19</v>
      </c>
      <c r="K712" s="126">
        <v>131</v>
      </c>
      <c r="L712" s="126">
        <v>131</v>
      </c>
      <c r="M712" s="126">
        <f t="shared" ref="M712:M718" si="62">N712</f>
        <v>102</v>
      </c>
      <c r="N712" s="425">
        <f t="shared" ref="N712:N718" si="63">ROUND(L712*0.7797,0)</f>
        <v>102</v>
      </c>
      <c r="O712" s="126"/>
      <c r="P712" s="194" t="s">
        <v>2012</v>
      </c>
      <c r="Q712" s="193">
        <v>0</v>
      </c>
      <c r="R712" s="193">
        <v>2.19</v>
      </c>
      <c r="S712" s="193">
        <v>2.19</v>
      </c>
      <c r="T712" s="193">
        <v>2.19</v>
      </c>
      <c r="U712" s="193">
        <v>122.01</v>
      </c>
      <c r="V712" s="194" t="s">
        <v>245</v>
      </c>
      <c r="W712" s="226">
        <v>170.51</v>
      </c>
      <c r="X712" s="226">
        <v>146.65</v>
      </c>
      <c r="Y712" s="194" t="s">
        <v>2013</v>
      </c>
      <c r="Z712" s="193" t="s">
        <v>334</v>
      </c>
      <c r="AA712" s="563" t="s">
        <v>335</v>
      </c>
      <c r="AB712" s="563" t="s">
        <v>190</v>
      </c>
      <c r="AC712" s="563">
        <f>SUMIF(Sheet3!B:B,C712,Sheet3!D:D)</f>
        <v>60</v>
      </c>
      <c r="AD712" s="193">
        <f t="shared" ref="AD712:AD718" si="64">(ROUND(AC712*T712,0))</f>
        <v>131</v>
      </c>
      <c r="AE712" s="75"/>
      <c r="AF712" s="554"/>
    </row>
    <row r="713" ht="24" outlineLevel="2" spans="1:32">
      <c r="A713" s="126">
        <f>MAX($A$7:A712)+1</f>
        <v>418</v>
      </c>
      <c r="B713" s="194" t="s">
        <v>90</v>
      </c>
      <c r="C713" s="194" t="s">
        <v>95</v>
      </c>
      <c r="D713" s="194" t="s">
        <v>186</v>
      </c>
      <c r="E713" s="194" t="s">
        <v>2014</v>
      </c>
      <c r="F713" s="311" t="s">
        <v>2015</v>
      </c>
      <c r="G713" s="193">
        <v>0.266</v>
      </c>
      <c r="H713" s="193">
        <v>6.673</v>
      </c>
      <c r="I713" s="193"/>
      <c r="J713" s="193">
        <v>6.407</v>
      </c>
      <c r="K713" s="126">
        <v>384</v>
      </c>
      <c r="L713" s="126">
        <v>384</v>
      </c>
      <c r="M713" s="126">
        <f t="shared" si="62"/>
        <v>299</v>
      </c>
      <c r="N713" s="425">
        <f t="shared" si="63"/>
        <v>299</v>
      </c>
      <c r="O713" s="126"/>
      <c r="P713" s="194" t="s">
        <v>2015</v>
      </c>
      <c r="Q713" s="193">
        <v>0.266</v>
      </c>
      <c r="R713" s="193">
        <v>6.673</v>
      </c>
      <c r="S713" s="193">
        <v>6.407</v>
      </c>
      <c r="T713" s="193">
        <v>6.407</v>
      </c>
      <c r="U713" s="193">
        <v>420.94</v>
      </c>
      <c r="V713" s="194" t="s">
        <v>245</v>
      </c>
      <c r="W713" s="226">
        <v>498.82</v>
      </c>
      <c r="X713" s="226">
        <v>430.26</v>
      </c>
      <c r="Y713" s="194" t="s">
        <v>2016</v>
      </c>
      <c r="Z713" s="193" t="s">
        <v>334</v>
      </c>
      <c r="AA713" s="563" t="s">
        <v>335</v>
      </c>
      <c r="AB713" s="563" t="s">
        <v>190</v>
      </c>
      <c r="AC713" s="563">
        <f>SUMIF(Sheet3!B:B,C713,Sheet3!D:D)</f>
        <v>60</v>
      </c>
      <c r="AD713" s="193">
        <f t="shared" si="64"/>
        <v>384</v>
      </c>
      <c r="AE713" s="75"/>
      <c r="AF713" s="554"/>
    </row>
    <row r="714" ht="36" outlineLevel="2" spans="1:32">
      <c r="A714" s="126">
        <f>MAX($A$7:A713)+1</f>
        <v>419</v>
      </c>
      <c r="B714" s="194" t="s">
        <v>90</v>
      </c>
      <c r="C714" s="194" t="s">
        <v>95</v>
      </c>
      <c r="D714" s="194" t="s">
        <v>187</v>
      </c>
      <c r="E714" s="194" t="s">
        <v>2017</v>
      </c>
      <c r="F714" s="311" t="s">
        <v>2018</v>
      </c>
      <c r="G714" s="193">
        <v>16.822</v>
      </c>
      <c r="H714" s="193">
        <v>24.142</v>
      </c>
      <c r="I714" s="193"/>
      <c r="J714" s="193">
        <v>7.32</v>
      </c>
      <c r="K714" s="126">
        <v>220</v>
      </c>
      <c r="L714" s="126">
        <v>220</v>
      </c>
      <c r="M714" s="126">
        <f t="shared" si="62"/>
        <v>172</v>
      </c>
      <c r="N714" s="425">
        <f t="shared" si="63"/>
        <v>172</v>
      </c>
      <c r="O714" s="126"/>
      <c r="P714" s="194" t="s">
        <v>2018</v>
      </c>
      <c r="Q714" s="193">
        <v>16.822</v>
      </c>
      <c r="R714" s="193">
        <v>24.142</v>
      </c>
      <c r="S714" s="193">
        <v>7.32</v>
      </c>
      <c r="T714" s="193">
        <v>7.32</v>
      </c>
      <c r="U714" s="193">
        <v>249.04</v>
      </c>
      <c r="V714" s="194" t="s">
        <v>332</v>
      </c>
      <c r="W714" s="226">
        <v>337</v>
      </c>
      <c r="X714" s="226">
        <v>285.47</v>
      </c>
      <c r="Y714" s="194" t="s">
        <v>2019</v>
      </c>
      <c r="Z714" s="193" t="s">
        <v>334</v>
      </c>
      <c r="AA714" s="563" t="s">
        <v>335</v>
      </c>
      <c r="AB714" s="563" t="s">
        <v>192</v>
      </c>
      <c r="AC714" s="563">
        <f>SUMIF(Sheet3!B:B,C714,Sheet3!F:F)</f>
        <v>30</v>
      </c>
      <c r="AD714" s="193">
        <f t="shared" si="64"/>
        <v>220</v>
      </c>
      <c r="AE714" s="75"/>
      <c r="AF714" s="554"/>
    </row>
    <row r="715" ht="36" outlineLevel="2" spans="1:32">
      <c r="A715" s="126">
        <f>MAX($A$7:A714)+1</f>
        <v>420</v>
      </c>
      <c r="B715" s="194" t="s">
        <v>90</v>
      </c>
      <c r="C715" s="194" t="s">
        <v>95</v>
      </c>
      <c r="D715" s="194" t="s">
        <v>187</v>
      </c>
      <c r="E715" s="194" t="s">
        <v>2020</v>
      </c>
      <c r="F715" s="311" t="s">
        <v>2021</v>
      </c>
      <c r="G715" s="193">
        <v>10.152</v>
      </c>
      <c r="H715" s="193">
        <v>13.556</v>
      </c>
      <c r="I715" s="193"/>
      <c r="J715" s="193">
        <v>3.404</v>
      </c>
      <c r="K715" s="126">
        <v>102</v>
      </c>
      <c r="L715" s="126">
        <v>102</v>
      </c>
      <c r="M715" s="126">
        <f t="shared" si="62"/>
        <v>80</v>
      </c>
      <c r="N715" s="425">
        <f t="shared" si="63"/>
        <v>80</v>
      </c>
      <c r="O715" s="126"/>
      <c r="P715" s="194" t="s">
        <v>2021</v>
      </c>
      <c r="Q715" s="193">
        <v>10.152</v>
      </c>
      <c r="R715" s="193">
        <v>13.556</v>
      </c>
      <c r="S715" s="193">
        <v>3.404</v>
      </c>
      <c r="T715" s="193">
        <v>3.404</v>
      </c>
      <c r="U715" s="193">
        <v>61.14</v>
      </c>
      <c r="V715" s="194" t="s">
        <v>245</v>
      </c>
      <c r="W715" s="226">
        <v>156.48</v>
      </c>
      <c r="X715" s="226">
        <v>132.43</v>
      </c>
      <c r="Y715" s="194" t="s">
        <v>2022</v>
      </c>
      <c r="Z715" s="193" t="s">
        <v>334</v>
      </c>
      <c r="AA715" s="563" t="s">
        <v>335</v>
      </c>
      <c r="AB715" s="563" t="s">
        <v>192</v>
      </c>
      <c r="AC715" s="563">
        <f>SUMIF(Sheet3!B:B,C715,Sheet3!F:F)</f>
        <v>30</v>
      </c>
      <c r="AD715" s="193">
        <f t="shared" si="64"/>
        <v>102</v>
      </c>
      <c r="AE715" s="75"/>
      <c r="AF715" s="554"/>
    </row>
    <row r="716" ht="36" outlineLevel="2" spans="1:32">
      <c r="A716" s="126">
        <f>MAX($A$7:A715)+1</f>
        <v>421</v>
      </c>
      <c r="B716" s="194" t="s">
        <v>90</v>
      </c>
      <c r="C716" s="194" t="s">
        <v>95</v>
      </c>
      <c r="D716" s="194" t="s">
        <v>187</v>
      </c>
      <c r="E716" s="194" t="s">
        <v>2023</v>
      </c>
      <c r="F716" s="311" t="s">
        <v>2024</v>
      </c>
      <c r="G716" s="193">
        <v>43.824</v>
      </c>
      <c r="H716" s="193">
        <v>46.56</v>
      </c>
      <c r="I716" s="193"/>
      <c r="J716" s="193">
        <v>2.736</v>
      </c>
      <c r="K716" s="126">
        <v>83</v>
      </c>
      <c r="L716" s="126">
        <v>83</v>
      </c>
      <c r="M716" s="126">
        <f t="shared" si="62"/>
        <v>65</v>
      </c>
      <c r="N716" s="425">
        <f t="shared" si="63"/>
        <v>65</v>
      </c>
      <c r="O716" s="126"/>
      <c r="P716" s="194" t="s">
        <v>2024</v>
      </c>
      <c r="Q716" s="193">
        <v>43.824</v>
      </c>
      <c r="R716" s="193">
        <v>46.56</v>
      </c>
      <c r="S716" s="193">
        <v>2.736</v>
      </c>
      <c r="T716" s="193">
        <v>2.736</v>
      </c>
      <c r="U716" s="193">
        <v>348.3</v>
      </c>
      <c r="V716" s="194" t="s">
        <v>342</v>
      </c>
      <c r="W716" s="226">
        <v>125.3</v>
      </c>
      <c r="X716" s="226">
        <v>106.37</v>
      </c>
      <c r="Y716" s="194" t="s">
        <v>2025</v>
      </c>
      <c r="Z716" s="193" t="s">
        <v>334</v>
      </c>
      <c r="AA716" s="563" t="s">
        <v>335</v>
      </c>
      <c r="AB716" s="563" t="s">
        <v>192</v>
      </c>
      <c r="AC716" s="563">
        <f>SUMIF(Sheet3!B:B,C716,Sheet3!F:F)</f>
        <v>30</v>
      </c>
      <c r="AD716" s="193">
        <f t="shared" si="64"/>
        <v>82</v>
      </c>
      <c r="AE716" s="75"/>
      <c r="AF716" s="554"/>
    </row>
    <row r="717" ht="24" outlineLevel="2" spans="1:32">
      <c r="A717" s="126">
        <f>MAX($A$7:A716)+1</f>
        <v>422</v>
      </c>
      <c r="B717" s="194" t="s">
        <v>90</v>
      </c>
      <c r="C717" s="194" t="s">
        <v>95</v>
      </c>
      <c r="D717" s="194" t="s">
        <v>187</v>
      </c>
      <c r="E717" s="194" t="s">
        <v>2026</v>
      </c>
      <c r="F717" s="311" t="s">
        <v>2027</v>
      </c>
      <c r="G717" s="193">
        <v>7.657</v>
      </c>
      <c r="H717" s="193">
        <v>13.892</v>
      </c>
      <c r="I717" s="193"/>
      <c r="J717" s="193">
        <v>6.235</v>
      </c>
      <c r="K717" s="126">
        <v>187</v>
      </c>
      <c r="L717" s="126">
        <v>187</v>
      </c>
      <c r="M717" s="126">
        <f t="shared" si="62"/>
        <v>146</v>
      </c>
      <c r="N717" s="425">
        <f t="shared" si="63"/>
        <v>146</v>
      </c>
      <c r="O717" s="126"/>
      <c r="P717" s="194" t="s">
        <v>2027</v>
      </c>
      <c r="Q717" s="193">
        <v>7.657</v>
      </c>
      <c r="R717" s="193">
        <v>13.892</v>
      </c>
      <c r="S717" s="193">
        <v>6.235</v>
      </c>
      <c r="T717" s="193">
        <v>6.235</v>
      </c>
      <c r="U717" s="193">
        <v>183.61</v>
      </c>
      <c r="V717" s="194" t="s">
        <v>342</v>
      </c>
      <c r="W717" s="226">
        <v>285.69</v>
      </c>
      <c r="X717" s="226">
        <v>241.19</v>
      </c>
      <c r="Y717" s="194" t="s">
        <v>2028</v>
      </c>
      <c r="Z717" s="193" t="s">
        <v>334</v>
      </c>
      <c r="AA717" s="563" t="s">
        <v>335</v>
      </c>
      <c r="AB717" s="563" t="s">
        <v>192</v>
      </c>
      <c r="AC717" s="563">
        <f>SUMIF(Sheet3!B:B,C717,Sheet3!F:F)</f>
        <v>30</v>
      </c>
      <c r="AD717" s="193">
        <f t="shared" si="64"/>
        <v>187</v>
      </c>
      <c r="AE717" s="75"/>
      <c r="AF717" s="554"/>
    </row>
    <row r="718" outlineLevel="2" spans="1:32">
      <c r="A718" s="126">
        <f>MAX($A$7:A717)+1</f>
        <v>423</v>
      </c>
      <c r="B718" s="194" t="s">
        <v>90</v>
      </c>
      <c r="C718" s="194" t="s">
        <v>95</v>
      </c>
      <c r="D718" s="194" t="s">
        <v>187</v>
      </c>
      <c r="E718" s="194" t="s">
        <v>2029</v>
      </c>
      <c r="F718" s="311" t="s">
        <v>2030</v>
      </c>
      <c r="G718" s="193">
        <v>0</v>
      </c>
      <c r="H718" s="193">
        <v>0.874</v>
      </c>
      <c r="I718" s="193"/>
      <c r="J718" s="193">
        <v>4.144</v>
      </c>
      <c r="K718" s="126">
        <v>98</v>
      </c>
      <c r="L718" s="126">
        <v>98</v>
      </c>
      <c r="M718" s="126">
        <f t="shared" si="62"/>
        <v>76</v>
      </c>
      <c r="N718" s="425">
        <f t="shared" si="63"/>
        <v>76</v>
      </c>
      <c r="O718" s="126"/>
      <c r="P718" s="194" t="s">
        <v>2030</v>
      </c>
      <c r="Q718" s="193">
        <v>0</v>
      </c>
      <c r="R718" s="193">
        <v>0.874</v>
      </c>
      <c r="S718" s="193">
        <v>0.874</v>
      </c>
      <c r="T718" s="202">
        <v>4.144</v>
      </c>
      <c r="U718" s="202">
        <v>175.01</v>
      </c>
      <c r="V718" s="194" t="s">
        <v>342</v>
      </c>
      <c r="W718" s="226">
        <v>190</v>
      </c>
      <c r="X718" s="226">
        <v>161</v>
      </c>
      <c r="Y718" s="194" t="s">
        <v>2031</v>
      </c>
      <c r="Z718" s="202" t="s">
        <v>334</v>
      </c>
      <c r="AA718" s="556" t="s">
        <v>335</v>
      </c>
      <c r="AB718" s="556" t="s">
        <v>192</v>
      </c>
      <c r="AC718" s="556">
        <f>SUMIF(Sheet3!B:B,C718,Sheet3!F:F)</f>
        <v>30</v>
      </c>
      <c r="AD718" s="202">
        <f t="shared" si="64"/>
        <v>124</v>
      </c>
      <c r="AE718" s="75"/>
      <c r="AF718" s="558"/>
    </row>
    <row r="719" outlineLevel="2" spans="1:32">
      <c r="A719" s="126"/>
      <c r="B719" s="194"/>
      <c r="C719" s="194"/>
      <c r="D719" s="194"/>
      <c r="E719" s="194"/>
      <c r="F719" s="311" t="s">
        <v>2032</v>
      </c>
      <c r="G719" s="193">
        <v>0</v>
      </c>
      <c r="H719" s="193">
        <v>3.27</v>
      </c>
      <c r="I719" s="193"/>
      <c r="J719" s="193"/>
      <c r="K719" s="126"/>
      <c r="L719" s="126"/>
      <c r="M719" s="126"/>
      <c r="N719" s="425"/>
      <c r="O719" s="126"/>
      <c r="P719" s="194" t="s">
        <v>2032</v>
      </c>
      <c r="Q719" s="193">
        <v>0</v>
      </c>
      <c r="R719" s="193">
        <v>3.27</v>
      </c>
      <c r="S719" s="193">
        <v>3.27</v>
      </c>
      <c r="T719" s="203"/>
      <c r="U719" s="203"/>
      <c r="V719" s="194"/>
      <c r="W719" s="226"/>
      <c r="X719" s="226"/>
      <c r="Y719" s="194"/>
      <c r="Z719" s="203"/>
      <c r="AA719" s="560"/>
      <c r="AB719" s="560"/>
      <c r="AC719" s="560"/>
      <c r="AD719" s="203"/>
      <c r="AE719" s="75"/>
      <c r="AF719" s="562"/>
    </row>
    <row r="720" ht="24" outlineLevel="2" spans="1:32">
      <c r="A720" s="126">
        <f>MAX($A$7:A719)+1</f>
        <v>424</v>
      </c>
      <c r="B720" s="194" t="s">
        <v>90</v>
      </c>
      <c r="C720" s="194" t="s">
        <v>95</v>
      </c>
      <c r="D720" s="194" t="s">
        <v>187</v>
      </c>
      <c r="E720" s="194" t="s">
        <v>2033</v>
      </c>
      <c r="F720" s="311" t="s">
        <v>2034</v>
      </c>
      <c r="G720" s="193">
        <v>0</v>
      </c>
      <c r="H720" s="193">
        <v>9.427</v>
      </c>
      <c r="I720" s="193"/>
      <c r="J720" s="193">
        <v>9.427</v>
      </c>
      <c r="K720" s="126">
        <v>283</v>
      </c>
      <c r="L720" s="126">
        <v>283</v>
      </c>
      <c r="M720" s="126">
        <f>N720</f>
        <v>221</v>
      </c>
      <c r="N720" s="425">
        <f>ROUND(L720*0.7797,0)</f>
        <v>221</v>
      </c>
      <c r="O720" s="126"/>
      <c r="P720" s="194" t="s">
        <v>2034</v>
      </c>
      <c r="Q720" s="193">
        <v>0</v>
      </c>
      <c r="R720" s="193">
        <v>9.427</v>
      </c>
      <c r="S720" s="193">
        <v>9.427</v>
      </c>
      <c r="T720" s="193">
        <v>9.427</v>
      </c>
      <c r="U720" s="193">
        <v>410.04</v>
      </c>
      <c r="V720" s="194" t="s">
        <v>342</v>
      </c>
      <c r="W720" s="226">
        <v>431.96</v>
      </c>
      <c r="X720" s="226">
        <v>370.37</v>
      </c>
      <c r="Y720" s="194" t="s">
        <v>2035</v>
      </c>
      <c r="Z720" s="193" t="s">
        <v>334</v>
      </c>
      <c r="AA720" s="563" t="s">
        <v>335</v>
      </c>
      <c r="AB720" s="563" t="s">
        <v>192</v>
      </c>
      <c r="AC720" s="563">
        <f>SUMIF(Sheet3!B:B,C720,Sheet3!F:F)</f>
        <v>30</v>
      </c>
      <c r="AD720" s="193">
        <f>(ROUND(AC720*T720,0))</f>
        <v>283</v>
      </c>
      <c r="AE720" s="75"/>
      <c r="AF720" s="554"/>
    </row>
    <row r="721" ht="36" outlineLevel="2" spans="1:32">
      <c r="A721" s="126">
        <f>MAX($A$7:A720)+1</f>
        <v>425</v>
      </c>
      <c r="B721" s="194" t="s">
        <v>90</v>
      </c>
      <c r="C721" s="194" t="s">
        <v>95</v>
      </c>
      <c r="D721" s="194" t="s">
        <v>187</v>
      </c>
      <c r="E721" s="194" t="s">
        <v>2036</v>
      </c>
      <c r="F721" s="311" t="s">
        <v>2037</v>
      </c>
      <c r="G721" s="193">
        <v>1.38</v>
      </c>
      <c r="H721" s="193">
        <v>7.311</v>
      </c>
      <c r="I721" s="193"/>
      <c r="J721" s="193">
        <v>5.931</v>
      </c>
      <c r="K721" s="126">
        <v>199</v>
      </c>
      <c r="L721" s="126">
        <v>199</v>
      </c>
      <c r="M721" s="126">
        <f>N721</f>
        <v>155</v>
      </c>
      <c r="N721" s="425">
        <f>ROUND(L721*0.7797,0)</f>
        <v>155</v>
      </c>
      <c r="O721" s="126"/>
      <c r="P721" s="194" t="s">
        <v>2037</v>
      </c>
      <c r="Q721" s="193">
        <v>1.38</v>
      </c>
      <c r="R721" s="193">
        <v>7.311</v>
      </c>
      <c r="S721" s="193">
        <v>5.931</v>
      </c>
      <c r="T721" s="193">
        <v>5.931</v>
      </c>
      <c r="U721" s="193">
        <v>86.57</v>
      </c>
      <c r="V721" s="194" t="s">
        <v>342</v>
      </c>
      <c r="W721" s="226">
        <v>237.75</v>
      </c>
      <c r="X721" s="226">
        <v>200.72</v>
      </c>
      <c r="Y721" s="194" t="s">
        <v>2038</v>
      </c>
      <c r="Z721" s="193" t="s">
        <v>334</v>
      </c>
      <c r="AA721" s="563" t="s">
        <v>335</v>
      </c>
      <c r="AB721" s="563" t="s">
        <v>192</v>
      </c>
      <c r="AC721" s="563">
        <f>SUMIF(Sheet3!B:B,C721,Sheet3!F:F)</f>
        <v>30</v>
      </c>
      <c r="AD721" s="193">
        <f>(ROUND(AC721*T721,0))</f>
        <v>178</v>
      </c>
      <c r="AE721" s="75"/>
      <c r="AF721" s="554"/>
    </row>
    <row r="722" ht="24" outlineLevel="2" spans="1:32">
      <c r="A722" s="126">
        <f>MAX($A$7:A721)+1</f>
        <v>426</v>
      </c>
      <c r="B722" s="194" t="s">
        <v>90</v>
      </c>
      <c r="C722" s="407" t="s">
        <v>95</v>
      </c>
      <c r="D722" s="194" t="s">
        <v>186</v>
      </c>
      <c r="E722" s="194" t="s">
        <v>2039</v>
      </c>
      <c r="F722" s="194" t="s">
        <v>2040</v>
      </c>
      <c r="G722" s="193">
        <v>0</v>
      </c>
      <c r="H722" s="193">
        <v>0.874</v>
      </c>
      <c r="I722" s="193"/>
      <c r="J722" s="193">
        <v>0.874</v>
      </c>
      <c r="K722" s="126">
        <v>52</v>
      </c>
      <c r="L722" s="126">
        <v>52</v>
      </c>
      <c r="M722" s="126">
        <f>N722</f>
        <v>41</v>
      </c>
      <c r="N722" s="425">
        <f>ROUND(L722*0.7797,0)</f>
        <v>41</v>
      </c>
      <c r="O722" s="126"/>
      <c r="P722" s="194"/>
      <c r="Q722" s="194"/>
      <c r="R722" s="194"/>
      <c r="S722" s="194"/>
      <c r="T722" s="194"/>
      <c r="U722" s="194"/>
      <c r="V722" s="194" t="s">
        <v>245</v>
      </c>
      <c r="W722" s="226">
        <v>67.92</v>
      </c>
      <c r="X722" s="226">
        <v>58.39</v>
      </c>
      <c r="Y722" s="194" t="s">
        <v>2041</v>
      </c>
      <c r="Z722" s="193" t="s">
        <v>334</v>
      </c>
      <c r="AA722" s="554"/>
      <c r="AB722" s="554" t="s">
        <v>190</v>
      </c>
      <c r="AC722" s="554">
        <f>SUMIF(Sheet3!B:B,C722,Sheet3!D:D)</f>
        <v>60</v>
      </c>
      <c r="AD722" s="194"/>
      <c r="AE722" s="75"/>
      <c r="AF722" s="554" t="s">
        <v>533</v>
      </c>
    </row>
    <row r="723" customFormat="1" ht="36" spans="1:32">
      <c r="A723" s="5" t="s">
        <v>2042</v>
      </c>
      <c r="B723" s="74" t="s">
        <v>90</v>
      </c>
      <c r="C723" s="74" t="s">
        <v>95</v>
      </c>
      <c r="D723" s="559" t="s">
        <v>186</v>
      </c>
      <c r="E723" s="565" t="s">
        <v>2043</v>
      </c>
      <c r="F723" s="584" t="s">
        <v>2044</v>
      </c>
      <c r="G723" s="559" t="s">
        <v>2045</v>
      </c>
      <c r="H723" s="559" t="s">
        <v>2046</v>
      </c>
      <c r="I723" s="585"/>
      <c r="J723" s="585"/>
      <c r="K723" s="559"/>
      <c r="L723" s="555"/>
      <c r="M723" s="559"/>
      <c r="N723" s="559"/>
      <c r="O723" s="585"/>
      <c r="P723" s="559" t="s">
        <v>2044</v>
      </c>
      <c r="Q723" s="559" t="s">
        <v>2045</v>
      </c>
      <c r="R723" s="559" t="s">
        <v>2046</v>
      </c>
      <c r="S723" s="555">
        <v>0.294</v>
      </c>
      <c r="T723" s="555">
        <v>0.294</v>
      </c>
      <c r="U723" s="555">
        <v>1215.08</v>
      </c>
      <c r="V723" s="559" t="s">
        <v>342</v>
      </c>
      <c r="W723" s="555">
        <v>1650.92</v>
      </c>
      <c r="X723" s="555">
        <v>1215.08</v>
      </c>
      <c r="Y723" s="559" t="s">
        <v>2047</v>
      </c>
      <c r="Z723" s="585" t="s">
        <v>374</v>
      </c>
      <c r="AA723" s="563" t="s">
        <v>335</v>
      </c>
      <c r="AB723" s="563" t="s">
        <v>190</v>
      </c>
      <c r="AC723" s="563">
        <f>SUMIF(Sheet3!B:B,C723,Sheet3!D:D)</f>
        <v>60</v>
      </c>
      <c r="AD723" s="559">
        <f>(ROUND(AC723*T723,0))</f>
        <v>18</v>
      </c>
      <c r="AE723" s="566"/>
      <c r="AF723" s="554"/>
    </row>
    <row r="724" outlineLevel="2" spans="1:32">
      <c r="A724" s="126">
        <f>MAX($A$7:A722)+1</f>
        <v>427</v>
      </c>
      <c r="B724" s="194" t="s">
        <v>90</v>
      </c>
      <c r="C724" s="407" t="s">
        <v>96</v>
      </c>
      <c r="D724" s="125" t="s">
        <v>392</v>
      </c>
      <c r="E724" s="125" t="str">
        <f>C724&amp;D724</f>
        <v>鹤山市前期工作</v>
      </c>
      <c r="F724" s="571" t="s">
        <v>2048</v>
      </c>
      <c r="G724" s="115"/>
      <c r="H724" s="115"/>
      <c r="I724" s="115"/>
      <c r="J724" s="115"/>
      <c r="K724" s="126">
        <v>12</v>
      </c>
      <c r="L724" s="126">
        <v>12</v>
      </c>
      <c r="M724" s="126">
        <v>12</v>
      </c>
      <c r="N724" s="425">
        <v>12</v>
      </c>
      <c r="O724" s="126"/>
      <c r="P724" s="571"/>
      <c r="Q724" s="571"/>
      <c r="R724" s="571"/>
      <c r="S724" s="571"/>
      <c r="T724" s="571"/>
      <c r="U724" s="571"/>
      <c r="V724" s="115"/>
      <c r="W724" s="385"/>
      <c r="X724" s="385"/>
      <c r="Y724" s="115"/>
      <c r="Z724" s="115"/>
      <c r="AA724" s="554"/>
      <c r="AB724" s="554" t="s">
        <v>392</v>
      </c>
      <c r="AC724" s="554"/>
      <c r="AD724" s="571"/>
      <c r="AE724" s="75">
        <v>12</v>
      </c>
      <c r="AF724" s="554"/>
    </row>
    <row r="725" ht="24" outlineLevel="2" spans="1:32">
      <c r="A725" s="126">
        <f>MAX($A$7:A724)+1</f>
        <v>428</v>
      </c>
      <c r="B725" s="194" t="s">
        <v>90</v>
      </c>
      <c r="C725" s="194" t="s">
        <v>96</v>
      </c>
      <c r="D725" s="194" t="s">
        <v>775</v>
      </c>
      <c r="E725" s="194" t="s">
        <v>2049</v>
      </c>
      <c r="F725" s="311" t="s">
        <v>2050</v>
      </c>
      <c r="G725" s="193">
        <v>0</v>
      </c>
      <c r="H725" s="193">
        <v>4.185</v>
      </c>
      <c r="I725" s="193"/>
      <c r="J725" s="193">
        <v>4.185</v>
      </c>
      <c r="K725" s="126">
        <v>574</v>
      </c>
      <c r="L725" s="126">
        <v>574</v>
      </c>
      <c r="M725" s="126">
        <f>N725</f>
        <v>448</v>
      </c>
      <c r="N725" s="425">
        <f>ROUND(L725*0.7797,0)</f>
        <v>448</v>
      </c>
      <c r="O725" s="126"/>
      <c r="P725" s="194" t="s">
        <v>2050</v>
      </c>
      <c r="Q725" s="193">
        <v>0</v>
      </c>
      <c r="R725" s="193">
        <v>4.185</v>
      </c>
      <c r="S725" s="193">
        <v>4.185</v>
      </c>
      <c r="T725" s="193">
        <v>4.185</v>
      </c>
      <c r="U725" s="193">
        <v>639.2</v>
      </c>
      <c r="V725" s="194" t="s">
        <v>342</v>
      </c>
      <c r="W725" s="226">
        <v>667.16</v>
      </c>
      <c r="X725" s="226">
        <v>639.2</v>
      </c>
      <c r="Y725" s="194" t="s">
        <v>2051</v>
      </c>
      <c r="Z725" s="193" t="s">
        <v>334</v>
      </c>
      <c r="AA725" s="563" t="s">
        <v>335</v>
      </c>
      <c r="AB725" s="563" t="s">
        <v>340</v>
      </c>
      <c r="AC725" s="563">
        <f>SUMIF(Sheet3!B:B,C725,Sheet3!E:E)</f>
        <v>140</v>
      </c>
      <c r="AD725" s="193">
        <f>(ROUND(AC725*T725,0))</f>
        <v>586</v>
      </c>
      <c r="AE725" s="75"/>
      <c r="AF725" s="554"/>
    </row>
    <row r="726" outlineLevel="2" spans="1:32">
      <c r="A726" s="126">
        <f>MAX($A$7:A725)+1</f>
        <v>429</v>
      </c>
      <c r="B726" s="194" t="s">
        <v>90</v>
      </c>
      <c r="C726" s="407" t="s">
        <v>97</v>
      </c>
      <c r="D726" s="125" t="s">
        <v>392</v>
      </c>
      <c r="E726" s="125" t="str">
        <f>C726&amp;D726</f>
        <v>恩平市前期工作</v>
      </c>
      <c r="F726" s="571" t="s">
        <v>2052</v>
      </c>
      <c r="G726" s="115"/>
      <c r="H726" s="115"/>
      <c r="I726" s="115"/>
      <c r="J726" s="115"/>
      <c r="K726" s="126">
        <v>52</v>
      </c>
      <c r="L726" s="126">
        <v>52</v>
      </c>
      <c r="M726" s="126">
        <v>52</v>
      </c>
      <c r="N726" s="552">
        <v>52</v>
      </c>
      <c r="O726" s="126"/>
      <c r="P726" s="571"/>
      <c r="Q726" s="571"/>
      <c r="R726" s="571"/>
      <c r="S726" s="571"/>
      <c r="T726" s="571"/>
      <c r="U726" s="571"/>
      <c r="V726" s="115"/>
      <c r="W726" s="385"/>
      <c r="X726" s="385"/>
      <c r="Y726" s="115"/>
      <c r="Z726" s="115"/>
      <c r="AA726" s="554"/>
      <c r="AB726" s="554" t="s">
        <v>392</v>
      </c>
      <c r="AC726" s="554"/>
      <c r="AD726" s="571"/>
      <c r="AE726" s="75">
        <v>52</v>
      </c>
      <c r="AF726" s="554"/>
    </row>
    <row r="727" ht="24" outlineLevel="2" spans="1:32">
      <c r="A727" s="126">
        <f>MAX($A$7:A726)+1</f>
        <v>430</v>
      </c>
      <c r="B727" s="194" t="s">
        <v>90</v>
      </c>
      <c r="C727" s="194" t="s">
        <v>97</v>
      </c>
      <c r="D727" s="194" t="s">
        <v>182</v>
      </c>
      <c r="E727" s="194" t="s">
        <v>2053</v>
      </c>
      <c r="F727" s="311" t="s">
        <v>2054</v>
      </c>
      <c r="G727" s="193">
        <v>16.285</v>
      </c>
      <c r="H727" s="193">
        <v>19.984</v>
      </c>
      <c r="I727" s="193"/>
      <c r="J727" s="193">
        <v>3.699</v>
      </c>
      <c r="K727" s="126">
        <v>317</v>
      </c>
      <c r="L727" s="126">
        <v>317</v>
      </c>
      <c r="M727" s="126">
        <f>N727</f>
        <v>247</v>
      </c>
      <c r="N727" s="552">
        <f t="shared" ref="N727:N733" si="65">ROUND(L727*0.7797,0)</f>
        <v>247</v>
      </c>
      <c r="O727" s="126"/>
      <c r="P727" s="194" t="s">
        <v>2054</v>
      </c>
      <c r="Q727" s="193">
        <v>16.285</v>
      </c>
      <c r="R727" s="193">
        <v>19.962</v>
      </c>
      <c r="S727" s="193">
        <v>3.677</v>
      </c>
      <c r="T727" s="193">
        <v>3.677</v>
      </c>
      <c r="U727" s="193">
        <v>317.453</v>
      </c>
      <c r="V727" s="194" t="s">
        <v>342</v>
      </c>
      <c r="W727" s="226">
        <v>370.952</v>
      </c>
      <c r="X727" s="226">
        <v>317.453</v>
      </c>
      <c r="Y727" s="194" t="s">
        <v>2055</v>
      </c>
      <c r="Z727" s="193" t="s">
        <v>334</v>
      </c>
      <c r="AA727" s="563" t="s">
        <v>335</v>
      </c>
      <c r="AB727" s="563" t="s">
        <v>340</v>
      </c>
      <c r="AC727" s="563">
        <f>SUMIF(Sheet3!B:B,C727,Sheet3!E:E)</f>
        <v>140</v>
      </c>
      <c r="AD727" s="193">
        <f t="shared" ref="AD727:AD733" si="66">(ROUND(AC727*T727,0))</f>
        <v>515</v>
      </c>
      <c r="AE727" s="75"/>
      <c r="AF727" s="554"/>
    </row>
    <row r="728" ht="36" outlineLevel="2" spans="1:32">
      <c r="A728" s="126">
        <f>MAX($A$7:A727)+1</f>
        <v>431</v>
      </c>
      <c r="B728" s="194" t="s">
        <v>90</v>
      </c>
      <c r="C728" s="194" t="s">
        <v>97</v>
      </c>
      <c r="D728" s="194" t="s">
        <v>186</v>
      </c>
      <c r="E728" s="194" t="s">
        <v>2056</v>
      </c>
      <c r="F728" s="311" t="s">
        <v>2057</v>
      </c>
      <c r="G728" s="193">
        <v>0</v>
      </c>
      <c r="H728" s="193">
        <v>3.645</v>
      </c>
      <c r="I728" s="193"/>
      <c r="J728" s="193">
        <v>3.645</v>
      </c>
      <c r="K728" s="126">
        <v>242</v>
      </c>
      <c r="L728" s="126">
        <v>242</v>
      </c>
      <c r="M728" s="126">
        <f>N728</f>
        <v>189</v>
      </c>
      <c r="N728" s="552">
        <f t="shared" si="65"/>
        <v>189</v>
      </c>
      <c r="O728" s="126"/>
      <c r="P728" s="194" t="s">
        <v>2057</v>
      </c>
      <c r="Q728" s="193">
        <v>0</v>
      </c>
      <c r="R728" s="193">
        <v>3.6</v>
      </c>
      <c r="S728" s="193">
        <v>3.6</v>
      </c>
      <c r="T728" s="193">
        <v>3.6</v>
      </c>
      <c r="U728" s="193">
        <v>242.379</v>
      </c>
      <c r="V728" s="194" t="s">
        <v>245</v>
      </c>
      <c r="W728" s="226">
        <v>280.797</v>
      </c>
      <c r="X728" s="226">
        <v>242.379</v>
      </c>
      <c r="Y728" s="194" t="s">
        <v>2058</v>
      </c>
      <c r="Z728" s="193" t="s">
        <v>334</v>
      </c>
      <c r="AA728" s="563" t="s">
        <v>335</v>
      </c>
      <c r="AB728" s="563" t="s">
        <v>190</v>
      </c>
      <c r="AC728" s="563">
        <f>SUMIF(Sheet3!B:B,C728,Sheet3!D:D)</f>
        <v>60</v>
      </c>
      <c r="AD728" s="193">
        <f t="shared" si="66"/>
        <v>216</v>
      </c>
      <c r="AE728" s="75"/>
      <c r="AF728" s="554"/>
    </row>
    <row r="729" ht="36" outlineLevel="2" spans="1:32">
      <c r="A729" s="126">
        <f>MAX($A$7:A728)+1</f>
        <v>432</v>
      </c>
      <c r="B729" s="194" t="s">
        <v>90</v>
      </c>
      <c r="C729" s="194" t="s">
        <v>97</v>
      </c>
      <c r="D729" s="194" t="s">
        <v>182</v>
      </c>
      <c r="E729" s="194" t="s">
        <v>2059</v>
      </c>
      <c r="F729" s="311" t="s">
        <v>2060</v>
      </c>
      <c r="G729" s="193">
        <v>4.222</v>
      </c>
      <c r="H729" s="193">
        <v>7.458</v>
      </c>
      <c r="I729" s="193"/>
      <c r="J729" s="193">
        <v>3.236</v>
      </c>
      <c r="K729" s="126">
        <v>224</v>
      </c>
      <c r="L729" s="126">
        <v>224</v>
      </c>
      <c r="M729" s="126">
        <f>N729</f>
        <v>175</v>
      </c>
      <c r="N729" s="552">
        <f t="shared" si="65"/>
        <v>175</v>
      </c>
      <c r="O729" s="126"/>
      <c r="P729" s="194" t="s">
        <v>2060</v>
      </c>
      <c r="Q729" s="193">
        <v>4.222</v>
      </c>
      <c r="R729" s="193">
        <v>7.44</v>
      </c>
      <c r="S729" s="193">
        <v>3.218</v>
      </c>
      <c r="T729" s="193">
        <v>3.218</v>
      </c>
      <c r="U729" s="193">
        <v>224.503</v>
      </c>
      <c r="V729" s="194" t="s">
        <v>342</v>
      </c>
      <c r="W729" s="226">
        <v>274.229</v>
      </c>
      <c r="X729" s="226">
        <v>224.503</v>
      </c>
      <c r="Y729" s="194" t="s">
        <v>2061</v>
      </c>
      <c r="Z729" s="193" t="s">
        <v>334</v>
      </c>
      <c r="AA729" s="563" t="s">
        <v>335</v>
      </c>
      <c r="AB729" s="563" t="s">
        <v>340</v>
      </c>
      <c r="AC729" s="563">
        <f>SUMIF(Sheet3!B:B,C729,Sheet3!E:E)</f>
        <v>140</v>
      </c>
      <c r="AD729" s="193">
        <f t="shared" si="66"/>
        <v>451</v>
      </c>
      <c r="AE729" s="75"/>
      <c r="AF729" s="554"/>
    </row>
    <row r="730" ht="24" outlineLevel="2" spans="1:32">
      <c r="A730" s="126">
        <f>MAX($A$7:A729)+1</f>
        <v>433</v>
      </c>
      <c r="B730" s="194" t="s">
        <v>90</v>
      </c>
      <c r="C730" s="194" t="s">
        <v>97</v>
      </c>
      <c r="D730" s="194" t="s">
        <v>1811</v>
      </c>
      <c r="E730" s="194" t="s">
        <v>2062</v>
      </c>
      <c r="F730" s="311" t="s">
        <v>2063</v>
      </c>
      <c r="G730" s="193">
        <v>0</v>
      </c>
      <c r="H730" s="193">
        <v>0.403</v>
      </c>
      <c r="I730" s="193"/>
      <c r="J730" s="193">
        <v>0.403</v>
      </c>
      <c r="K730" s="126">
        <v>21</v>
      </c>
      <c r="L730" s="126">
        <v>21</v>
      </c>
      <c r="M730" s="126">
        <f>N730</f>
        <v>16</v>
      </c>
      <c r="N730" s="552">
        <f t="shared" si="65"/>
        <v>16</v>
      </c>
      <c r="O730" s="126"/>
      <c r="P730" s="194" t="s">
        <v>2063</v>
      </c>
      <c r="Q730" s="193">
        <v>0</v>
      </c>
      <c r="R730" s="193">
        <v>0.39</v>
      </c>
      <c r="S730" s="193">
        <v>0.39</v>
      </c>
      <c r="T730" s="193">
        <v>0.39</v>
      </c>
      <c r="U730" s="193">
        <v>21.556</v>
      </c>
      <c r="V730" s="194" t="s">
        <v>245</v>
      </c>
      <c r="W730" s="226">
        <v>30.207</v>
      </c>
      <c r="X730" s="226">
        <v>21.556</v>
      </c>
      <c r="Y730" s="194" t="s">
        <v>2064</v>
      </c>
      <c r="Z730" s="193" t="s">
        <v>334</v>
      </c>
      <c r="AA730" s="563" t="s">
        <v>335</v>
      </c>
      <c r="AB730" s="563" t="s">
        <v>190</v>
      </c>
      <c r="AC730" s="563">
        <f>SUMIF(Sheet3!B:B,C730,Sheet3!D:D)</f>
        <v>60</v>
      </c>
      <c r="AD730" s="193">
        <f t="shared" si="66"/>
        <v>23</v>
      </c>
      <c r="AE730" s="75"/>
      <c r="AF730" s="554"/>
    </row>
    <row r="731" ht="36" outlineLevel="2" spans="1:32">
      <c r="A731" s="126">
        <f>MAX($A$7:A730)+1</f>
        <v>434</v>
      </c>
      <c r="B731" s="194" t="s">
        <v>90</v>
      </c>
      <c r="C731" s="194" t="s">
        <v>97</v>
      </c>
      <c r="D731" s="194" t="s">
        <v>182</v>
      </c>
      <c r="E731" s="194" t="s">
        <v>2065</v>
      </c>
      <c r="F731" s="311" t="s">
        <v>2066</v>
      </c>
      <c r="G731" s="193">
        <v>3.498</v>
      </c>
      <c r="H731" s="193">
        <v>12.682</v>
      </c>
      <c r="I731" s="193"/>
      <c r="J731" s="193">
        <v>9.184</v>
      </c>
      <c r="K731" s="126">
        <v>860</v>
      </c>
      <c r="L731" s="126">
        <v>860</v>
      </c>
      <c r="M731" s="126">
        <f>N731-1</f>
        <v>670</v>
      </c>
      <c r="N731" s="552">
        <f t="shared" si="65"/>
        <v>671</v>
      </c>
      <c r="O731" s="126"/>
      <c r="P731" s="194" t="s">
        <v>2066</v>
      </c>
      <c r="Q731" s="193">
        <v>3.498</v>
      </c>
      <c r="R731" s="193">
        <v>12.682</v>
      </c>
      <c r="S731" s="193">
        <v>9.184</v>
      </c>
      <c r="T731" s="193">
        <v>9.184</v>
      </c>
      <c r="U731" s="193">
        <v>860.392</v>
      </c>
      <c r="V731" s="194" t="s">
        <v>342</v>
      </c>
      <c r="W731" s="226">
        <v>989.815</v>
      </c>
      <c r="X731" s="226">
        <v>860.392</v>
      </c>
      <c r="Y731" s="194" t="s">
        <v>2067</v>
      </c>
      <c r="Z731" s="193" t="s">
        <v>334</v>
      </c>
      <c r="AA731" s="563" t="s">
        <v>335</v>
      </c>
      <c r="AB731" s="563" t="s">
        <v>340</v>
      </c>
      <c r="AC731" s="563">
        <f>SUMIF(Sheet3!B:B,C731,Sheet3!E:E)</f>
        <v>140</v>
      </c>
      <c r="AD731" s="193">
        <f t="shared" si="66"/>
        <v>1286</v>
      </c>
      <c r="AE731" s="75"/>
      <c r="AF731" s="554"/>
    </row>
    <row r="732" ht="24" outlineLevel="2" spans="1:32">
      <c r="A732" s="126">
        <f>MAX($A$7:A731)+1</f>
        <v>435</v>
      </c>
      <c r="B732" s="194" t="s">
        <v>90</v>
      </c>
      <c r="C732" s="194" t="s">
        <v>97</v>
      </c>
      <c r="D732" s="194" t="s">
        <v>186</v>
      </c>
      <c r="E732" s="194" t="s">
        <v>2068</v>
      </c>
      <c r="F732" s="311" t="s">
        <v>2069</v>
      </c>
      <c r="G732" s="193">
        <v>0</v>
      </c>
      <c r="H732" s="193">
        <v>2.566</v>
      </c>
      <c r="I732" s="193"/>
      <c r="J732" s="193">
        <v>2.566</v>
      </c>
      <c r="K732" s="126">
        <v>160</v>
      </c>
      <c r="L732" s="126">
        <v>160</v>
      </c>
      <c r="M732" s="126">
        <f>N732</f>
        <v>125</v>
      </c>
      <c r="N732" s="552">
        <f t="shared" si="65"/>
        <v>125</v>
      </c>
      <c r="O732" s="126"/>
      <c r="P732" s="194" t="s">
        <v>2069</v>
      </c>
      <c r="Q732" s="193">
        <v>0</v>
      </c>
      <c r="R732" s="193">
        <v>2.547</v>
      </c>
      <c r="S732" s="193">
        <v>2.547</v>
      </c>
      <c r="T732" s="193">
        <v>2.547</v>
      </c>
      <c r="U732" s="193">
        <v>160.287</v>
      </c>
      <c r="V732" s="194" t="s">
        <v>245</v>
      </c>
      <c r="W732" s="226">
        <v>190.646</v>
      </c>
      <c r="X732" s="226">
        <v>160.287</v>
      </c>
      <c r="Y732" s="194" t="s">
        <v>2070</v>
      </c>
      <c r="Z732" s="193" t="s">
        <v>334</v>
      </c>
      <c r="AA732" s="563" t="s">
        <v>335</v>
      </c>
      <c r="AB732" s="563" t="s">
        <v>190</v>
      </c>
      <c r="AC732" s="563">
        <f>SUMIF(Sheet3!B:B,C732,Sheet3!D:D)</f>
        <v>60</v>
      </c>
      <c r="AD732" s="193">
        <f t="shared" si="66"/>
        <v>153</v>
      </c>
      <c r="AE732" s="75"/>
      <c r="AF732" s="554"/>
    </row>
    <row r="733" ht="36" outlineLevel="2" spans="1:32">
      <c r="A733" s="126">
        <f>MAX($A$7:A732)+1</f>
        <v>436</v>
      </c>
      <c r="B733" s="194" t="s">
        <v>90</v>
      </c>
      <c r="C733" s="194" t="s">
        <v>97</v>
      </c>
      <c r="D733" s="194" t="s">
        <v>182</v>
      </c>
      <c r="E733" s="194" t="s">
        <v>2071</v>
      </c>
      <c r="F733" s="311" t="s">
        <v>2072</v>
      </c>
      <c r="G733" s="193">
        <v>0</v>
      </c>
      <c r="H733" s="193">
        <v>8.346</v>
      </c>
      <c r="I733" s="193"/>
      <c r="J733" s="193">
        <v>8.346</v>
      </c>
      <c r="K733" s="126">
        <v>644</v>
      </c>
      <c r="L733" s="126">
        <v>644</v>
      </c>
      <c r="M733" s="126">
        <f>N733</f>
        <v>502</v>
      </c>
      <c r="N733" s="552">
        <f t="shared" si="65"/>
        <v>502</v>
      </c>
      <c r="O733" s="126"/>
      <c r="P733" s="194" t="s">
        <v>2072</v>
      </c>
      <c r="Q733" s="193">
        <v>0</v>
      </c>
      <c r="R733" s="193">
        <v>8.525</v>
      </c>
      <c r="S733" s="193">
        <v>8.525</v>
      </c>
      <c r="T733" s="193">
        <v>8.525</v>
      </c>
      <c r="U733" s="193">
        <v>693.537</v>
      </c>
      <c r="V733" s="194" t="s">
        <v>342</v>
      </c>
      <c r="W733" s="226">
        <v>806.201</v>
      </c>
      <c r="X733" s="226">
        <v>693.537</v>
      </c>
      <c r="Y733" s="194" t="s">
        <v>2073</v>
      </c>
      <c r="Z733" s="193" t="s">
        <v>334</v>
      </c>
      <c r="AA733" s="563" t="s">
        <v>335</v>
      </c>
      <c r="AB733" s="563" t="s">
        <v>340</v>
      </c>
      <c r="AC733" s="563">
        <f>SUMIF(Sheet3!B:B,C733,Sheet3!E:E)</f>
        <v>140</v>
      </c>
      <c r="AD733" s="193">
        <f t="shared" si="66"/>
        <v>1194</v>
      </c>
      <c r="AE733" s="75"/>
      <c r="AF733" s="554"/>
    </row>
    <row r="734" outlineLevel="1" spans="1:32">
      <c r="A734" s="241"/>
      <c r="B734" s="588" t="s">
        <v>98</v>
      </c>
      <c r="C734" s="218"/>
      <c r="D734" s="125"/>
      <c r="E734" s="125"/>
      <c r="F734" s="588"/>
      <c r="G734" s="125"/>
      <c r="H734" s="125"/>
      <c r="I734" s="125"/>
      <c r="J734" s="125">
        <f>SUBTOTAL(9,J735:J797)</f>
        <v>83.834</v>
      </c>
      <c r="K734" s="635">
        <f>SUBTOTAL(9,K735:K797)</f>
        <v>4933</v>
      </c>
      <c r="L734" s="635">
        <f>SUBTOTAL(9,L735:L797)</f>
        <v>4933</v>
      </c>
      <c r="M734" s="635">
        <f>SUBTOTAL(9,M735:M797)</f>
        <v>3868</v>
      </c>
      <c r="N734" s="572">
        <f>SUBTOTAL(9,N735:N797)</f>
        <v>3869</v>
      </c>
      <c r="O734" s="635"/>
      <c r="P734" s="588"/>
      <c r="Q734" s="588"/>
      <c r="R734" s="588"/>
      <c r="S734" s="588"/>
      <c r="T734" s="588"/>
      <c r="U734" s="588"/>
      <c r="V734" s="125"/>
      <c r="W734" s="553">
        <f>SUBTOTAL(9,W735:W797)</f>
        <v>6100.7997</v>
      </c>
      <c r="X734" s="553">
        <f>SUBTOTAL(9,X735:X797)</f>
        <v>5098.9499</v>
      </c>
      <c r="Y734" s="588"/>
      <c r="Z734" s="125"/>
      <c r="AA734" s="554"/>
      <c r="AB734" s="554" t="s">
        <v>190</v>
      </c>
      <c r="AC734" s="554"/>
      <c r="AD734" s="588"/>
      <c r="AE734" s="75"/>
      <c r="AF734" s="554"/>
    </row>
    <row r="735" ht="24" outlineLevel="2" spans="1:32">
      <c r="A735" s="241">
        <f>MAX($A$7:A733)+1</f>
        <v>437</v>
      </c>
      <c r="B735" s="125" t="s">
        <v>99</v>
      </c>
      <c r="C735" s="218" t="s">
        <v>102</v>
      </c>
      <c r="D735" s="125" t="s">
        <v>623</v>
      </c>
      <c r="E735" s="125" t="s">
        <v>2074</v>
      </c>
      <c r="F735" s="125" t="s">
        <v>2075</v>
      </c>
      <c r="G735" s="125">
        <v>0</v>
      </c>
      <c r="H735" s="125">
        <v>1.549</v>
      </c>
      <c r="I735" s="125"/>
      <c r="J735" s="125">
        <v>1.549</v>
      </c>
      <c r="K735" s="241">
        <v>53</v>
      </c>
      <c r="L735" s="241">
        <v>54</v>
      </c>
      <c r="M735" s="241">
        <f t="shared" ref="M735:M742" si="67">N735</f>
        <v>42</v>
      </c>
      <c r="N735" s="572">
        <f t="shared" ref="N735:N793" si="68">ROUND(L735*0.7797,0)</f>
        <v>42</v>
      </c>
      <c r="O735" s="241"/>
      <c r="P735" s="125"/>
      <c r="Q735" s="125"/>
      <c r="R735" s="125"/>
      <c r="S735" s="125"/>
      <c r="T735" s="125"/>
      <c r="U735" s="125"/>
      <c r="V735" s="125" t="s">
        <v>245</v>
      </c>
      <c r="W735" s="226">
        <v>67.268</v>
      </c>
      <c r="X735" s="226">
        <v>55.0934</v>
      </c>
      <c r="Y735" s="125" t="s">
        <v>2076</v>
      </c>
      <c r="Z735" s="125" t="s">
        <v>334</v>
      </c>
      <c r="AA735" s="554"/>
      <c r="AB735" s="554" t="s">
        <v>190</v>
      </c>
      <c r="AC735" s="554">
        <f>SUMIF(Sheet3!B:B,C735,Sheet3!D:D)</f>
        <v>65</v>
      </c>
      <c r="AD735" s="125"/>
      <c r="AE735" s="75"/>
      <c r="AF735" s="554"/>
    </row>
    <row r="736" ht="24" outlineLevel="2" spans="1:32">
      <c r="A736" s="241">
        <f>MAX($A$7:A735)+1</f>
        <v>438</v>
      </c>
      <c r="B736" s="125" t="s">
        <v>99</v>
      </c>
      <c r="C736" s="125" t="s">
        <v>102</v>
      </c>
      <c r="D736" s="125" t="s">
        <v>623</v>
      </c>
      <c r="E736" s="125" t="s">
        <v>2077</v>
      </c>
      <c r="F736" s="579" t="s">
        <v>2078</v>
      </c>
      <c r="G736" s="125">
        <v>0</v>
      </c>
      <c r="H736" s="125">
        <v>0.987</v>
      </c>
      <c r="I736" s="125"/>
      <c r="J736" s="125">
        <v>0.987</v>
      </c>
      <c r="K736" s="241">
        <v>46</v>
      </c>
      <c r="L736" s="241">
        <v>46</v>
      </c>
      <c r="M736" s="241">
        <f t="shared" si="67"/>
        <v>36</v>
      </c>
      <c r="N736" s="572">
        <f t="shared" si="68"/>
        <v>36</v>
      </c>
      <c r="O736" s="241"/>
      <c r="P736" s="125" t="s">
        <v>2078</v>
      </c>
      <c r="Q736" s="193">
        <v>0</v>
      </c>
      <c r="R736" s="193">
        <v>0.987</v>
      </c>
      <c r="S736" s="193">
        <v>0.987</v>
      </c>
      <c r="T736" s="193">
        <v>0.987</v>
      </c>
      <c r="U736" s="193">
        <v>57.949</v>
      </c>
      <c r="V736" s="125" t="s">
        <v>245</v>
      </c>
      <c r="W736" s="226">
        <v>56.7246</v>
      </c>
      <c r="X736" s="226">
        <v>47.1849</v>
      </c>
      <c r="Y736" s="125" t="s">
        <v>2079</v>
      </c>
      <c r="Z736" s="125" t="s">
        <v>334</v>
      </c>
      <c r="AA736" s="563" t="s">
        <v>335</v>
      </c>
      <c r="AB736" s="563" t="s">
        <v>190</v>
      </c>
      <c r="AC736" s="563">
        <f>SUMIF(Sheet3!B:B,C736,Sheet3!D:D)</f>
        <v>65</v>
      </c>
      <c r="AD736" s="193">
        <f t="shared" ref="AD736:AD750" si="69">(ROUND(AC736*T736,0))</f>
        <v>64</v>
      </c>
      <c r="AE736" s="75"/>
      <c r="AF736" s="554"/>
    </row>
    <row r="737" ht="24" outlineLevel="2" spans="1:32">
      <c r="A737" s="241">
        <f>MAX($A$7:A736)+1</f>
        <v>439</v>
      </c>
      <c r="B737" s="125" t="s">
        <v>99</v>
      </c>
      <c r="C737" s="125" t="s">
        <v>102</v>
      </c>
      <c r="D737" s="125" t="s">
        <v>623</v>
      </c>
      <c r="E737" s="125" t="s">
        <v>2080</v>
      </c>
      <c r="F737" s="579" t="s">
        <v>2081</v>
      </c>
      <c r="G737" s="125">
        <v>0</v>
      </c>
      <c r="H737" s="125">
        <v>1.314</v>
      </c>
      <c r="I737" s="125"/>
      <c r="J737" s="125">
        <v>1.314</v>
      </c>
      <c r="K737" s="241">
        <v>51</v>
      </c>
      <c r="L737" s="241">
        <v>51</v>
      </c>
      <c r="M737" s="241">
        <f t="shared" si="67"/>
        <v>40</v>
      </c>
      <c r="N737" s="572">
        <f t="shared" si="68"/>
        <v>40</v>
      </c>
      <c r="O737" s="241"/>
      <c r="P737" s="125" t="s">
        <v>2081</v>
      </c>
      <c r="Q737" s="193">
        <v>0</v>
      </c>
      <c r="R737" s="193">
        <v>1.314</v>
      </c>
      <c r="S737" s="193">
        <v>1.314</v>
      </c>
      <c r="T737" s="193">
        <v>1.314</v>
      </c>
      <c r="U737" s="193">
        <v>97.717</v>
      </c>
      <c r="V737" s="125" t="s">
        <v>245</v>
      </c>
      <c r="W737" s="226">
        <v>63.3886</v>
      </c>
      <c r="X737" s="226">
        <v>52.0801</v>
      </c>
      <c r="Y737" s="125" t="s">
        <v>2082</v>
      </c>
      <c r="Z737" s="125" t="s">
        <v>334</v>
      </c>
      <c r="AA737" s="563" t="s">
        <v>335</v>
      </c>
      <c r="AB737" s="563" t="s">
        <v>190</v>
      </c>
      <c r="AC737" s="563">
        <f>SUMIF(Sheet3!B:B,C737,Sheet3!D:D)</f>
        <v>65</v>
      </c>
      <c r="AD737" s="193">
        <f t="shared" si="69"/>
        <v>85</v>
      </c>
      <c r="AE737" s="75"/>
      <c r="AF737" s="554"/>
    </row>
    <row r="738" ht="24" outlineLevel="2" spans="1:32">
      <c r="A738" s="241">
        <f>MAX($A$7:A737)+1</f>
        <v>440</v>
      </c>
      <c r="B738" s="125" t="s">
        <v>99</v>
      </c>
      <c r="C738" s="125" t="s">
        <v>102</v>
      </c>
      <c r="D738" s="125" t="s">
        <v>623</v>
      </c>
      <c r="E738" s="125" t="s">
        <v>2083</v>
      </c>
      <c r="F738" s="579" t="s">
        <v>2084</v>
      </c>
      <c r="G738" s="125">
        <v>0</v>
      </c>
      <c r="H738" s="125">
        <v>1.111</v>
      </c>
      <c r="I738" s="125"/>
      <c r="J738" s="125">
        <v>1.111</v>
      </c>
      <c r="K738" s="241">
        <v>53</v>
      </c>
      <c r="L738" s="241">
        <v>53</v>
      </c>
      <c r="M738" s="241">
        <f t="shared" si="67"/>
        <v>41</v>
      </c>
      <c r="N738" s="572">
        <f t="shared" si="68"/>
        <v>41</v>
      </c>
      <c r="O738" s="241"/>
      <c r="P738" s="125" t="s">
        <v>2084</v>
      </c>
      <c r="Q738" s="193">
        <v>0</v>
      </c>
      <c r="R738" s="193">
        <v>1.111</v>
      </c>
      <c r="S738" s="193">
        <v>1.111</v>
      </c>
      <c r="T738" s="193">
        <v>1.111</v>
      </c>
      <c r="U738" s="193">
        <v>72.753</v>
      </c>
      <c r="V738" s="125" t="s">
        <v>245</v>
      </c>
      <c r="W738" s="226">
        <v>65.3526</v>
      </c>
      <c r="X738" s="226">
        <v>54.5321</v>
      </c>
      <c r="Y738" s="125" t="s">
        <v>2085</v>
      </c>
      <c r="Z738" s="125" t="s">
        <v>334</v>
      </c>
      <c r="AA738" s="563" t="s">
        <v>335</v>
      </c>
      <c r="AB738" s="563" t="s">
        <v>190</v>
      </c>
      <c r="AC738" s="563">
        <f>SUMIF(Sheet3!B:B,C738,Sheet3!D:D)</f>
        <v>65</v>
      </c>
      <c r="AD738" s="193">
        <f t="shared" si="69"/>
        <v>72</v>
      </c>
      <c r="AE738" s="75"/>
      <c r="AF738" s="554"/>
    </row>
    <row r="739" ht="24" outlineLevel="2" spans="1:32">
      <c r="A739" s="241">
        <f>MAX($A$7:A738)+1</f>
        <v>441</v>
      </c>
      <c r="B739" s="125" t="s">
        <v>99</v>
      </c>
      <c r="C739" s="125" t="s">
        <v>102</v>
      </c>
      <c r="D739" s="125" t="s">
        <v>623</v>
      </c>
      <c r="E739" s="125" t="s">
        <v>2086</v>
      </c>
      <c r="F739" s="579" t="s">
        <v>2087</v>
      </c>
      <c r="G739" s="125">
        <v>0</v>
      </c>
      <c r="H739" s="125">
        <v>1.137</v>
      </c>
      <c r="I739" s="125"/>
      <c r="J739" s="125">
        <v>1.137</v>
      </c>
      <c r="K739" s="241">
        <v>78</v>
      </c>
      <c r="L739" s="241">
        <v>79</v>
      </c>
      <c r="M739" s="241">
        <f t="shared" si="67"/>
        <v>62</v>
      </c>
      <c r="N739" s="572">
        <f t="shared" si="68"/>
        <v>62</v>
      </c>
      <c r="O739" s="241"/>
      <c r="P739" s="125" t="s">
        <v>2087</v>
      </c>
      <c r="Q739" s="193">
        <v>0</v>
      </c>
      <c r="R739" s="193">
        <v>1.137</v>
      </c>
      <c r="S739" s="193">
        <v>1.137</v>
      </c>
      <c r="T739" s="193">
        <v>1.137</v>
      </c>
      <c r="U739" s="193">
        <v>80.775</v>
      </c>
      <c r="V739" s="125" t="s">
        <v>245</v>
      </c>
      <c r="W739" s="226">
        <v>94.5718</v>
      </c>
      <c r="X739" s="226">
        <v>80.7752</v>
      </c>
      <c r="Y739" s="125" t="s">
        <v>2088</v>
      </c>
      <c r="Z739" s="125" t="s">
        <v>334</v>
      </c>
      <c r="AA739" s="563" t="s">
        <v>335</v>
      </c>
      <c r="AB739" s="563" t="s">
        <v>190</v>
      </c>
      <c r="AC739" s="563">
        <f>SUMIF(Sheet3!B:B,C739,Sheet3!D:D)</f>
        <v>65</v>
      </c>
      <c r="AD739" s="193">
        <f t="shared" si="69"/>
        <v>74</v>
      </c>
      <c r="AE739" s="75"/>
      <c r="AF739" s="554"/>
    </row>
    <row r="740" ht="24" outlineLevel="2" spans="1:32">
      <c r="A740" s="241">
        <f>MAX($A$7:A739)+1</f>
        <v>442</v>
      </c>
      <c r="B740" s="125" t="s">
        <v>99</v>
      </c>
      <c r="C740" s="125" t="s">
        <v>102</v>
      </c>
      <c r="D740" s="125" t="s">
        <v>623</v>
      </c>
      <c r="E740" s="125" t="s">
        <v>2089</v>
      </c>
      <c r="F740" s="579" t="s">
        <v>2090</v>
      </c>
      <c r="G740" s="125">
        <v>0</v>
      </c>
      <c r="H740" s="125">
        <v>0.863</v>
      </c>
      <c r="I740" s="125"/>
      <c r="J740" s="125">
        <v>0.863</v>
      </c>
      <c r="K740" s="241">
        <v>51</v>
      </c>
      <c r="L740" s="241">
        <v>51</v>
      </c>
      <c r="M740" s="241">
        <f t="shared" si="67"/>
        <v>40</v>
      </c>
      <c r="N740" s="572">
        <f t="shared" si="68"/>
        <v>40</v>
      </c>
      <c r="O740" s="241"/>
      <c r="P740" s="125" t="s">
        <v>2090</v>
      </c>
      <c r="Q740" s="193">
        <v>0</v>
      </c>
      <c r="R740" s="193">
        <v>0.863</v>
      </c>
      <c r="S740" s="193">
        <v>0.863</v>
      </c>
      <c r="T740" s="193">
        <v>0.863</v>
      </c>
      <c r="U740" s="193">
        <v>64.329</v>
      </c>
      <c r="V740" s="125" t="s">
        <v>245</v>
      </c>
      <c r="W740" s="226">
        <v>62.1747</v>
      </c>
      <c r="X740" s="226">
        <v>52.4</v>
      </c>
      <c r="Y740" s="125" t="s">
        <v>2091</v>
      </c>
      <c r="Z740" s="125" t="s">
        <v>334</v>
      </c>
      <c r="AA740" s="563" t="s">
        <v>335</v>
      </c>
      <c r="AB740" s="563" t="s">
        <v>190</v>
      </c>
      <c r="AC740" s="563">
        <f>SUMIF(Sheet3!B:B,C740,Sheet3!D:D)</f>
        <v>65</v>
      </c>
      <c r="AD740" s="193">
        <f t="shared" si="69"/>
        <v>56</v>
      </c>
      <c r="AE740" s="75"/>
      <c r="AF740" s="554"/>
    </row>
    <row r="741" ht="24" outlineLevel="2" spans="1:32">
      <c r="A741" s="241">
        <f>MAX($A$7:A740)+1</f>
        <v>443</v>
      </c>
      <c r="B741" s="125" t="s">
        <v>99</v>
      </c>
      <c r="C741" s="125" t="s">
        <v>102</v>
      </c>
      <c r="D741" s="125" t="s">
        <v>623</v>
      </c>
      <c r="E741" s="125" t="s">
        <v>2092</v>
      </c>
      <c r="F741" s="579" t="s">
        <v>2093</v>
      </c>
      <c r="G741" s="125">
        <v>0</v>
      </c>
      <c r="H741" s="125">
        <v>2.725</v>
      </c>
      <c r="I741" s="125"/>
      <c r="J741" s="125">
        <v>2.725</v>
      </c>
      <c r="K741" s="241">
        <v>127</v>
      </c>
      <c r="L741" s="241">
        <v>129</v>
      </c>
      <c r="M741" s="241">
        <f t="shared" si="67"/>
        <v>101</v>
      </c>
      <c r="N741" s="572">
        <f t="shared" si="68"/>
        <v>101</v>
      </c>
      <c r="O741" s="241"/>
      <c r="P741" s="125" t="s">
        <v>2093</v>
      </c>
      <c r="Q741" s="193">
        <v>0</v>
      </c>
      <c r="R741" s="193">
        <v>2.725</v>
      </c>
      <c r="S741" s="193">
        <v>2.725</v>
      </c>
      <c r="T741" s="193">
        <v>2.725</v>
      </c>
      <c r="U741" s="193">
        <v>188.956</v>
      </c>
      <c r="V741" s="125" t="s">
        <v>245</v>
      </c>
      <c r="W741" s="226">
        <v>156.627</v>
      </c>
      <c r="X741" s="226">
        <v>131.2915</v>
      </c>
      <c r="Y741" s="125" t="s">
        <v>2094</v>
      </c>
      <c r="Z741" s="125" t="s">
        <v>334</v>
      </c>
      <c r="AA741" s="563" t="s">
        <v>335</v>
      </c>
      <c r="AB741" s="563" t="s">
        <v>190</v>
      </c>
      <c r="AC741" s="563">
        <f>SUMIF(Sheet3!B:B,C741,Sheet3!D:D)</f>
        <v>65</v>
      </c>
      <c r="AD741" s="193">
        <f t="shared" si="69"/>
        <v>177</v>
      </c>
      <c r="AE741" s="75"/>
      <c r="AF741" s="554"/>
    </row>
    <row r="742" ht="24" outlineLevel="2" spans="1:32">
      <c r="A742" s="241">
        <f>MAX($A$7:A741)+1</f>
        <v>444</v>
      </c>
      <c r="B742" s="125" t="s">
        <v>99</v>
      </c>
      <c r="C742" s="125" t="s">
        <v>102</v>
      </c>
      <c r="D742" s="125" t="s">
        <v>623</v>
      </c>
      <c r="E742" s="125" t="s">
        <v>2095</v>
      </c>
      <c r="F742" s="579" t="s">
        <v>2096</v>
      </c>
      <c r="G742" s="125">
        <v>0</v>
      </c>
      <c r="H742" s="125">
        <v>0.508</v>
      </c>
      <c r="I742" s="125"/>
      <c r="J742" s="125">
        <v>0.508</v>
      </c>
      <c r="K742" s="241">
        <v>22</v>
      </c>
      <c r="L742" s="241">
        <v>23</v>
      </c>
      <c r="M742" s="241">
        <f t="shared" si="67"/>
        <v>18</v>
      </c>
      <c r="N742" s="572">
        <f t="shared" si="68"/>
        <v>18</v>
      </c>
      <c r="O742" s="241"/>
      <c r="P742" s="125" t="s">
        <v>2096</v>
      </c>
      <c r="Q742" s="193">
        <v>0</v>
      </c>
      <c r="R742" s="193">
        <v>0.508</v>
      </c>
      <c r="S742" s="193">
        <v>0.508</v>
      </c>
      <c r="T742" s="193">
        <v>0.508</v>
      </c>
      <c r="U742" s="193">
        <v>30.949</v>
      </c>
      <c r="V742" s="125" t="s">
        <v>245</v>
      </c>
      <c r="W742" s="226">
        <v>27.9734</v>
      </c>
      <c r="X742" s="226">
        <v>23.0706</v>
      </c>
      <c r="Y742" s="125" t="s">
        <v>2097</v>
      </c>
      <c r="Z742" s="125" t="s">
        <v>334</v>
      </c>
      <c r="AA742" s="563" t="s">
        <v>335</v>
      </c>
      <c r="AB742" s="563" t="s">
        <v>190</v>
      </c>
      <c r="AC742" s="563">
        <f>SUMIF(Sheet3!B:B,C742,Sheet3!D:D)</f>
        <v>65</v>
      </c>
      <c r="AD742" s="193">
        <f t="shared" si="69"/>
        <v>33</v>
      </c>
      <c r="AE742" s="75"/>
      <c r="AF742" s="554"/>
    </row>
    <row r="743" ht="24" outlineLevel="2" spans="1:32">
      <c r="A743" s="241">
        <f>MAX($A$7:A742)+1</f>
        <v>445</v>
      </c>
      <c r="B743" s="125" t="s">
        <v>99</v>
      </c>
      <c r="C743" s="125" t="s">
        <v>102</v>
      </c>
      <c r="D743" s="125" t="s">
        <v>623</v>
      </c>
      <c r="E743" s="125" t="s">
        <v>2098</v>
      </c>
      <c r="F743" s="579" t="s">
        <v>2099</v>
      </c>
      <c r="G743" s="125">
        <v>0</v>
      </c>
      <c r="H743" s="125">
        <v>3.341</v>
      </c>
      <c r="I743" s="125"/>
      <c r="J743" s="125">
        <v>3.341</v>
      </c>
      <c r="K743" s="241">
        <v>316</v>
      </c>
      <c r="L743" s="241">
        <v>319</v>
      </c>
      <c r="M743" s="241">
        <f>N743-1</f>
        <v>248</v>
      </c>
      <c r="N743" s="572">
        <f t="shared" si="68"/>
        <v>249</v>
      </c>
      <c r="O743" s="241"/>
      <c r="P743" s="125" t="s">
        <v>2099</v>
      </c>
      <c r="Q743" s="193">
        <v>0</v>
      </c>
      <c r="R743" s="193">
        <v>3.341</v>
      </c>
      <c r="S743" s="193">
        <v>3.341</v>
      </c>
      <c r="T743" s="193">
        <v>3.341</v>
      </c>
      <c r="U743" s="193">
        <v>477.082</v>
      </c>
      <c r="V743" s="125" t="s">
        <v>245</v>
      </c>
      <c r="W743" s="226">
        <v>393.4881</v>
      </c>
      <c r="X743" s="226">
        <v>325.7606</v>
      </c>
      <c r="Y743" s="125" t="s">
        <v>2100</v>
      </c>
      <c r="Z743" s="125" t="s">
        <v>334</v>
      </c>
      <c r="AA743" s="563" t="s">
        <v>335</v>
      </c>
      <c r="AB743" s="563" t="s">
        <v>190</v>
      </c>
      <c r="AC743" s="563">
        <f>SUMIF(Sheet3!B:B,C743,Sheet3!D:D)</f>
        <v>65</v>
      </c>
      <c r="AD743" s="193">
        <f t="shared" si="69"/>
        <v>217</v>
      </c>
      <c r="AE743" s="75"/>
      <c r="AF743" s="554"/>
    </row>
    <row r="744" ht="24" outlineLevel="2" spans="1:32">
      <c r="A744" s="241">
        <f>MAX($A$7:A743)+1</f>
        <v>446</v>
      </c>
      <c r="B744" s="125" t="s">
        <v>99</v>
      </c>
      <c r="C744" s="125" t="s">
        <v>102</v>
      </c>
      <c r="D744" s="125" t="s">
        <v>623</v>
      </c>
      <c r="E744" s="125" t="s">
        <v>2101</v>
      </c>
      <c r="F744" s="579" t="s">
        <v>2102</v>
      </c>
      <c r="G744" s="125">
        <v>0</v>
      </c>
      <c r="H744" s="125">
        <v>1.51</v>
      </c>
      <c r="I744" s="125"/>
      <c r="J744" s="125">
        <v>1.51</v>
      </c>
      <c r="K744" s="241">
        <v>192</v>
      </c>
      <c r="L744" s="241">
        <v>194</v>
      </c>
      <c r="M744" s="241">
        <f t="shared" ref="M744:M793" si="70">N744</f>
        <v>151</v>
      </c>
      <c r="N744" s="572">
        <f t="shared" si="68"/>
        <v>151</v>
      </c>
      <c r="O744" s="241"/>
      <c r="P744" s="125" t="s">
        <v>2102</v>
      </c>
      <c r="Q744" s="193">
        <v>0</v>
      </c>
      <c r="R744" s="193">
        <v>1.51</v>
      </c>
      <c r="S744" s="193">
        <v>1.51</v>
      </c>
      <c r="T744" s="193">
        <v>1.51</v>
      </c>
      <c r="U744" s="193">
        <v>211.257</v>
      </c>
      <c r="V744" s="125" t="s">
        <v>245</v>
      </c>
      <c r="W744" s="226">
        <v>237.536</v>
      </c>
      <c r="X744" s="226">
        <v>197.624</v>
      </c>
      <c r="Y744" s="125" t="s">
        <v>2103</v>
      </c>
      <c r="Z744" s="125" t="s">
        <v>334</v>
      </c>
      <c r="AA744" s="563" t="s">
        <v>335</v>
      </c>
      <c r="AB744" s="563" t="s">
        <v>190</v>
      </c>
      <c r="AC744" s="563">
        <f>SUMIF(Sheet3!B:B,C744,Sheet3!D:D)</f>
        <v>65</v>
      </c>
      <c r="AD744" s="193">
        <f t="shared" si="69"/>
        <v>98</v>
      </c>
      <c r="AE744" s="75"/>
      <c r="AF744" s="554"/>
    </row>
    <row r="745" ht="24" outlineLevel="2" spans="1:32">
      <c r="A745" s="241">
        <f>MAX($A$7:A744)+1</f>
        <v>447</v>
      </c>
      <c r="B745" s="125" t="s">
        <v>99</v>
      </c>
      <c r="C745" s="125" t="s">
        <v>102</v>
      </c>
      <c r="D745" s="125" t="s">
        <v>623</v>
      </c>
      <c r="E745" s="125" t="s">
        <v>2104</v>
      </c>
      <c r="F745" s="579" t="s">
        <v>2105</v>
      </c>
      <c r="G745" s="125">
        <v>0</v>
      </c>
      <c r="H745" s="125">
        <v>2.844</v>
      </c>
      <c r="I745" s="125"/>
      <c r="J745" s="125">
        <v>2.844</v>
      </c>
      <c r="K745" s="241">
        <v>197</v>
      </c>
      <c r="L745" s="241">
        <v>199</v>
      </c>
      <c r="M745" s="241">
        <f t="shared" si="70"/>
        <v>155</v>
      </c>
      <c r="N745" s="572">
        <f t="shared" si="68"/>
        <v>155</v>
      </c>
      <c r="O745" s="241"/>
      <c r="P745" s="125" t="s">
        <v>2105</v>
      </c>
      <c r="Q745" s="193">
        <v>0</v>
      </c>
      <c r="R745" s="193">
        <v>2.844</v>
      </c>
      <c r="S745" s="193">
        <v>2.844</v>
      </c>
      <c r="T745" s="193">
        <v>2.844</v>
      </c>
      <c r="U745" s="193">
        <v>232.142</v>
      </c>
      <c r="V745" s="125" t="s">
        <v>245</v>
      </c>
      <c r="W745" s="226">
        <v>245.4995</v>
      </c>
      <c r="X745" s="226">
        <v>203.2074</v>
      </c>
      <c r="Y745" s="125" t="s">
        <v>2106</v>
      </c>
      <c r="Z745" s="125" t="s">
        <v>334</v>
      </c>
      <c r="AA745" s="563" t="s">
        <v>335</v>
      </c>
      <c r="AB745" s="563" t="s">
        <v>190</v>
      </c>
      <c r="AC745" s="563">
        <f>SUMIF(Sheet3!B:B,C745,Sheet3!D:D)</f>
        <v>65</v>
      </c>
      <c r="AD745" s="193">
        <f t="shared" si="69"/>
        <v>185</v>
      </c>
      <c r="AE745" s="75"/>
      <c r="AF745" s="554"/>
    </row>
    <row r="746" ht="24" outlineLevel="2" spans="1:32">
      <c r="A746" s="241">
        <f>MAX($A$7:A745)+1</f>
        <v>448</v>
      </c>
      <c r="B746" s="125" t="s">
        <v>99</v>
      </c>
      <c r="C746" s="125" t="s">
        <v>102</v>
      </c>
      <c r="D746" s="125" t="s">
        <v>623</v>
      </c>
      <c r="E746" s="125" t="s">
        <v>2107</v>
      </c>
      <c r="F746" s="579" t="s">
        <v>2108</v>
      </c>
      <c r="G746" s="125">
        <v>0</v>
      </c>
      <c r="H746" s="125">
        <v>0.208</v>
      </c>
      <c r="I746" s="125"/>
      <c r="J746" s="125">
        <v>0.208</v>
      </c>
      <c r="K746" s="241">
        <v>9</v>
      </c>
      <c r="L746" s="241">
        <v>10</v>
      </c>
      <c r="M746" s="241">
        <f t="shared" si="70"/>
        <v>8</v>
      </c>
      <c r="N746" s="572">
        <f t="shared" si="68"/>
        <v>8</v>
      </c>
      <c r="O746" s="241"/>
      <c r="P746" s="125" t="s">
        <v>2108</v>
      </c>
      <c r="Q746" s="193">
        <v>0</v>
      </c>
      <c r="R746" s="193">
        <v>0.208</v>
      </c>
      <c r="S746" s="193">
        <v>0.208</v>
      </c>
      <c r="T746" s="193">
        <v>0.208</v>
      </c>
      <c r="U746" s="193">
        <v>10.857</v>
      </c>
      <c r="V746" s="125" t="s">
        <v>245</v>
      </c>
      <c r="W746" s="226">
        <v>11.8494</v>
      </c>
      <c r="X746" s="226">
        <v>9.7697</v>
      </c>
      <c r="Y746" s="125" t="s">
        <v>2109</v>
      </c>
      <c r="Z746" s="125" t="s">
        <v>334</v>
      </c>
      <c r="AA746" s="563" t="s">
        <v>335</v>
      </c>
      <c r="AB746" s="563" t="s">
        <v>190</v>
      </c>
      <c r="AC746" s="563">
        <f>SUMIF(Sheet3!B:B,C746,Sheet3!D:D)</f>
        <v>65</v>
      </c>
      <c r="AD746" s="193">
        <f t="shared" si="69"/>
        <v>14</v>
      </c>
      <c r="AE746" s="75"/>
      <c r="AF746" s="554"/>
    </row>
    <row r="747" ht="24" outlineLevel="2" spans="1:32">
      <c r="A747" s="241">
        <f>MAX($A$7:A746)+1</f>
        <v>449</v>
      </c>
      <c r="B747" s="125" t="s">
        <v>99</v>
      </c>
      <c r="C747" s="125" t="s">
        <v>102</v>
      </c>
      <c r="D747" s="125" t="s">
        <v>623</v>
      </c>
      <c r="E747" s="125" t="s">
        <v>2110</v>
      </c>
      <c r="F747" s="579" t="s">
        <v>2111</v>
      </c>
      <c r="G747" s="125">
        <v>0</v>
      </c>
      <c r="H747" s="125">
        <v>0.898</v>
      </c>
      <c r="I747" s="125"/>
      <c r="J747" s="125">
        <v>0.898</v>
      </c>
      <c r="K747" s="241">
        <v>61</v>
      </c>
      <c r="L747" s="241">
        <v>62</v>
      </c>
      <c r="M747" s="241">
        <f t="shared" si="70"/>
        <v>48</v>
      </c>
      <c r="N747" s="572">
        <f t="shared" si="68"/>
        <v>48</v>
      </c>
      <c r="O747" s="241"/>
      <c r="P747" s="125" t="s">
        <v>2111</v>
      </c>
      <c r="Q747" s="193">
        <v>0</v>
      </c>
      <c r="R747" s="193">
        <v>0.898</v>
      </c>
      <c r="S747" s="193">
        <v>0.898</v>
      </c>
      <c r="T747" s="193">
        <v>0.898</v>
      </c>
      <c r="U747" s="193">
        <v>63.278</v>
      </c>
      <c r="V747" s="125" t="s">
        <v>245</v>
      </c>
      <c r="W747" s="226">
        <v>76.4708</v>
      </c>
      <c r="X747" s="226">
        <v>63.278</v>
      </c>
      <c r="Y747" s="125" t="s">
        <v>2112</v>
      </c>
      <c r="Z747" s="125" t="s">
        <v>334</v>
      </c>
      <c r="AA747" s="563" t="s">
        <v>335</v>
      </c>
      <c r="AB747" s="563" t="s">
        <v>190</v>
      </c>
      <c r="AC747" s="563">
        <f>SUMIF(Sheet3!B:B,C747,Sheet3!D:D)</f>
        <v>65</v>
      </c>
      <c r="AD747" s="193">
        <f t="shared" si="69"/>
        <v>58</v>
      </c>
      <c r="AE747" s="75"/>
      <c r="AF747" s="554"/>
    </row>
    <row r="748" ht="24" outlineLevel="2" spans="1:32">
      <c r="A748" s="241">
        <f>MAX($A$7:A747)+1</f>
        <v>450</v>
      </c>
      <c r="B748" s="125" t="s">
        <v>99</v>
      </c>
      <c r="C748" s="125" t="s">
        <v>102</v>
      </c>
      <c r="D748" s="125" t="s">
        <v>623</v>
      </c>
      <c r="E748" s="125" t="s">
        <v>2113</v>
      </c>
      <c r="F748" s="579" t="s">
        <v>2114</v>
      </c>
      <c r="G748" s="125">
        <v>0</v>
      </c>
      <c r="H748" s="125">
        <v>0.817</v>
      </c>
      <c r="I748" s="125"/>
      <c r="J748" s="125">
        <v>0.817</v>
      </c>
      <c r="K748" s="241">
        <v>29</v>
      </c>
      <c r="L748" s="241">
        <v>29</v>
      </c>
      <c r="M748" s="241">
        <f t="shared" si="70"/>
        <v>23</v>
      </c>
      <c r="N748" s="572">
        <f t="shared" si="68"/>
        <v>23</v>
      </c>
      <c r="O748" s="241"/>
      <c r="P748" s="125" t="s">
        <v>2114</v>
      </c>
      <c r="Q748" s="193">
        <v>0</v>
      </c>
      <c r="R748" s="193">
        <v>0.817</v>
      </c>
      <c r="S748" s="193">
        <v>0.817</v>
      </c>
      <c r="T748" s="193">
        <v>0.817</v>
      </c>
      <c r="U748" s="193">
        <v>29.579</v>
      </c>
      <c r="V748" s="125" t="s">
        <v>245</v>
      </c>
      <c r="W748" s="226">
        <v>31.9712</v>
      </c>
      <c r="X748" s="226">
        <v>29.5789</v>
      </c>
      <c r="Y748" s="125" t="s">
        <v>2115</v>
      </c>
      <c r="Z748" s="125" t="s">
        <v>334</v>
      </c>
      <c r="AA748" s="563" t="s">
        <v>335</v>
      </c>
      <c r="AB748" s="563" t="s">
        <v>190</v>
      </c>
      <c r="AC748" s="563">
        <f>SUMIF(Sheet3!B:B,C748,Sheet3!D:D)</f>
        <v>65</v>
      </c>
      <c r="AD748" s="193">
        <f t="shared" si="69"/>
        <v>53</v>
      </c>
      <c r="AE748" s="75"/>
      <c r="AF748" s="554"/>
    </row>
    <row r="749" ht="24" outlineLevel="2" spans="1:32">
      <c r="A749" s="241">
        <f>MAX($A$7:A748)+1</f>
        <v>451</v>
      </c>
      <c r="B749" s="125" t="s">
        <v>99</v>
      </c>
      <c r="C749" s="125" t="s">
        <v>102</v>
      </c>
      <c r="D749" s="125" t="s">
        <v>623</v>
      </c>
      <c r="E749" s="125" t="s">
        <v>2116</v>
      </c>
      <c r="F749" s="579" t="s">
        <v>2117</v>
      </c>
      <c r="G749" s="125">
        <v>2.53</v>
      </c>
      <c r="H749" s="125">
        <v>3.233</v>
      </c>
      <c r="I749" s="125"/>
      <c r="J749" s="125">
        <v>0.713</v>
      </c>
      <c r="K749" s="241">
        <v>20</v>
      </c>
      <c r="L749" s="241">
        <v>21</v>
      </c>
      <c r="M749" s="241">
        <f t="shared" si="70"/>
        <v>16</v>
      </c>
      <c r="N749" s="572">
        <f t="shared" si="68"/>
        <v>16</v>
      </c>
      <c r="O749" s="241"/>
      <c r="P749" s="125" t="s">
        <v>2117</v>
      </c>
      <c r="Q749" s="193">
        <v>2.52</v>
      </c>
      <c r="R749" s="193">
        <v>3.233</v>
      </c>
      <c r="S749" s="193">
        <v>0.713</v>
      </c>
      <c r="T749" s="193">
        <v>0.713</v>
      </c>
      <c r="U749" s="193">
        <v>21.055</v>
      </c>
      <c r="V749" s="125" t="s">
        <v>245</v>
      </c>
      <c r="W749" s="226">
        <v>22.7377</v>
      </c>
      <c r="X749" s="226">
        <v>21.0545</v>
      </c>
      <c r="Y749" s="125" t="s">
        <v>2118</v>
      </c>
      <c r="Z749" s="125" t="s">
        <v>334</v>
      </c>
      <c r="AA749" s="563" t="s">
        <v>335</v>
      </c>
      <c r="AB749" s="563" t="s">
        <v>190</v>
      </c>
      <c r="AC749" s="563">
        <f>SUMIF(Sheet3!B:B,C749,Sheet3!D:D)</f>
        <v>65</v>
      </c>
      <c r="AD749" s="193">
        <f t="shared" si="69"/>
        <v>46</v>
      </c>
      <c r="AE749" s="75"/>
      <c r="AF749" s="554"/>
    </row>
    <row r="750" ht="24" outlineLevel="2" spans="1:32">
      <c r="A750" s="241">
        <f>MAX($A$7:A749)+1</f>
        <v>452</v>
      </c>
      <c r="B750" s="125" t="s">
        <v>99</v>
      </c>
      <c r="C750" s="125" t="s">
        <v>102</v>
      </c>
      <c r="D750" s="125" t="s">
        <v>623</v>
      </c>
      <c r="E750" s="125" t="s">
        <v>2119</v>
      </c>
      <c r="F750" s="579" t="s">
        <v>2120</v>
      </c>
      <c r="G750" s="125">
        <v>0</v>
      </c>
      <c r="H750" s="125">
        <v>2.019</v>
      </c>
      <c r="I750" s="125"/>
      <c r="J750" s="125">
        <v>2.019</v>
      </c>
      <c r="K750" s="241">
        <v>73</v>
      </c>
      <c r="L750" s="241">
        <v>74</v>
      </c>
      <c r="M750" s="241">
        <f t="shared" si="70"/>
        <v>58</v>
      </c>
      <c r="N750" s="572">
        <f t="shared" si="68"/>
        <v>58</v>
      </c>
      <c r="O750" s="241"/>
      <c r="P750" s="125" t="s">
        <v>2120</v>
      </c>
      <c r="Q750" s="193">
        <v>0</v>
      </c>
      <c r="R750" s="193">
        <v>2.019</v>
      </c>
      <c r="S750" s="193">
        <v>2.019</v>
      </c>
      <c r="T750" s="193">
        <v>2.019</v>
      </c>
      <c r="U750" s="193">
        <v>75.591</v>
      </c>
      <c r="V750" s="125" t="s">
        <v>245</v>
      </c>
      <c r="W750" s="226">
        <v>81.6747</v>
      </c>
      <c r="X750" s="226">
        <v>75.5914</v>
      </c>
      <c r="Y750" s="125" t="s">
        <v>2121</v>
      </c>
      <c r="Z750" s="125" t="s">
        <v>334</v>
      </c>
      <c r="AA750" s="563" t="s">
        <v>335</v>
      </c>
      <c r="AB750" s="563" t="s">
        <v>190</v>
      </c>
      <c r="AC750" s="563">
        <f>SUMIF(Sheet3!B:B,C750,Sheet3!D:D)</f>
        <v>65</v>
      </c>
      <c r="AD750" s="193">
        <f t="shared" si="69"/>
        <v>131</v>
      </c>
      <c r="AE750" s="75"/>
      <c r="AF750" s="554"/>
    </row>
    <row r="751" ht="24" outlineLevel="2" spans="1:32">
      <c r="A751" s="241">
        <f>MAX($A$7:A750)+1</f>
        <v>453</v>
      </c>
      <c r="B751" s="125" t="s">
        <v>99</v>
      </c>
      <c r="C751" s="218" t="s">
        <v>102</v>
      </c>
      <c r="D751" s="125" t="s">
        <v>623</v>
      </c>
      <c r="E751" s="125" t="s">
        <v>2122</v>
      </c>
      <c r="F751" s="125" t="s">
        <v>2123</v>
      </c>
      <c r="G751" s="125">
        <v>0.529</v>
      </c>
      <c r="H751" s="125">
        <v>1</v>
      </c>
      <c r="I751" s="125"/>
      <c r="J751" s="125">
        <v>1</v>
      </c>
      <c r="K751" s="241">
        <v>131</v>
      </c>
      <c r="L751" s="241">
        <v>132</v>
      </c>
      <c r="M751" s="241">
        <f t="shared" si="70"/>
        <v>103</v>
      </c>
      <c r="N751" s="572">
        <f t="shared" si="68"/>
        <v>103</v>
      </c>
      <c r="O751" s="241"/>
      <c r="P751" s="125"/>
      <c r="Q751" s="125"/>
      <c r="R751" s="125"/>
      <c r="S751" s="125"/>
      <c r="T751" s="125"/>
      <c r="U751" s="125"/>
      <c r="V751" s="125" t="s">
        <v>245</v>
      </c>
      <c r="W751" s="226">
        <v>162.4898</v>
      </c>
      <c r="X751" s="226">
        <v>135.0555</v>
      </c>
      <c r="Y751" s="125" t="s">
        <v>2124</v>
      </c>
      <c r="Z751" s="125" t="s">
        <v>334</v>
      </c>
      <c r="AA751" s="554"/>
      <c r="AB751" s="554" t="s">
        <v>190</v>
      </c>
      <c r="AC751" s="554">
        <f>SUMIF(Sheet3!B:B,C751,Sheet3!D:D)</f>
        <v>65</v>
      </c>
      <c r="AD751" s="125"/>
      <c r="AE751" s="75"/>
      <c r="AF751" s="554"/>
    </row>
    <row r="752" ht="24" outlineLevel="2" spans="1:32">
      <c r="A752" s="241">
        <f>MAX($A$7:A751)+1</f>
        <v>454</v>
      </c>
      <c r="B752" s="125" t="s">
        <v>99</v>
      </c>
      <c r="C752" s="125" t="s">
        <v>102</v>
      </c>
      <c r="D752" s="125" t="s">
        <v>623</v>
      </c>
      <c r="E752" s="125" t="s">
        <v>2125</v>
      </c>
      <c r="F752" s="579" t="s">
        <v>2126</v>
      </c>
      <c r="G752" s="125">
        <v>0</v>
      </c>
      <c r="H752" s="125">
        <v>0.691</v>
      </c>
      <c r="I752" s="125"/>
      <c r="J752" s="125">
        <v>0.691</v>
      </c>
      <c r="K752" s="241">
        <v>75</v>
      </c>
      <c r="L752" s="241">
        <v>75</v>
      </c>
      <c r="M752" s="241">
        <f t="shared" si="70"/>
        <v>58</v>
      </c>
      <c r="N752" s="572">
        <f t="shared" si="68"/>
        <v>58</v>
      </c>
      <c r="O752" s="241"/>
      <c r="P752" s="125" t="s">
        <v>2126</v>
      </c>
      <c r="Q752" s="193">
        <v>0</v>
      </c>
      <c r="R752" s="193">
        <v>0.691</v>
      </c>
      <c r="S752" s="193">
        <v>0.691</v>
      </c>
      <c r="T752" s="193">
        <v>0.691</v>
      </c>
      <c r="U752" s="193">
        <v>77.705</v>
      </c>
      <c r="V752" s="125" t="s">
        <v>245</v>
      </c>
      <c r="W752" s="226">
        <v>92.4795</v>
      </c>
      <c r="X752" s="226">
        <v>76.8273</v>
      </c>
      <c r="Y752" s="125" t="s">
        <v>2127</v>
      </c>
      <c r="Z752" s="125" t="s">
        <v>334</v>
      </c>
      <c r="AA752" s="563" t="s">
        <v>335</v>
      </c>
      <c r="AB752" s="563" t="s">
        <v>190</v>
      </c>
      <c r="AC752" s="563">
        <f>SUMIF(Sheet3!B:B,C752,Sheet3!D:D)</f>
        <v>65</v>
      </c>
      <c r="AD752" s="193">
        <f t="shared" ref="AD752:AD757" si="71">(ROUND(AC752*T752,0))</f>
        <v>45</v>
      </c>
      <c r="AE752" s="75"/>
      <c r="AF752" s="554"/>
    </row>
    <row r="753" ht="24" outlineLevel="2" spans="1:32">
      <c r="A753" s="241">
        <f>MAX($A$7:A752)+1</f>
        <v>455</v>
      </c>
      <c r="B753" s="125" t="s">
        <v>99</v>
      </c>
      <c r="C753" s="125" t="s">
        <v>102</v>
      </c>
      <c r="D753" s="125" t="s">
        <v>623</v>
      </c>
      <c r="E753" s="125" t="s">
        <v>2128</v>
      </c>
      <c r="F753" s="579" t="s">
        <v>2129</v>
      </c>
      <c r="G753" s="125">
        <v>0</v>
      </c>
      <c r="H753" s="125">
        <v>1.671</v>
      </c>
      <c r="I753" s="125"/>
      <c r="J753" s="125">
        <v>1.671</v>
      </c>
      <c r="K753" s="241">
        <v>105</v>
      </c>
      <c r="L753" s="241">
        <v>106</v>
      </c>
      <c r="M753" s="241">
        <f t="shared" si="70"/>
        <v>83</v>
      </c>
      <c r="N753" s="572">
        <f t="shared" si="68"/>
        <v>83</v>
      </c>
      <c r="O753" s="241"/>
      <c r="P753" s="125" t="s">
        <v>2129</v>
      </c>
      <c r="Q753" s="193">
        <v>0</v>
      </c>
      <c r="R753" s="193">
        <v>1.671</v>
      </c>
      <c r="S753" s="193">
        <v>1.671</v>
      </c>
      <c r="T753" s="193">
        <v>1.671</v>
      </c>
      <c r="U753" s="193">
        <v>108.528</v>
      </c>
      <c r="V753" s="125" t="s">
        <v>245</v>
      </c>
      <c r="W753" s="226">
        <v>131.2913</v>
      </c>
      <c r="X753" s="226">
        <v>108.5276</v>
      </c>
      <c r="Y753" s="125" t="s">
        <v>2130</v>
      </c>
      <c r="Z753" s="125" t="s">
        <v>334</v>
      </c>
      <c r="AA753" s="563" t="s">
        <v>335</v>
      </c>
      <c r="AB753" s="563" t="s">
        <v>190</v>
      </c>
      <c r="AC753" s="563">
        <f>SUMIF(Sheet3!B:B,C753,Sheet3!D:D)</f>
        <v>65</v>
      </c>
      <c r="AD753" s="193">
        <f t="shared" si="71"/>
        <v>109</v>
      </c>
      <c r="AE753" s="75"/>
      <c r="AF753" s="554"/>
    </row>
    <row r="754" ht="24" outlineLevel="2" spans="1:32">
      <c r="A754" s="241">
        <f>MAX($A$7:A753)+1</f>
        <v>456</v>
      </c>
      <c r="B754" s="125" t="s">
        <v>99</v>
      </c>
      <c r="C754" s="125" t="s">
        <v>102</v>
      </c>
      <c r="D754" s="125" t="s">
        <v>623</v>
      </c>
      <c r="E754" s="125" t="s">
        <v>2131</v>
      </c>
      <c r="F754" s="579" t="s">
        <v>2132</v>
      </c>
      <c r="G754" s="125">
        <v>0</v>
      </c>
      <c r="H754" s="125">
        <v>2.682</v>
      </c>
      <c r="I754" s="125"/>
      <c r="J754" s="125">
        <v>2.682</v>
      </c>
      <c r="K754" s="241">
        <v>184</v>
      </c>
      <c r="L754" s="241">
        <v>186</v>
      </c>
      <c r="M754" s="241">
        <f t="shared" si="70"/>
        <v>145</v>
      </c>
      <c r="N754" s="572">
        <f t="shared" si="68"/>
        <v>145</v>
      </c>
      <c r="O754" s="241"/>
      <c r="P754" s="125" t="s">
        <v>2132</v>
      </c>
      <c r="Q754" s="193">
        <v>0</v>
      </c>
      <c r="R754" s="193">
        <v>2.682</v>
      </c>
      <c r="S754" s="193">
        <v>2.682</v>
      </c>
      <c r="T754" s="193">
        <v>2.682</v>
      </c>
      <c r="U754" s="193">
        <v>189.529</v>
      </c>
      <c r="V754" s="125" t="s">
        <v>245</v>
      </c>
      <c r="W754" s="226">
        <v>228.9467</v>
      </c>
      <c r="X754" s="226">
        <v>189.5285</v>
      </c>
      <c r="Y754" s="125" t="s">
        <v>2133</v>
      </c>
      <c r="Z754" s="125" t="s">
        <v>334</v>
      </c>
      <c r="AA754" s="563" t="s">
        <v>335</v>
      </c>
      <c r="AB754" s="563" t="s">
        <v>190</v>
      </c>
      <c r="AC754" s="563">
        <f>SUMIF(Sheet3!B:B,C754,Sheet3!D:D)</f>
        <v>65</v>
      </c>
      <c r="AD754" s="193">
        <f t="shared" si="71"/>
        <v>174</v>
      </c>
      <c r="AE754" s="75"/>
      <c r="AF754" s="554"/>
    </row>
    <row r="755" ht="24" outlineLevel="2" spans="1:32">
      <c r="A755" s="241">
        <f>MAX($A$7:A754)+1</f>
        <v>457</v>
      </c>
      <c r="B755" s="125" t="s">
        <v>99</v>
      </c>
      <c r="C755" s="125" t="s">
        <v>102</v>
      </c>
      <c r="D755" s="125" t="s">
        <v>623</v>
      </c>
      <c r="E755" s="125" t="s">
        <v>2134</v>
      </c>
      <c r="F755" s="579" t="s">
        <v>2135</v>
      </c>
      <c r="G755" s="125">
        <v>0.5</v>
      </c>
      <c r="H755" s="125">
        <v>4.391</v>
      </c>
      <c r="I755" s="125"/>
      <c r="J755" s="125">
        <v>3.891</v>
      </c>
      <c r="K755" s="241">
        <v>256</v>
      </c>
      <c r="L755" s="241">
        <v>259</v>
      </c>
      <c r="M755" s="241">
        <f t="shared" si="70"/>
        <v>202</v>
      </c>
      <c r="N755" s="572">
        <f t="shared" si="68"/>
        <v>202</v>
      </c>
      <c r="O755" s="241"/>
      <c r="P755" s="125" t="s">
        <v>2135</v>
      </c>
      <c r="Q755" s="193">
        <v>0.5</v>
      </c>
      <c r="R755" s="193">
        <v>4.391</v>
      </c>
      <c r="S755" s="193">
        <v>3.891</v>
      </c>
      <c r="T755" s="193">
        <v>3.891</v>
      </c>
      <c r="U755" s="193">
        <v>294.064</v>
      </c>
      <c r="V755" s="125" t="s">
        <v>245</v>
      </c>
      <c r="W755" s="226">
        <v>318.4961</v>
      </c>
      <c r="X755" s="226">
        <v>263.8103</v>
      </c>
      <c r="Y755" s="125" t="s">
        <v>2136</v>
      </c>
      <c r="Z755" s="125" t="s">
        <v>334</v>
      </c>
      <c r="AA755" s="563" t="s">
        <v>335</v>
      </c>
      <c r="AB755" s="563" t="s">
        <v>190</v>
      </c>
      <c r="AC755" s="563">
        <f>SUMIF(Sheet3!B:B,C755,Sheet3!D:D)</f>
        <v>65</v>
      </c>
      <c r="AD755" s="193">
        <f t="shared" si="71"/>
        <v>253</v>
      </c>
      <c r="AE755" s="75"/>
      <c r="AF755" s="554"/>
    </row>
    <row r="756" ht="24" outlineLevel="2" spans="1:32">
      <c r="A756" s="241">
        <f>MAX($A$7:A755)+1</f>
        <v>458</v>
      </c>
      <c r="B756" s="125" t="s">
        <v>99</v>
      </c>
      <c r="C756" s="125" t="s">
        <v>102</v>
      </c>
      <c r="D756" s="125" t="s">
        <v>623</v>
      </c>
      <c r="E756" s="125" t="s">
        <v>2137</v>
      </c>
      <c r="F756" s="579" t="s">
        <v>2138</v>
      </c>
      <c r="G756" s="125">
        <v>0</v>
      </c>
      <c r="H756" s="125">
        <v>2.8</v>
      </c>
      <c r="I756" s="125"/>
      <c r="J756" s="125">
        <v>2.8</v>
      </c>
      <c r="K756" s="241">
        <v>193</v>
      </c>
      <c r="L756" s="241">
        <v>195</v>
      </c>
      <c r="M756" s="241">
        <f t="shared" si="70"/>
        <v>152</v>
      </c>
      <c r="N756" s="572">
        <f t="shared" si="68"/>
        <v>152</v>
      </c>
      <c r="O756" s="241"/>
      <c r="P756" s="125" t="s">
        <v>2138</v>
      </c>
      <c r="Q756" s="193">
        <v>0</v>
      </c>
      <c r="R756" s="193">
        <v>2.8</v>
      </c>
      <c r="S756" s="193">
        <v>2.8</v>
      </c>
      <c r="T756" s="193">
        <v>2.8</v>
      </c>
      <c r="U756" s="193">
        <v>200.59</v>
      </c>
      <c r="V756" s="125" t="s">
        <v>245</v>
      </c>
      <c r="W756" s="226">
        <v>240.5636</v>
      </c>
      <c r="X756" s="226">
        <v>198.8252</v>
      </c>
      <c r="Y756" s="125" t="s">
        <v>2139</v>
      </c>
      <c r="Z756" s="125" t="s">
        <v>334</v>
      </c>
      <c r="AA756" s="563" t="s">
        <v>335</v>
      </c>
      <c r="AB756" s="563" t="s">
        <v>190</v>
      </c>
      <c r="AC756" s="563">
        <f>SUMIF(Sheet3!B:B,C756,Sheet3!D:D)</f>
        <v>65</v>
      </c>
      <c r="AD756" s="193">
        <f t="shared" si="71"/>
        <v>182</v>
      </c>
      <c r="AE756" s="75"/>
      <c r="AF756" s="554"/>
    </row>
    <row r="757" ht="24" outlineLevel="2" spans="1:32">
      <c r="A757" s="241">
        <f>MAX($A$7:A756)+1</f>
        <v>459</v>
      </c>
      <c r="B757" s="125" t="s">
        <v>99</v>
      </c>
      <c r="C757" s="125" t="s">
        <v>102</v>
      </c>
      <c r="D757" s="125" t="s">
        <v>623</v>
      </c>
      <c r="E757" s="125" t="s">
        <v>2140</v>
      </c>
      <c r="F757" s="579" t="s">
        <v>2141</v>
      </c>
      <c r="G757" s="125">
        <v>0</v>
      </c>
      <c r="H757" s="125">
        <v>2</v>
      </c>
      <c r="I757" s="125"/>
      <c r="J757" s="125">
        <v>2</v>
      </c>
      <c r="K757" s="241">
        <v>143</v>
      </c>
      <c r="L757" s="241">
        <v>144</v>
      </c>
      <c r="M757" s="241">
        <f t="shared" si="70"/>
        <v>112</v>
      </c>
      <c r="N757" s="572">
        <f t="shared" si="68"/>
        <v>112</v>
      </c>
      <c r="O757" s="241"/>
      <c r="P757" s="125" t="s">
        <v>2141</v>
      </c>
      <c r="Q757" s="193">
        <v>0</v>
      </c>
      <c r="R757" s="193">
        <v>2</v>
      </c>
      <c r="S757" s="193">
        <v>2</v>
      </c>
      <c r="T757" s="193">
        <v>2</v>
      </c>
      <c r="U757" s="193">
        <v>146.934</v>
      </c>
      <c r="V757" s="125" t="s">
        <v>245</v>
      </c>
      <c r="W757" s="226">
        <v>177.5255</v>
      </c>
      <c r="X757" s="226">
        <v>146.9341</v>
      </c>
      <c r="Y757" s="125" t="s">
        <v>2142</v>
      </c>
      <c r="Z757" s="125" t="s">
        <v>334</v>
      </c>
      <c r="AA757" s="563" t="s">
        <v>335</v>
      </c>
      <c r="AB757" s="563" t="s">
        <v>190</v>
      </c>
      <c r="AC757" s="563">
        <f>SUMIF(Sheet3!B:B,C757,Sheet3!D:D)</f>
        <v>65</v>
      </c>
      <c r="AD757" s="193">
        <f t="shared" si="71"/>
        <v>130</v>
      </c>
      <c r="AE757" s="75"/>
      <c r="AF757" s="554"/>
    </row>
    <row r="758" ht="24" outlineLevel="2" spans="1:32">
      <c r="A758" s="241">
        <f>MAX($A$7:A757)+1</f>
        <v>460</v>
      </c>
      <c r="B758" s="125" t="s">
        <v>99</v>
      </c>
      <c r="C758" s="218" t="s">
        <v>102</v>
      </c>
      <c r="D758" s="125" t="s">
        <v>623</v>
      </c>
      <c r="E758" s="125" t="s">
        <v>2143</v>
      </c>
      <c r="F758" s="125" t="s">
        <v>2144</v>
      </c>
      <c r="G758" s="125">
        <v>0</v>
      </c>
      <c r="H758" s="125">
        <v>1.323</v>
      </c>
      <c r="I758" s="125"/>
      <c r="J758" s="125">
        <v>1.323</v>
      </c>
      <c r="K758" s="241">
        <v>38</v>
      </c>
      <c r="L758" s="241">
        <v>38</v>
      </c>
      <c r="M758" s="241">
        <f t="shared" si="70"/>
        <v>30</v>
      </c>
      <c r="N758" s="572">
        <f t="shared" si="68"/>
        <v>30</v>
      </c>
      <c r="O758" s="241"/>
      <c r="P758" s="125"/>
      <c r="Q758" s="125"/>
      <c r="R758" s="125"/>
      <c r="S758" s="125"/>
      <c r="T758" s="125"/>
      <c r="U758" s="125"/>
      <c r="V758" s="125" t="s">
        <v>245</v>
      </c>
      <c r="W758" s="226">
        <v>48.2178</v>
      </c>
      <c r="X758" s="226">
        <v>38.7705</v>
      </c>
      <c r="Y758" s="125" t="s">
        <v>2145</v>
      </c>
      <c r="Z758" s="125" t="s">
        <v>334</v>
      </c>
      <c r="AA758" s="554"/>
      <c r="AB758" s="554" t="s">
        <v>190</v>
      </c>
      <c r="AC758" s="554">
        <f>SUMIF(Sheet3!B:B,C758,Sheet3!D:D)</f>
        <v>65</v>
      </c>
      <c r="AD758" s="125"/>
      <c r="AE758" s="75"/>
      <c r="AF758" s="554"/>
    </row>
    <row r="759" ht="24" outlineLevel="2" spans="1:32">
      <c r="A759" s="241">
        <f>MAX($A$7:A758)+1</f>
        <v>461</v>
      </c>
      <c r="B759" s="125" t="s">
        <v>99</v>
      </c>
      <c r="C759" s="125" t="s">
        <v>102</v>
      </c>
      <c r="D759" s="125" t="s">
        <v>623</v>
      </c>
      <c r="E759" s="125" t="s">
        <v>2146</v>
      </c>
      <c r="F759" s="579" t="s">
        <v>2147</v>
      </c>
      <c r="G759" s="125">
        <v>0</v>
      </c>
      <c r="H759" s="125">
        <v>0.732</v>
      </c>
      <c r="I759" s="125"/>
      <c r="J759" s="125">
        <v>0.732</v>
      </c>
      <c r="K759" s="241">
        <v>64</v>
      </c>
      <c r="L759" s="241">
        <v>64</v>
      </c>
      <c r="M759" s="241">
        <f t="shared" si="70"/>
        <v>50</v>
      </c>
      <c r="N759" s="572">
        <f t="shared" si="68"/>
        <v>50</v>
      </c>
      <c r="O759" s="241"/>
      <c r="P759" s="125" t="s">
        <v>2147</v>
      </c>
      <c r="Q759" s="193">
        <v>0</v>
      </c>
      <c r="R759" s="193">
        <v>0.732</v>
      </c>
      <c r="S759" s="193">
        <v>0.732</v>
      </c>
      <c r="T759" s="193">
        <v>0.732</v>
      </c>
      <c r="U759" s="193">
        <v>65.612</v>
      </c>
      <c r="V759" s="125" t="s">
        <v>245</v>
      </c>
      <c r="W759" s="226">
        <v>76.203</v>
      </c>
      <c r="X759" s="226">
        <v>65.6118</v>
      </c>
      <c r="Y759" s="125" t="s">
        <v>2148</v>
      </c>
      <c r="Z759" s="125" t="s">
        <v>334</v>
      </c>
      <c r="AA759" s="563" t="s">
        <v>335</v>
      </c>
      <c r="AB759" s="563" t="s">
        <v>190</v>
      </c>
      <c r="AC759" s="563">
        <f>SUMIF(Sheet3!B:B,C759,Sheet3!D:D)</f>
        <v>65</v>
      </c>
      <c r="AD759" s="193">
        <f t="shared" ref="AD759:AD765" si="72">(ROUND(AC759*T759,0))</f>
        <v>48</v>
      </c>
      <c r="AE759" s="75"/>
      <c r="AF759" s="554"/>
    </row>
    <row r="760" ht="24" outlineLevel="2" spans="1:32">
      <c r="A760" s="241">
        <f>MAX($A$7:A759)+1</f>
        <v>462</v>
      </c>
      <c r="B760" s="125" t="s">
        <v>99</v>
      </c>
      <c r="C760" s="125" t="s">
        <v>102</v>
      </c>
      <c r="D760" s="125" t="s">
        <v>623</v>
      </c>
      <c r="E760" s="125" t="s">
        <v>2149</v>
      </c>
      <c r="F760" s="579" t="s">
        <v>2150</v>
      </c>
      <c r="G760" s="125">
        <v>0</v>
      </c>
      <c r="H760" s="125">
        <v>0.375</v>
      </c>
      <c r="I760" s="125"/>
      <c r="J760" s="125">
        <v>0.375</v>
      </c>
      <c r="K760" s="241">
        <v>20</v>
      </c>
      <c r="L760" s="241">
        <v>21</v>
      </c>
      <c r="M760" s="241">
        <f t="shared" si="70"/>
        <v>16</v>
      </c>
      <c r="N760" s="572">
        <f t="shared" si="68"/>
        <v>16</v>
      </c>
      <c r="O760" s="241"/>
      <c r="P760" s="125" t="s">
        <v>2150</v>
      </c>
      <c r="Q760" s="193">
        <v>0</v>
      </c>
      <c r="R760" s="193">
        <v>0.375</v>
      </c>
      <c r="S760" s="193">
        <v>0.375</v>
      </c>
      <c r="T760" s="193">
        <v>0.375</v>
      </c>
      <c r="U760" s="193">
        <v>24.879</v>
      </c>
      <c r="V760" s="125" t="s">
        <v>245</v>
      </c>
      <c r="W760" s="226">
        <v>25.3846</v>
      </c>
      <c r="X760" s="226">
        <v>20.9804</v>
      </c>
      <c r="Y760" s="125" t="s">
        <v>2151</v>
      </c>
      <c r="Z760" s="125" t="s">
        <v>334</v>
      </c>
      <c r="AA760" s="563" t="s">
        <v>335</v>
      </c>
      <c r="AB760" s="563" t="s">
        <v>190</v>
      </c>
      <c r="AC760" s="563">
        <f>SUMIF(Sheet3!B:B,C760,Sheet3!D:D)</f>
        <v>65</v>
      </c>
      <c r="AD760" s="193">
        <f t="shared" si="72"/>
        <v>24</v>
      </c>
      <c r="AE760" s="75"/>
      <c r="AF760" s="554"/>
    </row>
    <row r="761" ht="24" outlineLevel="2" spans="1:32">
      <c r="A761" s="241">
        <f>MAX($A$7:A760)+1</f>
        <v>463</v>
      </c>
      <c r="B761" s="125" t="s">
        <v>99</v>
      </c>
      <c r="C761" s="125" t="s">
        <v>102</v>
      </c>
      <c r="D761" s="125" t="s">
        <v>623</v>
      </c>
      <c r="E761" s="125" t="s">
        <v>2152</v>
      </c>
      <c r="F761" s="579" t="s">
        <v>2153</v>
      </c>
      <c r="G761" s="125">
        <v>0</v>
      </c>
      <c r="H761" s="125">
        <v>0.3</v>
      </c>
      <c r="I761" s="125"/>
      <c r="J761" s="125">
        <v>0.3</v>
      </c>
      <c r="K761" s="241">
        <v>19</v>
      </c>
      <c r="L761" s="241">
        <v>19</v>
      </c>
      <c r="M761" s="241">
        <f t="shared" si="70"/>
        <v>15</v>
      </c>
      <c r="N761" s="572">
        <f t="shared" si="68"/>
        <v>15</v>
      </c>
      <c r="O761" s="241"/>
      <c r="P761" s="125" t="s">
        <v>2153</v>
      </c>
      <c r="Q761" s="193">
        <v>0</v>
      </c>
      <c r="R761" s="193">
        <v>0.3</v>
      </c>
      <c r="S761" s="193">
        <v>0.3</v>
      </c>
      <c r="T761" s="193">
        <v>0.3</v>
      </c>
      <c r="U761" s="193">
        <v>19.216</v>
      </c>
      <c r="V761" s="125" t="s">
        <v>245</v>
      </c>
      <c r="W761" s="226">
        <v>23.1331</v>
      </c>
      <c r="X761" s="226">
        <v>19.2161</v>
      </c>
      <c r="Y761" s="125" t="s">
        <v>2154</v>
      </c>
      <c r="Z761" s="125" t="s">
        <v>334</v>
      </c>
      <c r="AA761" s="563" t="s">
        <v>335</v>
      </c>
      <c r="AB761" s="563" t="s">
        <v>190</v>
      </c>
      <c r="AC761" s="563">
        <f>SUMIF(Sheet3!B:B,C761,Sheet3!D:D)</f>
        <v>65</v>
      </c>
      <c r="AD761" s="193">
        <f t="shared" si="72"/>
        <v>20</v>
      </c>
      <c r="AE761" s="75"/>
      <c r="AF761" s="554"/>
    </row>
    <row r="762" ht="24" outlineLevel="2" spans="1:32">
      <c r="A762" s="241">
        <f>MAX($A$7:A761)+1</f>
        <v>464</v>
      </c>
      <c r="B762" s="125" t="s">
        <v>99</v>
      </c>
      <c r="C762" s="125" t="s">
        <v>102</v>
      </c>
      <c r="D762" s="125" t="s">
        <v>623</v>
      </c>
      <c r="E762" s="125" t="s">
        <v>2155</v>
      </c>
      <c r="F762" s="579" t="s">
        <v>2156</v>
      </c>
      <c r="G762" s="125">
        <v>0</v>
      </c>
      <c r="H762" s="125">
        <v>1.844</v>
      </c>
      <c r="I762" s="125"/>
      <c r="J762" s="125">
        <v>1.844</v>
      </c>
      <c r="K762" s="241">
        <v>61</v>
      </c>
      <c r="L762" s="241">
        <v>61</v>
      </c>
      <c r="M762" s="241">
        <f t="shared" si="70"/>
        <v>48</v>
      </c>
      <c r="N762" s="572">
        <f t="shared" si="68"/>
        <v>48</v>
      </c>
      <c r="O762" s="241"/>
      <c r="P762" s="125" t="s">
        <v>2156</v>
      </c>
      <c r="Q762" s="193">
        <v>0</v>
      </c>
      <c r="R762" s="193">
        <v>1.844</v>
      </c>
      <c r="S762" s="193">
        <v>1.844</v>
      </c>
      <c r="T762" s="193">
        <v>1.844</v>
      </c>
      <c r="U762" s="193">
        <v>100.359</v>
      </c>
      <c r="V762" s="125" t="s">
        <v>245</v>
      </c>
      <c r="W762" s="226">
        <v>76.1825</v>
      </c>
      <c r="X762" s="226">
        <v>61.7692</v>
      </c>
      <c r="Y762" s="125" t="s">
        <v>2157</v>
      </c>
      <c r="Z762" s="125" t="s">
        <v>334</v>
      </c>
      <c r="AA762" s="563" t="s">
        <v>335</v>
      </c>
      <c r="AB762" s="563" t="s">
        <v>190</v>
      </c>
      <c r="AC762" s="563">
        <f>SUMIF(Sheet3!B:B,C762,Sheet3!D:D)</f>
        <v>65</v>
      </c>
      <c r="AD762" s="193">
        <f t="shared" si="72"/>
        <v>120</v>
      </c>
      <c r="AE762" s="75"/>
      <c r="AF762" s="554"/>
    </row>
    <row r="763" ht="24" outlineLevel="2" spans="1:32">
      <c r="A763" s="241">
        <f>MAX($A$7:A762)+1</f>
        <v>465</v>
      </c>
      <c r="B763" s="125" t="s">
        <v>99</v>
      </c>
      <c r="C763" s="125" t="s">
        <v>102</v>
      </c>
      <c r="D763" s="125" t="s">
        <v>623</v>
      </c>
      <c r="E763" s="125" t="s">
        <v>2158</v>
      </c>
      <c r="F763" s="579" t="s">
        <v>2159</v>
      </c>
      <c r="G763" s="126">
        <v>0</v>
      </c>
      <c r="H763" s="125">
        <v>1.043</v>
      </c>
      <c r="I763" s="125"/>
      <c r="J763" s="125">
        <v>1.043</v>
      </c>
      <c r="K763" s="241">
        <v>46</v>
      </c>
      <c r="L763" s="241">
        <v>45</v>
      </c>
      <c r="M763" s="241">
        <f t="shared" si="70"/>
        <v>35</v>
      </c>
      <c r="N763" s="572">
        <f t="shared" si="68"/>
        <v>35</v>
      </c>
      <c r="O763" s="241"/>
      <c r="P763" s="125" t="s">
        <v>2159</v>
      </c>
      <c r="Q763" s="193">
        <v>0</v>
      </c>
      <c r="R763" s="193">
        <v>1.043</v>
      </c>
      <c r="S763" s="193">
        <v>1.043</v>
      </c>
      <c r="T763" s="193">
        <v>1.043</v>
      </c>
      <c r="U763" s="193">
        <v>61.285</v>
      </c>
      <c r="V763" s="125" t="s">
        <v>245</v>
      </c>
      <c r="W763" s="226">
        <v>55.7116</v>
      </c>
      <c r="X763" s="226">
        <v>45.9877</v>
      </c>
      <c r="Y763" s="125" t="s">
        <v>2160</v>
      </c>
      <c r="Z763" s="125" t="s">
        <v>334</v>
      </c>
      <c r="AA763" s="563" t="s">
        <v>335</v>
      </c>
      <c r="AB763" s="563" t="s">
        <v>190</v>
      </c>
      <c r="AC763" s="563">
        <f>SUMIF(Sheet3!B:B,C763,Sheet3!D:D)</f>
        <v>65</v>
      </c>
      <c r="AD763" s="193">
        <f t="shared" si="72"/>
        <v>68</v>
      </c>
      <c r="AE763" s="75"/>
      <c r="AF763" s="554"/>
    </row>
    <row r="764" ht="24" outlineLevel="2" spans="1:32">
      <c r="A764" s="241">
        <f>MAX($A$7:A763)+1</f>
        <v>466</v>
      </c>
      <c r="B764" s="125" t="s">
        <v>99</v>
      </c>
      <c r="C764" s="125" t="s">
        <v>102</v>
      </c>
      <c r="D764" s="125" t="s">
        <v>623</v>
      </c>
      <c r="E764" s="125" t="s">
        <v>2161</v>
      </c>
      <c r="F764" s="579" t="s">
        <v>2162</v>
      </c>
      <c r="G764" s="125">
        <v>0</v>
      </c>
      <c r="H764" s="125">
        <v>0.661</v>
      </c>
      <c r="I764" s="125"/>
      <c r="J764" s="125">
        <v>0.661</v>
      </c>
      <c r="K764" s="241">
        <v>34</v>
      </c>
      <c r="L764" s="241">
        <v>33</v>
      </c>
      <c r="M764" s="241">
        <f t="shared" si="70"/>
        <v>26</v>
      </c>
      <c r="N764" s="572">
        <f t="shared" si="68"/>
        <v>26</v>
      </c>
      <c r="O764" s="241"/>
      <c r="P764" s="125" t="s">
        <v>2162</v>
      </c>
      <c r="Q764" s="193">
        <v>0</v>
      </c>
      <c r="R764" s="193">
        <v>0.661</v>
      </c>
      <c r="S764" s="193">
        <v>0.661</v>
      </c>
      <c r="T764" s="193">
        <v>0.661</v>
      </c>
      <c r="U764" s="193">
        <v>40.776</v>
      </c>
      <c r="V764" s="125" t="s">
        <v>245</v>
      </c>
      <c r="W764" s="226">
        <v>40.9788</v>
      </c>
      <c r="X764" s="226">
        <v>34.0884</v>
      </c>
      <c r="Y764" s="125" t="s">
        <v>2163</v>
      </c>
      <c r="Z764" s="125" t="s">
        <v>334</v>
      </c>
      <c r="AA764" s="563" t="s">
        <v>335</v>
      </c>
      <c r="AB764" s="563" t="s">
        <v>190</v>
      </c>
      <c r="AC764" s="563">
        <f>SUMIF(Sheet3!B:B,C764,Sheet3!D:D)</f>
        <v>65</v>
      </c>
      <c r="AD764" s="193">
        <f t="shared" si="72"/>
        <v>43</v>
      </c>
      <c r="AE764" s="75"/>
      <c r="AF764" s="554"/>
    </row>
    <row r="765" ht="24" outlineLevel="2" spans="1:32">
      <c r="A765" s="241">
        <f>MAX($A$7:A764)+1</f>
        <v>467</v>
      </c>
      <c r="B765" s="125" t="s">
        <v>99</v>
      </c>
      <c r="C765" s="125" t="s">
        <v>102</v>
      </c>
      <c r="D765" s="125" t="s">
        <v>623</v>
      </c>
      <c r="E765" s="125" t="s">
        <v>2164</v>
      </c>
      <c r="F765" s="579" t="s">
        <v>2165</v>
      </c>
      <c r="G765" s="125">
        <v>0</v>
      </c>
      <c r="H765" s="125">
        <v>0.72</v>
      </c>
      <c r="I765" s="125"/>
      <c r="J765" s="125">
        <v>0.72</v>
      </c>
      <c r="K765" s="241">
        <v>65</v>
      </c>
      <c r="L765" s="241">
        <v>63</v>
      </c>
      <c r="M765" s="241">
        <f t="shared" si="70"/>
        <v>49</v>
      </c>
      <c r="N765" s="572">
        <f t="shared" si="68"/>
        <v>49</v>
      </c>
      <c r="O765" s="241"/>
      <c r="P765" s="125" t="s">
        <v>2165</v>
      </c>
      <c r="Q765" s="193">
        <v>0</v>
      </c>
      <c r="R765" s="193">
        <v>0.72</v>
      </c>
      <c r="S765" s="193">
        <v>0.72</v>
      </c>
      <c r="T765" s="193">
        <v>0.72</v>
      </c>
      <c r="U765" s="193">
        <v>73.035</v>
      </c>
      <c r="V765" s="125" t="s">
        <v>245</v>
      </c>
      <c r="W765" s="226">
        <v>74.997</v>
      </c>
      <c r="X765" s="226">
        <v>64.728</v>
      </c>
      <c r="Y765" s="125" t="s">
        <v>2166</v>
      </c>
      <c r="Z765" s="125" t="s">
        <v>334</v>
      </c>
      <c r="AA765" s="563" t="s">
        <v>335</v>
      </c>
      <c r="AB765" s="563" t="s">
        <v>190</v>
      </c>
      <c r="AC765" s="563">
        <f>SUMIF(Sheet3!B:B,C765,Sheet3!D:D)</f>
        <v>65</v>
      </c>
      <c r="AD765" s="193">
        <f t="shared" si="72"/>
        <v>47</v>
      </c>
      <c r="AE765" s="75"/>
      <c r="AF765" s="554"/>
    </row>
    <row r="766" ht="24" outlineLevel="2" spans="1:32">
      <c r="A766" s="241">
        <f>MAX($A$7:A765)+1</f>
        <v>468</v>
      </c>
      <c r="B766" s="125" t="s">
        <v>99</v>
      </c>
      <c r="C766" s="218" t="s">
        <v>102</v>
      </c>
      <c r="D766" s="125" t="s">
        <v>623</v>
      </c>
      <c r="E766" s="125" t="s">
        <v>2167</v>
      </c>
      <c r="F766" s="125" t="s">
        <v>2168</v>
      </c>
      <c r="G766" s="125">
        <v>0</v>
      </c>
      <c r="H766" s="125">
        <v>0.592</v>
      </c>
      <c r="I766" s="125"/>
      <c r="J766" s="125">
        <v>0.592</v>
      </c>
      <c r="K766" s="241">
        <v>19</v>
      </c>
      <c r="L766" s="241">
        <v>19</v>
      </c>
      <c r="M766" s="241">
        <f t="shared" si="70"/>
        <v>15</v>
      </c>
      <c r="N766" s="572">
        <f t="shared" si="68"/>
        <v>15</v>
      </c>
      <c r="O766" s="241"/>
      <c r="P766" s="125"/>
      <c r="Q766" s="125"/>
      <c r="R766" s="125"/>
      <c r="S766" s="125"/>
      <c r="T766" s="125"/>
      <c r="U766" s="125"/>
      <c r="V766" s="125" t="s">
        <v>245</v>
      </c>
      <c r="W766" s="226">
        <v>24.5178</v>
      </c>
      <c r="X766" s="226">
        <v>19.4416</v>
      </c>
      <c r="Y766" s="125" t="s">
        <v>2169</v>
      </c>
      <c r="Z766" s="125" t="s">
        <v>334</v>
      </c>
      <c r="AA766" s="554"/>
      <c r="AB766" s="554" t="s">
        <v>190</v>
      </c>
      <c r="AC766" s="554">
        <f>SUMIF(Sheet3!B:B,C766,Sheet3!D:D)</f>
        <v>65</v>
      </c>
      <c r="AD766" s="125"/>
      <c r="AE766" s="75"/>
      <c r="AF766" s="554"/>
    </row>
    <row r="767" ht="24" outlineLevel="2" spans="1:32">
      <c r="A767" s="241">
        <f>MAX($A$7:A766)+1</f>
        <v>469</v>
      </c>
      <c r="B767" s="125" t="s">
        <v>99</v>
      </c>
      <c r="C767" s="125" t="s">
        <v>102</v>
      </c>
      <c r="D767" s="125" t="s">
        <v>623</v>
      </c>
      <c r="E767" s="125" t="s">
        <v>2170</v>
      </c>
      <c r="F767" s="579" t="s">
        <v>2171</v>
      </c>
      <c r="G767" s="125">
        <v>0</v>
      </c>
      <c r="H767" s="125">
        <v>0.888</v>
      </c>
      <c r="I767" s="125"/>
      <c r="J767" s="125">
        <v>0.888</v>
      </c>
      <c r="K767" s="241">
        <v>63</v>
      </c>
      <c r="L767" s="241">
        <v>62</v>
      </c>
      <c r="M767" s="241">
        <f t="shared" si="70"/>
        <v>48</v>
      </c>
      <c r="N767" s="572">
        <f t="shared" si="68"/>
        <v>48</v>
      </c>
      <c r="O767" s="241"/>
      <c r="P767" s="125" t="s">
        <v>2171</v>
      </c>
      <c r="Q767" s="193">
        <v>0</v>
      </c>
      <c r="R767" s="193">
        <v>0.888</v>
      </c>
      <c r="S767" s="193">
        <v>0.888</v>
      </c>
      <c r="T767" s="193">
        <v>0.888</v>
      </c>
      <c r="U767" s="193">
        <v>63.692</v>
      </c>
      <c r="V767" s="125" t="s">
        <v>245</v>
      </c>
      <c r="W767" s="226">
        <v>74.5649</v>
      </c>
      <c r="X767" s="226">
        <v>63.6922</v>
      </c>
      <c r="Y767" s="125" t="s">
        <v>2172</v>
      </c>
      <c r="Z767" s="125" t="s">
        <v>334</v>
      </c>
      <c r="AA767" s="563" t="s">
        <v>335</v>
      </c>
      <c r="AB767" s="563" t="s">
        <v>190</v>
      </c>
      <c r="AC767" s="563">
        <f>SUMIF(Sheet3!B:B,C767,Sheet3!D:D)</f>
        <v>65</v>
      </c>
      <c r="AD767" s="193">
        <f t="shared" ref="AD767:AD772" si="73">(ROUND(AC767*T767,0))</f>
        <v>58</v>
      </c>
      <c r="AE767" s="75"/>
      <c r="AF767" s="554"/>
    </row>
    <row r="768" ht="24" outlineLevel="2" spans="1:32">
      <c r="A768" s="241">
        <f>MAX($A$7:A767)+1</f>
        <v>470</v>
      </c>
      <c r="B768" s="125" t="s">
        <v>99</v>
      </c>
      <c r="C768" s="125" t="s">
        <v>102</v>
      </c>
      <c r="D768" s="125" t="s">
        <v>623</v>
      </c>
      <c r="E768" s="125" t="s">
        <v>2173</v>
      </c>
      <c r="F768" s="579" t="s">
        <v>2174</v>
      </c>
      <c r="G768" s="195">
        <v>1.272</v>
      </c>
      <c r="H768" s="125">
        <v>1.729</v>
      </c>
      <c r="I768" s="125"/>
      <c r="J768" s="125">
        <v>0.457</v>
      </c>
      <c r="K768" s="241">
        <v>30</v>
      </c>
      <c r="L768" s="241">
        <v>30</v>
      </c>
      <c r="M768" s="241">
        <f t="shared" si="70"/>
        <v>23</v>
      </c>
      <c r="N768" s="572">
        <f t="shared" si="68"/>
        <v>23</v>
      </c>
      <c r="O768" s="241"/>
      <c r="P768" s="125" t="s">
        <v>2174</v>
      </c>
      <c r="Q768" s="193">
        <v>1.272</v>
      </c>
      <c r="R768" s="193">
        <v>1.729</v>
      </c>
      <c r="S768" s="193">
        <v>0.457</v>
      </c>
      <c r="T768" s="193">
        <v>0.457</v>
      </c>
      <c r="U768" s="193">
        <v>30.285</v>
      </c>
      <c r="V768" s="125" t="s">
        <v>245</v>
      </c>
      <c r="W768" s="226">
        <v>35.8028</v>
      </c>
      <c r="X768" s="226">
        <v>30.2853</v>
      </c>
      <c r="Y768" s="125" t="s">
        <v>2175</v>
      </c>
      <c r="Z768" s="125" t="s">
        <v>334</v>
      </c>
      <c r="AA768" s="563" t="s">
        <v>335</v>
      </c>
      <c r="AB768" s="563" t="s">
        <v>190</v>
      </c>
      <c r="AC768" s="563">
        <f>SUMIF(Sheet3!B:B,C768,Sheet3!D:D)</f>
        <v>65</v>
      </c>
      <c r="AD768" s="193">
        <f t="shared" si="73"/>
        <v>30</v>
      </c>
      <c r="AE768" s="75"/>
      <c r="AF768" s="554"/>
    </row>
    <row r="769" ht="24" outlineLevel="2" spans="1:32">
      <c r="A769" s="241">
        <f>MAX($A$7:A768)+1</f>
        <v>471</v>
      </c>
      <c r="B769" s="125" t="s">
        <v>99</v>
      </c>
      <c r="C769" s="125" t="s">
        <v>102</v>
      </c>
      <c r="D769" s="125" t="s">
        <v>623</v>
      </c>
      <c r="E769" s="125" t="s">
        <v>2176</v>
      </c>
      <c r="F769" s="579" t="s">
        <v>2177</v>
      </c>
      <c r="G769" s="125">
        <v>0</v>
      </c>
      <c r="H769" s="125">
        <v>0.516</v>
      </c>
      <c r="I769" s="125"/>
      <c r="J769" s="125">
        <v>0.516</v>
      </c>
      <c r="K769" s="241">
        <v>34</v>
      </c>
      <c r="L769" s="241">
        <v>33</v>
      </c>
      <c r="M769" s="241">
        <f t="shared" si="70"/>
        <v>26</v>
      </c>
      <c r="N769" s="572">
        <f t="shared" si="68"/>
        <v>26</v>
      </c>
      <c r="O769" s="241"/>
      <c r="P769" s="125" t="s">
        <v>2177</v>
      </c>
      <c r="Q769" s="193">
        <v>0</v>
      </c>
      <c r="R769" s="193">
        <v>0.516</v>
      </c>
      <c r="S769" s="193">
        <v>0.516</v>
      </c>
      <c r="T769" s="193">
        <v>0.516</v>
      </c>
      <c r="U769" s="193">
        <v>43.275</v>
      </c>
      <c r="V769" s="125" t="s">
        <v>245</v>
      </c>
      <c r="W769" s="226">
        <v>40.3507</v>
      </c>
      <c r="X769" s="226">
        <v>33.9058</v>
      </c>
      <c r="Y769" s="125" t="s">
        <v>2178</v>
      </c>
      <c r="Z769" s="125" t="s">
        <v>334</v>
      </c>
      <c r="AA769" s="563" t="s">
        <v>335</v>
      </c>
      <c r="AB769" s="563" t="s">
        <v>190</v>
      </c>
      <c r="AC769" s="563">
        <f>SUMIF(Sheet3!B:B,C769,Sheet3!D:D)</f>
        <v>65</v>
      </c>
      <c r="AD769" s="193">
        <f t="shared" si="73"/>
        <v>34</v>
      </c>
      <c r="AE769" s="75"/>
      <c r="AF769" s="554"/>
    </row>
    <row r="770" ht="24" outlineLevel="2" spans="1:32">
      <c r="A770" s="241">
        <f>MAX($A$7:A769)+1</f>
        <v>472</v>
      </c>
      <c r="B770" s="125" t="s">
        <v>99</v>
      </c>
      <c r="C770" s="125" t="s">
        <v>102</v>
      </c>
      <c r="D770" s="125" t="s">
        <v>623</v>
      </c>
      <c r="E770" s="125" t="s">
        <v>2179</v>
      </c>
      <c r="F770" s="579" t="s">
        <v>2180</v>
      </c>
      <c r="G770" s="125">
        <v>0</v>
      </c>
      <c r="H770" s="125">
        <v>1.611</v>
      </c>
      <c r="I770" s="125"/>
      <c r="J770" s="125">
        <v>1.611</v>
      </c>
      <c r="K770" s="241">
        <v>64</v>
      </c>
      <c r="L770" s="241">
        <v>64</v>
      </c>
      <c r="M770" s="241">
        <f t="shared" si="70"/>
        <v>50</v>
      </c>
      <c r="N770" s="572">
        <f t="shared" si="68"/>
        <v>50</v>
      </c>
      <c r="O770" s="241"/>
      <c r="P770" s="125" t="s">
        <v>2180</v>
      </c>
      <c r="Q770" s="193">
        <v>0</v>
      </c>
      <c r="R770" s="193">
        <v>1.611</v>
      </c>
      <c r="S770" s="193">
        <v>1.611</v>
      </c>
      <c r="T770" s="193">
        <v>1.611</v>
      </c>
      <c r="U770" s="193">
        <v>91.529</v>
      </c>
      <c r="V770" s="125" t="s">
        <v>245</v>
      </c>
      <c r="W770" s="226">
        <v>78.8383</v>
      </c>
      <c r="X770" s="226">
        <v>64.99</v>
      </c>
      <c r="Y770" s="125" t="s">
        <v>2181</v>
      </c>
      <c r="Z770" s="125" t="s">
        <v>334</v>
      </c>
      <c r="AA770" s="563" t="s">
        <v>335</v>
      </c>
      <c r="AB770" s="563" t="s">
        <v>190</v>
      </c>
      <c r="AC770" s="563">
        <f>SUMIF(Sheet3!B:B,C770,Sheet3!D:D)</f>
        <v>65</v>
      </c>
      <c r="AD770" s="193">
        <f t="shared" si="73"/>
        <v>105</v>
      </c>
      <c r="AE770" s="75"/>
      <c r="AF770" s="554"/>
    </row>
    <row r="771" ht="24" outlineLevel="2" spans="1:32">
      <c r="A771" s="241">
        <f>MAX($A$7:A770)+1</f>
        <v>473</v>
      </c>
      <c r="B771" s="125" t="s">
        <v>99</v>
      </c>
      <c r="C771" s="125" t="s">
        <v>102</v>
      </c>
      <c r="D771" s="125" t="s">
        <v>623</v>
      </c>
      <c r="E771" s="125" t="s">
        <v>2182</v>
      </c>
      <c r="F771" s="579" t="s">
        <v>2183</v>
      </c>
      <c r="G771" s="125">
        <v>0</v>
      </c>
      <c r="H771" s="125">
        <v>1.033</v>
      </c>
      <c r="I771" s="125"/>
      <c r="J771" s="125">
        <v>1.033</v>
      </c>
      <c r="K771" s="241">
        <v>67</v>
      </c>
      <c r="L771" s="241">
        <v>66</v>
      </c>
      <c r="M771" s="241">
        <f t="shared" si="70"/>
        <v>51</v>
      </c>
      <c r="N771" s="572">
        <f t="shared" si="68"/>
        <v>51</v>
      </c>
      <c r="O771" s="241"/>
      <c r="P771" s="125" t="s">
        <v>2183</v>
      </c>
      <c r="Q771" s="193">
        <v>0</v>
      </c>
      <c r="R771" s="193">
        <v>1.033</v>
      </c>
      <c r="S771" s="193">
        <v>1.033</v>
      </c>
      <c r="T771" s="193">
        <v>1.033</v>
      </c>
      <c r="U771" s="193">
        <v>80.408</v>
      </c>
      <c r="V771" s="125" t="s">
        <v>245</v>
      </c>
      <c r="W771" s="226">
        <v>79.2834</v>
      </c>
      <c r="X771" s="226">
        <v>67.3462</v>
      </c>
      <c r="Y771" s="125" t="s">
        <v>2184</v>
      </c>
      <c r="Z771" s="125" t="s">
        <v>334</v>
      </c>
      <c r="AA771" s="563" t="s">
        <v>335</v>
      </c>
      <c r="AB771" s="563" t="s">
        <v>190</v>
      </c>
      <c r="AC771" s="563">
        <f>SUMIF(Sheet3!B:B,C771,Sheet3!D:D)</f>
        <v>65</v>
      </c>
      <c r="AD771" s="193">
        <f t="shared" si="73"/>
        <v>67</v>
      </c>
      <c r="AE771" s="75"/>
      <c r="AF771" s="554"/>
    </row>
    <row r="772" ht="24" outlineLevel="2" spans="1:32">
      <c r="A772" s="241">
        <f>MAX($A$7:A771)+1</f>
        <v>474</v>
      </c>
      <c r="B772" s="125" t="s">
        <v>99</v>
      </c>
      <c r="C772" s="125" t="s">
        <v>102</v>
      </c>
      <c r="D772" s="125" t="s">
        <v>623</v>
      </c>
      <c r="E772" s="125" t="s">
        <v>2185</v>
      </c>
      <c r="F772" s="579" t="s">
        <v>2186</v>
      </c>
      <c r="G772" s="125">
        <v>0</v>
      </c>
      <c r="H772" s="125">
        <v>0.81</v>
      </c>
      <c r="I772" s="125"/>
      <c r="J772" s="125">
        <v>0.81</v>
      </c>
      <c r="K772" s="241">
        <v>32</v>
      </c>
      <c r="L772" s="241">
        <v>32</v>
      </c>
      <c r="M772" s="241">
        <f t="shared" si="70"/>
        <v>25</v>
      </c>
      <c r="N772" s="572">
        <f t="shared" si="68"/>
        <v>25</v>
      </c>
      <c r="O772" s="241"/>
      <c r="P772" s="125" t="s">
        <v>2186</v>
      </c>
      <c r="Q772" s="193">
        <v>0</v>
      </c>
      <c r="R772" s="193">
        <v>0.81</v>
      </c>
      <c r="S772" s="193">
        <v>0.81</v>
      </c>
      <c r="T772" s="193">
        <v>0.81</v>
      </c>
      <c r="U772" s="193">
        <v>48.078</v>
      </c>
      <c r="V772" s="125" t="s">
        <v>245</v>
      </c>
      <c r="W772" s="226">
        <v>38.8946</v>
      </c>
      <c r="X772" s="226">
        <v>32.5667</v>
      </c>
      <c r="Y772" s="125" t="s">
        <v>2187</v>
      </c>
      <c r="Z772" s="125" t="s">
        <v>334</v>
      </c>
      <c r="AA772" s="563" t="s">
        <v>335</v>
      </c>
      <c r="AB772" s="563" t="s">
        <v>190</v>
      </c>
      <c r="AC772" s="563">
        <f>SUMIF(Sheet3!B:B,C772,Sheet3!D:D)</f>
        <v>65</v>
      </c>
      <c r="AD772" s="193">
        <f t="shared" si="73"/>
        <v>53</v>
      </c>
      <c r="AE772" s="75"/>
      <c r="AF772" s="554"/>
    </row>
    <row r="773" ht="24" outlineLevel="2" spans="1:32">
      <c r="A773" s="241">
        <f>MAX($A$7:A772)+1</f>
        <v>475</v>
      </c>
      <c r="B773" s="125" t="s">
        <v>99</v>
      </c>
      <c r="C773" s="218" t="s">
        <v>102</v>
      </c>
      <c r="D773" s="125" t="s">
        <v>623</v>
      </c>
      <c r="E773" s="125" t="s">
        <v>2188</v>
      </c>
      <c r="F773" s="125" t="s">
        <v>2189</v>
      </c>
      <c r="G773" s="125">
        <v>0.126</v>
      </c>
      <c r="H773" s="125">
        <v>1.77</v>
      </c>
      <c r="I773" s="125"/>
      <c r="J773" s="125">
        <v>1.644</v>
      </c>
      <c r="K773" s="241">
        <v>93</v>
      </c>
      <c r="L773" s="241">
        <v>91</v>
      </c>
      <c r="M773" s="241">
        <f t="shared" si="70"/>
        <v>71</v>
      </c>
      <c r="N773" s="572">
        <f t="shared" si="68"/>
        <v>71</v>
      </c>
      <c r="O773" s="241"/>
      <c r="P773" s="125"/>
      <c r="Q773" s="125"/>
      <c r="R773" s="125"/>
      <c r="S773" s="125"/>
      <c r="T773" s="125"/>
      <c r="U773" s="125"/>
      <c r="V773" s="125" t="s">
        <v>245</v>
      </c>
      <c r="W773" s="226">
        <v>111.924</v>
      </c>
      <c r="X773" s="226">
        <v>93.1752</v>
      </c>
      <c r="Y773" s="125" t="s">
        <v>2190</v>
      </c>
      <c r="Z773" s="125" t="s">
        <v>334</v>
      </c>
      <c r="AA773" s="554"/>
      <c r="AB773" s="554" t="s">
        <v>190</v>
      </c>
      <c r="AC773" s="554">
        <f>SUMIF(Sheet3!B:B,C773,Sheet3!D:D)</f>
        <v>65</v>
      </c>
      <c r="AD773" s="125"/>
      <c r="AE773" s="75"/>
      <c r="AF773" s="554"/>
    </row>
    <row r="774" ht="24" outlineLevel="2" spans="1:32">
      <c r="A774" s="241">
        <f>MAX($A$7:A773)+1</f>
        <v>476</v>
      </c>
      <c r="B774" s="125" t="s">
        <v>99</v>
      </c>
      <c r="C774" s="125" t="s">
        <v>102</v>
      </c>
      <c r="D774" s="125" t="s">
        <v>623</v>
      </c>
      <c r="E774" s="125" t="s">
        <v>2191</v>
      </c>
      <c r="F774" s="579" t="s">
        <v>2192</v>
      </c>
      <c r="G774" s="125">
        <v>1.567</v>
      </c>
      <c r="H774" s="125">
        <v>3.067</v>
      </c>
      <c r="I774" s="125"/>
      <c r="J774" s="125">
        <v>1.5</v>
      </c>
      <c r="K774" s="241">
        <v>103</v>
      </c>
      <c r="L774" s="241">
        <v>102</v>
      </c>
      <c r="M774" s="241">
        <f t="shared" si="70"/>
        <v>80</v>
      </c>
      <c r="N774" s="572">
        <f t="shared" si="68"/>
        <v>80</v>
      </c>
      <c r="O774" s="241"/>
      <c r="P774" s="125" t="s">
        <v>2192</v>
      </c>
      <c r="Q774" s="193">
        <v>1.567</v>
      </c>
      <c r="R774" s="193">
        <v>3.067</v>
      </c>
      <c r="S774" s="193">
        <v>1.5</v>
      </c>
      <c r="T774" s="193">
        <v>1.5</v>
      </c>
      <c r="U774" s="193">
        <v>96.053</v>
      </c>
      <c r="V774" s="125" t="s">
        <v>245</v>
      </c>
      <c r="W774" s="226">
        <v>124.1857</v>
      </c>
      <c r="X774" s="226">
        <v>103.6322</v>
      </c>
      <c r="Y774" s="125" t="s">
        <v>2193</v>
      </c>
      <c r="Z774" s="125" t="s">
        <v>334</v>
      </c>
      <c r="AA774" s="563" t="s">
        <v>335</v>
      </c>
      <c r="AB774" s="563" t="s">
        <v>190</v>
      </c>
      <c r="AC774" s="563">
        <f>SUMIF(Sheet3!B:B,C774,Sheet3!D:D)</f>
        <v>65</v>
      </c>
      <c r="AD774" s="193">
        <f>(ROUND(AC774*T774,0))</f>
        <v>98</v>
      </c>
      <c r="AE774" s="75"/>
      <c r="AF774" s="554"/>
    </row>
    <row r="775" ht="24" outlineLevel="2" spans="1:32">
      <c r="A775" s="241">
        <f>MAX($A$7:A774)+1</f>
        <v>477</v>
      </c>
      <c r="B775" s="125" t="s">
        <v>99</v>
      </c>
      <c r="C775" s="218" t="s">
        <v>102</v>
      </c>
      <c r="D775" s="125" t="s">
        <v>623</v>
      </c>
      <c r="E775" s="125" t="s">
        <v>2194</v>
      </c>
      <c r="F775" s="125" t="s">
        <v>2195</v>
      </c>
      <c r="G775" s="125">
        <v>0</v>
      </c>
      <c r="H775" s="125">
        <v>1.041</v>
      </c>
      <c r="I775" s="125"/>
      <c r="J775" s="125">
        <v>1.041</v>
      </c>
      <c r="K775" s="241">
        <v>50</v>
      </c>
      <c r="L775" s="241">
        <v>50</v>
      </c>
      <c r="M775" s="241">
        <f t="shared" si="70"/>
        <v>39</v>
      </c>
      <c r="N775" s="572">
        <f t="shared" si="68"/>
        <v>39</v>
      </c>
      <c r="O775" s="241"/>
      <c r="P775" s="125"/>
      <c r="Q775" s="125"/>
      <c r="R775" s="125"/>
      <c r="S775" s="125"/>
      <c r="T775" s="125"/>
      <c r="U775" s="125"/>
      <c r="V775" s="125" t="s">
        <v>245</v>
      </c>
      <c r="W775" s="226">
        <v>61.575</v>
      </c>
      <c r="X775" s="226">
        <v>51.1405</v>
      </c>
      <c r="Y775" s="125" t="s">
        <v>2196</v>
      </c>
      <c r="Z775" s="125" t="s">
        <v>334</v>
      </c>
      <c r="AA775" s="554"/>
      <c r="AB775" s="554" t="s">
        <v>190</v>
      </c>
      <c r="AC775" s="554">
        <f>SUMIF(Sheet3!B:B,C775,Sheet3!D:D)</f>
        <v>65</v>
      </c>
      <c r="AD775" s="125"/>
      <c r="AE775" s="75"/>
      <c r="AF775" s="554"/>
    </row>
    <row r="776" ht="24" outlineLevel="2" spans="1:32">
      <c r="A776" s="241">
        <f>MAX($A$7:A775)+1</f>
        <v>478</v>
      </c>
      <c r="B776" s="125" t="s">
        <v>99</v>
      </c>
      <c r="C776" s="218" t="s">
        <v>102</v>
      </c>
      <c r="D776" s="125" t="s">
        <v>623</v>
      </c>
      <c r="E776" s="125" t="s">
        <v>2197</v>
      </c>
      <c r="F776" s="125" t="s">
        <v>2198</v>
      </c>
      <c r="G776" s="125">
        <v>0</v>
      </c>
      <c r="H776" s="125">
        <v>1.379</v>
      </c>
      <c r="I776" s="125"/>
      <c r="J776" s="125">
        <v>1.379</v>
      </c>
      <c r="K776" s="241">
        <v>64</v>
      </c>
      <c r="L776" s="241">
        <v>63</v>
      </c>
      <c r="M776" s="241">
        <f t="shared" si="70"/>
        <v>49</v>
      </c>
      <c r="N776" s="572">
        <f t="shared" si="68"/>
        <v>49</v>
      </c>
      <c r="O776" s="241"/>
      <c r="P776" s="125"/>
      <c r="Q776" s="125"/>
      <c r="R776" s="125"/>
      <c r="S776" s="125"/>
      <c r="T776" s="125"/>
      <c r="U776" s="125"/>
      <c r="V776" s="125" t="s">
        <v>245</v>
      </c>
      <c r="W776" s="226">
        <v>77.4833</v>
      </c>
      <c r="X776" s="226">
        <v>64.2499</v>
      </c>
      <c r="Y776" s="125" t="s">
        <v>2199</v>
      </c>
      <c r="Z776" s="125" t="s">
        <v>334</v>
      </c>
      <c r="AA776" s="554"/>
      <c r="AB776" s="554" t="s">
        <v>190</v>
      </c>
      <c r="AC776" s="554">
        <f>SUMIF(Sheet3!B:B,C776,Sheet3!D:D)</f>
        <v>65</v>
      </c>
      <c r="AD776" s="125"/>
      <c r="AE776" s="75"/>
      <c r="AF776" s="554"/>
    </row>
    <row r="777" ht="24" outlineLevel="2" spans="1:32">
      <c r="A777" s="241">
        <f>MAX($A$7:A776)+1</f>
        <v>479</v>
      </c>
      <c r="B777" s="125" t="s">
        <v>99</v>
      </c>
      <c r="C777" s="218" t="s">
        <v>102</v>
      </c>
      <c r="D777" s="125" t="s">
        <v>623</v>
      </c>
      <c r="E777" s="125" t="s">
        <v>2200</v>
      </c>
      <c r="F777" s="125" t="s">
        <v>2201</v>
      </c>
      <c r="G777" s="125">
        <v>0</v>
      </c>
      <c r="H777" s="125">
        <v>1.369</v>
      </c>
      <c r="I777" s="125"/>
      <c r="J777" s="125">
        <v>1.369</v>
      </c>
      <c r="K777" s="241">
        <v>62</v>
      </c>
      <c r="L777" s="241">
        <v>61</v>
      </c>
      <c r="M777" s="241">
        <f t="shared" si="70"/>
        <v>48</v>
      </c>
      <c r="N777" s="572">
        <f t="shared" si="68"/>
        <v>48</v>
      </c>
      <c r="O777" s="241"/>
      <c r="P777" s="125"/>
      <c r="Q777" s="125"/>
      <c r="R777" s="125"/>
      <c r="S777" s="125"/>
      <c r="T777" s="125"/>
      <c r="U777" s="125"/>
      <c r="V777" s="125" t="s">
        <v>245</v>
      </c>
      <c r="W777" s="226">
        <v>75.1365</v>
      </c>
      <c r="X777" s="226">
        <v>62.2777</v>
      </c>
      <c r="Y777" s="125" t="s">
        <v>2202</v>
      </c>
      <c r="Z777" s="125" t="s">
        <v>334</v>
      </c>
      <c r="AA777" s="554"/>
      <c r="AB777" s="554" t="s">
        <v>190</v>
      </c>
      <c r="AC777" s="554">
        <f>SUMIF(Sheet3!B:B,C777,Sheet3!D:D)</f>
        <v>65</v>
      </c>
      <c r="AD777" s="125"/>
      <c r="AE777" s="75"/>
      <c r="AF777" s="554"/>
    </row>
    <row r="778" ht="24" outlineLevel="2" spans="1:32">
      <c r="A778" s="241">
        <f>MAX($A$7:A777)+1</f>
        <v>480</v>
      </c>
      <c r="B778" s="125" t="s">
        <v>99</v>
      </c>
      <c r="C778" s="218" t="s">
        <v>102</v>
      </c>
      <c r="D778" s="125" t="s">
        <v>623</v>
      </c>
      <c r="E778" s="125" t="s">
        <v>2203</v>
      </c>
      <c r="F778" s="125" t="s">
        <v>2204</v>
      </c>
      <c r="G778" s="125">
        <v>0.54</v>
      </c>
      <c r="H778" s="125">
        <v>2.793</v>
      </c>
      <c r="I778" s="125"/>
      <c r="J778" s="125">
        <v>2.253</v>
      </c>
      <c r="K778" s="241">
        <v>93</v>
      </c>
      <c r="L778" s="241">
        <v>92</v>
      </c>
      <c r="M778" s="241">
        <f t="shared" si="70"/>
        <v>72</v>
      </c>
      <c r="N778" s="572">
        <f t="shared" si="68"/>
        <v>72</v>
      </c>
      <c r="O778" s="241"/>
      <c r="P778" s="125"/>
      <c r="Q778" s="125"/>
      <c r="R778" s="125"/>
      <c r="S778" s="125"/>
      <c r="T778" s="125"/>
      <c r="U778" s="125"/>
      <c r="V778" s="125" t="s">
        <v>245</v>
      </c>
      <c r="W778" s="226">
        <v>112.9012</v>
      </c>
      <c r="X778" s="226">
        <v>93.4193</v>
      </c>
      <c r="Y778" s="125" t="s">
        <v>2205</v>
      </c>
      <c r="Z778" s="125" t="s">
        <v>334</v>
      </c>
      <c r="AA778" s="554"/>
      <c r="AB778" s="554" t="s">
        <v>190</v>
      </c>
      <c r="AC778" s="554">
        <f>SUMIF(Sheet3!B:B,C778,Sheet3!D:D)</f>
        <v>65</v>
      </c>
      <c r="AD778" s="125"/>
      <c r="AE778" s="75"/>
      <c r="AF778" s="554"/>
    </row>
    <row r="779" ht="24" outlineLevel="2" spans="1:32">
      <c r="A779" s="241">
        <f>MAX($A$7:A778)+1</f>
        <v>481</v>
      </c>
      <c r="B779" s="125" t="s">
        <v>99</v>
      </c>
      <c r="C779" s="125" t="s">
        <v>102</v>
      </c>
      <c r="D779" s="125" t="s">
        <v>623</v>
      </c>
      <c r="E779" s="125" t="s">
        <v>2206</v>
      </c>
      <c r="F779" s="579" t="s">
        <v>2207</v>
      </c>
      <c r="G779" s="125">
        <v>0</v>
      </c>
      <c r="H779" s="125">
        <v>0.955</v>
      </c>
      <c r="I779" s="125"/>
      <c r="J779" s="125">
        <v>0.955</v>
      </c>
      <c r="K779" s="241">
        <v>42</v>
      </c>
      <c r="L779" s="241">
        <v>41</v>
      </c>
      <c r="M779" s="241">
        <f t="shared" si="70"/>
        <v>32</v>
      </c>
      <c r="N779" s="572">
        <f t="shared" si="68"/>
        <v>32</v>
      </c>
      <c r="O779" s="241"/>
      <c r="P779" s="125" t="s">
        <v>2207</v>
      </c>
      <c r="Q779" s="193">
        <v>0</v>
      </c>
      <c r="R779" s="193">
        <v>0.955</v>
      </c>
      <c r="S779" s="193">
        <v>0.955</v>
      </c>
      <c r="T779" s="193">
        <v>0.955</v>
      </c>
      <c r="U779" s="193">
        <v>44.081</v>
      </c>
      <c r="V779" s="125" t="s">
        <v>245</v>
      </c>
      <c r="W779" s="226">
        <v>51.0578</v>
      </c>
      <c r="X779" s="226">
        <v>42.0973</v>
      </c>
      <c r="Y779" s="125" t="s">
        <v>2208</v>
      </c>
      <c r="Z779" s="125" t="s">
        <v>334</v>
      </c>
      <c r="AA779" s="563" t="s">
        <v>335</v>
      </c>
      <c r="AB779" s="563" t="s">
        <v>190</v>
      </c>
      <c r="AC779" s="563">
        <f>SUMIF(Sheet3!B:B,C779,Sheet3!D:D)</f>
        <v>65</v>
      </c>
      <c r="AD779" s="193">
        <f>(ROUND(AC779*T779,0))</f>
        <v>62</v>
      </c>
      <c r="AE779" s="75"/>
      <c r="AF779" s="554"/>
    </row>
    <row r="780" ht="24" outlineLevel="2" spans="1:32">
      <c r="A780" s="241">
        <f>MAX($A$7:A779)+1</f>
        <v>482</v>
      </c>
      <c r="B780" s="125" t="s">
        <v>99</v>
      </c>
      <c r="C780" s="125" t="s">
        <v>102</v>
      </c>
      <c r="D780" s="125" t="s">
        <v>623</v>
      </c>
      <c r="E780" s="125" t="s">
        <v>2209</v>
      </c>
      <c r="F780" s="580" t="s">
        <v>2210</v>
      </c>
      <c r="G780" s="125">
        <v>0</v>
      </c>
      <c r="H780" s="125">
        <v>0.921</v>
      </c>
      <c r="I780" s="125"/>
      <c r="J780" s="125">
        <v>0.921</v>
      </c>
      <c r="K780" s="241">
        <v>66</v>
      </c>
      <c r="L780" s="241">
        <v>65</v>
      </c>
      <c r="M780" s="241">
        <f t="shared" si="70"/>
        <v>51</v>
      </c>
      <c r="N780" s="572">
        <f t="shared" si="68"/>
        <v>51</v>
      </c>
      <c r="O780" s="241"/>
      <c r="P780" s="193" t="s">
        <v>2210</v>
      </c>
      <c r="Q780" s="193">
        <v>0</v>
      </c>
      <c r="R780" s="193">
        <v>0.921</v>
      </c>
      <c r="S780" s="193">
        <v>0.921</v>
      </c>
      <c r="T780" s="193">
        <v>0.921</v>
      </c>
      <c r="U780" s="193">
        <v>64.12</v>
      </c>
      <c r="V780" s="125" t="s">
        <v>245</v>
      </c>
      <c r="W780" s="226">
        <v>80.1216</v>
      </c>
      <c r="X780" s="226">
        <v>66.7772</v>
      </c>
      <c r="Y780" s="125" t="s">
        <v>2211</v>
      </c>
      <c r="Z780" s="125" t="s">
        <v>334</v>
      </c>
      <c r="AA780" s="563" t="s">
        <v>335</v>
      </c>
      <c r="AB780" s="563" t="s">
        <v>190</v>
      </c>
      <c r="AC780" s="563">
        <f>SUMIF(Sheet3!B:B,C780,Sheet3!D:D)</f>
        <v>65</v>
      </c>
      <c r="AD780" s="193">
        <f>(ROUND(AC780*T780,0))</f>
        <v>60</v>
      </c>
      <c r="AE780" s="75"/>
      <c r="AF780" s="554"/>
    </row>
    <row r="781" ht="24" outlineLevel="2" spans="1:32">
      <c r="A781" s="241">
        <f>MAX($A$7:A780)+1</f>
        <v>483</v>
      </c>
      <c r="B781" s="125" t="s">
        <v>99</v>
      </c>
      <c r="C781" s="125" t="s">
        <v>102</v>
      </c>
      <c r="D781" s="125" t="s">
        <v>623</v>
      </c>
      <c r="E781" s="125" t="s">
        <v>2212</v>
      </c>
      <c r="F781" s="580" t="s">
        <v>2213</v>
      </c>
      <c r="G781" s="125">
        <v>0</v>
      </c>
      <c r="H781" s="125">
        <v>1.154</v>
      </c>
      <c r="I781" s="125"/>
      <c r="J781" s="125">
        <v>1.154</v>
      </c>
      <c r="K781" s="241">
        <v>50</v>
      </c>
      <c r="L781" s="241">
        <v>49</v>
      </c>
      <c r="M781" s="241">
        <f t="shared" si="70"/>
        <v>38</v>
      </c>
      <c r="N781" s="572">
        <f t="shared" si="68"/>
        <v>38</v>
      </c>
      <c r="O781" s="241"/>
      <c r="P781" s="193" t="s">
        <v>2213</v>
      </c>
      <c r="Q781" s="193">
        <v>0</v>
      </c>
      <c r="R781" s="193">
        <v>1.154</v>
      </c>
      <c r="S781" s="193">
        <v>1.154</v>
      </c>
      <c r="T781" s="193">
        <v>1.154</v>
      </c>
      <c r="U781" s="193">
        <v>50.147</v>
      </c>
      <c r="V781" s="125" t="s">
        <v>245</v>
      </c>
      <c r="W781" s="226">
        <v>60.511</v>
      </c>
      <c r="X781" s="226">
        <v>50.1473</v>
      </c>
      <c r="Y781" s="125" t="s">
        <v>2214</v>
      </c>
      <c r="Z781" s="125" t="s">
        <v>334</v>
      </c>
      <c r="AA781" s="563" t="s">
        <v>335</v>
      </c>
      <c r="AB781" s="563" t="s">
        <v>190</v>
      </c>
      <c r="AC781" s="563">
        <f>SUMIF(Sheet3!B:B,C781,Sheet3!D:D)</f>
        <v>65</v>
      </c>
      <c r="AD781" s="193">
        <f>(ROUND(AC781*T781,0))</f>
        <v>75</v>
      </c>
      <c r="AE781" s="75"/>
      <c r="AF781" s="554"/>
    </row>
    <row r="782" ht="24" outlineLevel="2" spans="1:32">
      <c r="A782" s="241">
        <f>MAX($A$7:A781)+1</f>
        <v>484</v>
      </c>
      <c r="B782" s="125" t="s">
        <v>99</v>
      </c>
      <c r="C782" s="125" t="s">
        <v>102</v>
      </c>
      <c r="D782" s="125" t="s">
        <v>623</v>
      </c>
      <c r="E782" s="125" t="s">
        <v>2215</v>
      </c>
      <c r="F782" s="579" t="s">
        <v>2216</v>
      </c>
      <c r="G782" s="125">
        <v>0</v>
      </c>
      <c r="H782" s="125">
        <v>0.933</v>
      </c>
      <c r="I782" s="125"/>
      <c r="J782" s="125">
        <v>0.933</v>
      </c>
      <c r="K782" s="241">
        <v>72</v>
      </c>
      <c r="L782" s="241">
        <v>71</v>
      </c>
      <c r="M782" s="241">
        <f t="shared" si="70"/>
        <v>55</v>
      </c>
      <c r="N782" s="572">
        <f t="shared" si="68"/>
        <v>55</v>
      </c>
      <c r="O782" s="241"/>
      <c r="P782" s="125" t="s">
        <v>2216</v>
      </c>
      <c r="Q782" s="193">
        <v>0</v>
      </c>
      <c r="R782" s="193">
        <v>0.933</v>
      </c>
      <c r="S782" s="193">
        <v>0.933</v>
      </c>
      <c r="T782" s="193">
        <v>0.933</v>
      </c>
      <c r="U782" s="193">
        <v>60.558</v>
      </c>
      <c r="V782" s="125" t="s">
        <v>245</v>
      </c>
      <c r="W782" s="226">
        <v>72.5896</v>
      </c>
      <c r="X782" s="226">
        <v>72.5896</v>
      </c>
      <c r="Y782" s="125" t="s">
        <v>2217</v>
      </c>
      <c r="Z782" s="125" t="s">
        <v>334</v>
      </c>
      <c r="AA782" s="563" t="s">
        <v>335</v>
      </c>
      <c r="AB782" s="563" t="s">
        <v>190</v>
      </c>
      <c r="AC782" s="563">
        <f>SUMIF(Sheet3!B:B,C782,Sheet3!D:D)</f>
        <v>65</v>
      </c>
      <c r="AD782" s="193">
        <f>(ROUND(AC782*T782,0))</f>
        <v>61</v>
      </c>
      <c r="AE782" s="75"/>
      <c r="AF782" s="554"/>
    </row>
    <row r="783" ht="24" outlineLevel="2" spans="1:32">
      <c r="A783" s="241">
        <f>MAX($A$7:A782)+1</f>
        <v>485</v>
      </c>
      <c r="B783" s="125" t="s">
        <v>99</v>
      </c>
      <c r="C783" s="218" t="s">
        <v>102</v>
      </c>
      <c r="D783" s="125" t="s">
        <v>623</v>
      </c>
      <c r="E783" s="125" t="s">
        <v>2218</v>
      </c>
      <c r="F783" s="193" t="s">
        <v>2219</v>
      </c>
      <c r="G783" s="125">
        <v>0</v>
      </c>
      <c r="H783" s="125">
        <v>1.589</v>
      </c>
      <c r="I783" s="125"/>
      <c r="J783" s="125">
        <v>1.589</v>
      </c>
      <c r="K783" s="241">
        <v>75</v>
      </c>
      <c r="L783" s="241">
        <v>73</v>
      </c>
      <c r="M783" s="241">
        <f t="shared" si="70"/>
        <v>57</v>
      </c>
      <c r="N783" s="572">
        <f t="shared" si="68"/>
        <v>57</v>
      </c>
      <c r="O783" s="241"/>
      <c r="P783" s="193"/>
      <c r="Q783" s="193"/>
      <c r="R783" s="193"/>
      <c r="S783" s="193"/>
      <c r="T783" s="193"/>
      <c r="U783" s="193"/>
      <c r="V783" s="125" t="s">
        <v>245</v>
      </c>
      <c r="W783" s="226">
        <v>90.4004</v>
      </c>
      <c r="X783" s="226">
        <v>74.981</v>
      </c>
      <c r="Y783" s="125" t="s">
        <v>2220</v>
      </c>
      <c r="Z783" s="125" t="s">
        <v>334</v>
      </c>
      <c r="AA783" s="554"/>
      <c r="AB783" s="554" t="s">
        <v>190</v>
      </c>
      <c r="AC783" s="554">
        <f>SUMIF(Sheet3!B:B,C783,Sheet3!D:D)</f>
        <v>65</v>
      </c>
      <c r="AD783" s="193"/>
      <c r="AE783" s="75"/>
      <c r="AF783" s="554"/>
    </row>
    <row r="784" ht="24" outlineLevel="2" spans="1:32">
      <c r="A784" s="241">
        <f>MAX($A$7:A783)+1</f>
        <v>486</v>
      </c>
      <c r="B784" s="125" t="s">
        <v>99</v>
      </c>
      <c r="C784" s="218" t="s">
        <v>102</v>
      </c>
      <c r="D784" s="125" t="s">
        <v>623</v>
      </c>
      <c r="E784" s="125" t="s">
        <v>2221</v>
      </c>
      <c r="F784" s="193" t="s">
        <v>2222</v>
      </c>
      <c r="G784" s="125">
        <v>0</v>
      </c>
      <c r="H784" s="125">
        <v>0.859</v>
      </c>
      <c r="I784" s="125"/>
      <c r="J784" s="125">
        <v>0.859</v>
      </c>
      <c r="K784" s="241">
        <v>28</v>
      </c>
      <c r="L784" s="241">
        <v>28</v>
      </c>
      <c r="M784" s="241">
        <f t="shared" si="70"/>
        <v>22</v>
      </c>
      <c r="N784" s="572">
        <f t="shared" si="68"/>
        <v>22</v>
      </c>
      <c r="O784" s="241"/>
      <c r="P784" s="193"/>
      <c r="Q784" s="193"/>
      <c r="R784" s="193"/>
      <c r="S784" s="193"/>
      <c r="T784" s="193"/>
      <c r="U784" s="193"/>
      <c r="V784" s="125" t="s">
        <v>245</v>
      </c>
      <c r="W784" s="226">
        <v>34.4385</v>
      </c>
      <c r="X784" s="226">
        <v>28.3853</v>
      </c>
      <c r="Y784" s="125" t="s">
        <v>2223</v>
      </c>
      <c r="Z784" s="125" t="s">
        <v>334</v>
      </c>
      <c r="AA784" s="554"/>
      <c r="AB784" s="554" t="s">
        <v>190</v>
      </c>
      <c r="AC784" s="554">
        <f>SUMIF(Sheet3!B:B,C784,Sheet3!D:D)</f>
        <v>65</v>
      </c>
      <c r="AD784" s="193"/>
      <c r="AE784" s="75"/>
      <c r="AF784" s="554"/>
    </row>
    <row r="785" ht="24" outlineLevel="2" spans="1:32">
      <c r="A785" s="241">
        <f>MAX($A$7:A784)+1</f>
        <v>487</v>
      </c>
      <c r="B785" s="125" t="s">
        <v>99</v>
      </c>
      <c r="C785" s="218" t="s">
        <v>102</v>
      </c>
      <c r="D785" s="125" t="s">
        <v>623</v>
      </c>
      <c r="E785" s="125" t="s">
        <v>2224</v>
      </c>
      <c r="F785" s="193" t="s">
        <v>2225</v>
      </c>
      <c r="G785" s="125">
        <v>0</v>
      </c>
      <c r="H785" s="125">
        <v>0.37</v>
      </c>
      <c r="I785" s="125"/>
      <c r="J785" s="125">
        <v>0.37</v>
      </c>
      <c r="K785" s="241">
        <v>17</v>
      </c>
      <c r="L785" s="241">
        <v>17</v>
      </c>
      <c r="M785" s="241">
        <f t="shared" si="70"/>
        <v>13</v>
      </c>
      <c r="N785" s="572">
        <f t="shared" si="68"/>
        <v>13</v>
      </c>
      <c r="O785" s="241"/>
      <c r="P785" s="193"/>
      <c r="Q785" s="193"/>
      <c r="R785" s="193"/>
      <c r="S785" s="193"/>
      <c r="T785" s="193"/>
      <c r="U785" s="193"/>
      <c r="V785" s="125" t="s">
        <v>245</v>
      </c>
      <c r="W785" s="226">
        <v>21.2212</v>
      </c>
      <c r="X785" s="226">
        <v>17.607</v>
      </c>
      <c r="Y785" s="125" t="s">
        <v>2226</v>
      </c>
      <c r="Z785" s="125" t="s">
        <v>334</v>
      </c>
      <c r="AA785" s="554"/>
      <c r="AB785" s="554" t="s">
        <v>190</v>
      </c>
      <c r="AC785" s="554">
        <f>SUMIF(Sheet3!B:B,C785,Sheet3!D:D)</f>
        <v>65</v>
      </c>
      <c r="AD785" s="193"/>
      <c r="AE785" s="75"/>
      <c r="AF785" s="554"/>
    </row>
    <row r="786" ht="24" outlineLevel="2" spans="1:32">
      <c r="A786" s="241">
        <f>MAX($A$7:A785)+1</f>
        <v>488</v>
      </c>
      <c r="B786" s="125" t="s">
        <v>99</v>
      </c>
      <c r="C786" s="218" t="s">
        <v>102</v>
      </c>
      <c r="D786" s="125" t="s">
        <v>623</v>
      </c>
      <c r="E786" s="125" t="s">
        <v>2227</v>
      </c>
      <c r="F786" s="125" t="s">
        <v>2228</v>
      </c>
      <c r="G786" s="125">
        <v>0</v>
      </c>
      <c r="H786" s="125">
        <v>3.361</v>
      </c>
      <c r="I786" s="125"/>
      <c r="J786" s="125">
        <v>3.361</v>
      </c>
      <c r="K786" s="241">
        <v>184</v>
      </c>
      <c r="L786" s="241">
        <v>181</v>
      </c>
      <c r="M786" s="241">
        <f t="shared" si="70"/>
        <v>141</v>
      </c>
      <c r="N786" s="572">
        <f t="shared" si="68"/>
        <v>141</v>
      </c>
      <c r="O786" s="241"/>
      <c r="P786" s="125"/>
      <c r="Q786" s="125"/>
      <c r="R786" s="125"/>
      <c r="S786" s="125"/>
      <c r="T786" s="125"/>
      <c r="U786" s="125"/>
      <c r="V786" s="125" t="s">
        <v>245</v>
      </c>
      <c r="W786" s="226">
        <v>222.185</v>
      </c>
      <c r="X786" s="226">
        <v>184.359</v>
      </c>
      <c r="Y786" s="125" t="s">
        <v>2229</v>
      </c>
      <c r="Z786" s="125" t="s">
        <v>334</v>
      </c>
      <c r="AA786" s="554"/>
      <c r="AB786" s="554" t="s">
        <v>190</v>
      </c>
      <c r="AC786" s="554">
        <f>SUMIF(Sheet3!B:B,C786,Sheet3!D:D)</f>
        <v>65</v>
      </c>
      <c r="AD786" s="125"/>
      <c r="AE786" s="75"/>
      <c r="AF786" s="554"/>
    </row>
    <row r="787" ht="24" outlineLevel="2" spans="1:32">
      <c r="A787" s="241">
        <f>MAX($A$7:A786)+1</f>
        <v>489</v>
      </c>
      <c r="B787" s="125" t="s">
        <v>99</v>
      </c>
      <c r="C787" s="125" t="s">
        <v>102</v>
      </c>
      <c r="D787" s="125" t="s">
        <v>623</v>
      </c>
      <c r="E787" s="125" t="s">
        <v>2230</v>
      </c>
      <c r="F787" s="579" t="s">
        <v>2231</v>
      </c>
      <c r="G787" s="125">
        <v>0</v>
      </c>
      <c r="H787" s="125">
        <v>2.8</v>
      </c>
      <c r="I787" s="125"/>
      <c r="J787" s="125">
        <v>2.8</v>
      </c>
      <c r="K787" s="241">
        <v>150</v>
      </c>
      <c r="L787" s="241">
        <v>147</v>
      </c>
      <c r="M787" s="241">
        <f t="shared" si="70"/>
        <v>115</v>
      </c>
      <c r="N787" s="572">
        <f t="shared" si="68"/>
        <v>115</v>
      </c>
      <c r="O787" s="241"/>
      <c r="P787" s="125" t="s">
        <v>2231</v>
      </c>
      <c r="Q787" s="193">
        <v>0</v>
      </c>
      <c r="R787" s="193">
        <v>2.8</v>
      </c>
      <c r="S787" s="193">
        <v>2.8</v>
      </c>
      <c r="T787" s="193">
        <v>2.8</v>
      </c>
      <c r="U787" s="193">
        <v>169.215</v>
      </c>
      <c r="V787" s="125" t="s">
        <v>245</v>
      </c>
      <c r="W787" s="226">
        <v>178.1203</v>
      </c>
      <c r="X787" s="226">
        <v>150.4947</v>
      </c>
      <c r="Y787" s="125" t="s">
        <v>2232</v>
      </c>
      <c r="Z787" s="125" t="s">
        <v>334</v>
      </c>
      <c r="AA787" s="563" t="s">
        <v>335</v>
      </c>
      <c r="AB787" s="563" t="s">
        <v>190</v>
      </c>
      <c r="AC787" s="563">
        <f>SUMIF(Sheet3!B:B,C787,Sheet3!D:D)</f>
        <v>65</v>
      </c>
      <c r="AD787" s="193">
        <f>(ROUND(AC787*T787,0))</f>
        <v>182</v>
      </c>
      <c r="AE787" s="75"/>
      <c r="AF787" s="554"/>
    </row>
    <row r="788" ht="24" outlineLevel="2" spans="1:32">
      <c r="A788" s="241">
        <f>MAX($A$7:A787)+1</f>
        <v>490</v>
      </c>
      <c r="B788" s="125" t="s">
        <v>99</v>
      </c>
      <c r="C788" s="125" t="s">
        <v>102</v>
      </c>
      <c r="D788" s="125" t="s">
        <v>623</v>
      </c>
      <c r="E788" s="125" t="s">
        <v>2233</v>
      </c>
      <c r="F788" s="579" t="s">
        <v>2234</v>
      </c>
      <c r="G788" s="125">
        <v>0</v>
      </c>
      <c r="H788" s="125">
        <v>1.35</v>
      </c>
      <c r="I788" s="125"/>
      <c r="J788" s="125">
        <v>1.35</v>
      </c>
      <c r="K788" s="241">
        <v>91</v>
      </c>
      <c r="L788" s="241">
        <v>89</v>
      </c>
      <c r="M788" s="241">
        <f t="shared" si="70"/>
        <v>69</v>
      </c>
      <c r="N788" s="572">
        <f t="shared" si="68"/>
        <v>69</v>
      </c>
      <c r="O788" s="241"/>
      <c r="P788" s="125" t="s">
        <v>2234</v>
      </c>
      <c r="Q788" s="193">
        <v>0</v>
      </c>
      <c r="R788" s="193">
        <v>1.35</v>
      </c>
      <c r="S788" s="193">
        <v>1.35</v>
      </c>
      <c r="T788" s="193">
        <v>1.35</v>
      </c>
      <c r="U788" s="193">
        <v>91.297</v>
      </c>
      <c r="V788" s="125" t="s">
        <v>245</v>
      </c>
      <c r="W788" s="226">
        <v>106.9728</v>
      </c>
      <c r="X788" s="226">
        <v>91.2974</v>
      </c>
      <c r="Y788" s="125" t="s">
        <v>2235</v>
      </c>
      <c r="Z788" s="125" t="s">
        <v>334</v>
      </c>
      <c r="AA788" s="563" t="s">
        <v>335</v>
      </c>
      <c r="AB788" s="563" t="s">
        <v>190</v>
      </c>
      <c r="AC788" s="563">
        <f>SUMIF(Sheet3!B:B,C788,Sheet3!D:D)</f>
        <v>65</v>
      </c>
      <c r="AD788" s="193">
        <f>(ROUND(AC788*T788,0))</f>
        <v>88</v>
      </c>
      <c r="AE788" s="75"/>
      <c r="AF788" s="554"/>
    </row>
    <row r="789" ht="24" outlineLevel="2" spans="1:32">
      <c r="A789" s="241">
        <f>MAX($A$7:A788)+1</f>
        <v>491</v>
      </c>
      <c r="B789" s="125" t="s">
        <v>99</v>
      </c>
      <c r="C789" s="125" t="s">
        <v>102</v>
      </c>
      <c r="D789" s="125" t="s">
        <v>623</v>
      </c>
      <c r="E789" s="125" t="s">
        <v>2236</v>
      </c>
      <c r="F789" s="579" t="s">
        <v>2237</v>
      </c>
      <c r="G789" s="125">
        <v>0</v>
      </c>
      <c r="H789" s="125">
        <v>1.444</v>
      </c>
      <c r="I789" s="125"/>
      <c r="J789" s="125">
        <v>1.444</v>
      </c>
      <c r="K789" s="241">
        <v>61</v>
      </c>
      <c r="L789" s="241">
        <v>60</v>
      </c>
      <c r="M789" s="241">
        <f t="shared" si="70"/>
        <v>47</v>
      </c>
      <c r="N789" s="572">
        <f t="shared" si="68"/>
        <v>47</v>
      </c>
      <c r="O789" s="241"/>
      <c r="P789" s="125" t="s">
        <v>2237</v>
      </c>
      <c r="Q789" s="193">
        <v>0</v>
      </c>
      <c r="R789" s="193">
        <v>1.444</v>
      </c>
      <c r="S789" s="193">
        <v>1.444</v>
      </c>
      <c r="T789" s="193">
        <v>1.444</v>
      </c>
      <c r="U789" s="193">
        <v>80.681</v>
      </c>
      <c r="V789" s="125" t="s">
        <v>245</v>
      </c>
      <c r="W789" s="226">
        <v>73.9781</v>
      </c>
      <c r="X789" s="226">
        <v>61.1528</v>
      </c>
      <c r="Y789" s="125" t="s">
        <v>2238</v>
      </c>
      <c r="Z789" s="125" t="s">
        <v>334</v>
      </c>
      <c r="AA789" s="563" t="s">
        <v>335</v>
      </c>
      <c r="AB789" s="563" t="s">
        <v>190</v>
      </c>
      <c r="AC789" s="563">
        <f>SUMIF(Sheet3!B:B,C789,Sheet3!D:D)</f>
        <v>65</v>
      </c>
      <c r="AD789" s="193">
        <f>(ROUND(AC789*T789,0))</f>
        <v>94</v>
      </c>
      <c r="AE789" s="75"/>
      <c r="AF789" s="554"/>
    </row>
    <row r="790" ht="24" outlineLevel="2" spans="1:32">
      <c r="A790" s="241">
        <f>MAX($A$7:A789)+1</f>
        <v>492</v>
      </c>
      <c r="B790" s="125" t="s">
        <v>99</v>
      </c>
      <c r="C790" s="125" t="s">
        <v>102</v>
      </c>
      <c r="D790" s="125" t="s">
        <v>623</v>
      </c>
      <c r="E790" s="125" t="s">
        <v>2239</v>
      </c>
      <c r="F790" s="579" t="s">
        <v>2240</v>
      </c>
      <c r="G790" s="125">
        <v>0</v>
      </c>
      <c r="H790" s="125">
        <v>1.691</v>
      </c>
      <c r="I790" s="125"/>
      <c r="J790" s="125">
        <v>1.691</v>
      </c>
      <c r="K790" s="241">
        <v>83</v>
      </c>
      <c r="L790" s="241">
        <v>84</v>
      </c>
      <c r="M790" s="241">
        <f t="shared" si="70"/>
        <v>65</v>
      </c>
      <c r="N790" s="572">
        <f t="shared" si="68"/>
        <v>65</v>
      </c>
      <c r="O790" s="241"/>
      <c r="P790" s="125" t="s">
        <v>2240</v>
      </c>
      <c r="Q790" s="193">
        <v>0</v>
      </c>
      <c r="R790" s="193">
        <v>1.691</v>
      </c>
      <c r="S790" s="193">
        <v>1.691</v>
      </c>
      <c r="T790" s="193">
        <v>1.691</v>
      </c>
      <c r="U790" s="193">
        <v>97.013</v>
      </c>
      <c r="V790" s="125" t="s">
        <v>245</v>
      </c>
      <c r="W790" s="226">
        <v>102.2029</v>
      </c>
      <c r="X790" s="226">
        <v>85.7819</v>
      </c>
      <c r="Y790" s="125" t="s">
        <v>2241</v>
      </c>
      <c r="Z790" s="125" t="s">
        <v>334</v>
      </c>
      <c r="AA790" s="563" t="s">
        <v>335</v>
      </c>
      <c r="AB790" s="563" t="s">
        <v>190</v>
      </c>
      <c r="AC790" s="563">
        <f>SUMIF(Sheet3!B:B,C790,Sheet3!D:D)</f>
        <v>65</v>
      </c>
      <c r="AD790" s="193">
        <f>(ROUND(AC790*T790,0))</f>
        <v>110</v>
      </c>
      <c r="AE790" s="75"/>
      <c r="AF790" s="554"/>
    </row>
    <row r="791" ht="24" outlineLevel="2" spans="1:32">
      <c r="A791" s="241">
        <f>MAX($A$7:A790)+1</f>
        <v>493</v>
      </c>
      <c r="B791" s="125" t="s">
        <v>99</v>
      </c>
      <c r="C791" s="218" t="s">
        <v>102</v>
      </c>
      <c r="D791" s="125" t="s">
        <v>623</v>
      </c>
      <c r="E791" s="125" t="s">
        <v>2242</v>
      </c>
      <c r="F791" s="125" t="s">
        <v>2243</v>
      </c>
      <c r="G791" s="125">
        <v>0</v>
      </c>
      <c r="H791" s="125">
        <v>4.169</v>
      </c>
      <c r="I791" s="125"/>
      <c r="J791" s="125">
        <v>4.169</v>
      </c>
      <c r="K791" s="241">
        <v>197</v>
      </c>
      <c r="L791" s="241">
        <v>197</v>
      </c>
      <c r="M791" s="241">
        <f t="shared" si="70"/>
        <v>154</v>
      </c>
      <c r="N791" s="572">
        <f t="shared" si="68"/>
        <v>154</v>
      </c>
      <c r="O791" s="241"/>
      <c r="P791" s="125"/>
      <c r="Q791" s="125"/>
      <c r="R791" s="125"/>
      <c r="S791" s="125"/>
      <c r="T791" s="125"/>
      <c r="U791" s="125"/>
      <c r="V791" s="125" t="s">
        <v>245</v>
      </c>
      <c r="W791" s="226">
        <v>240.4735</v>
      </c>
      <c r="X791" s="226">
        <v>199.4891</v>
      </c>
      <c r="Y791" s="125" t="s">
        <v>2244</v>
      </c>
      <c r="Z791" s="125" t="s">
        <v>334</v>
      </c>
      <c r="AA791" s="554"/>
      <c r="AB791" s="554" t="s">
        <v>190</v>
      </c>
      <c r="AC791" s="554">
        <f>SUMIF(Sheet3!B:B,C791,Sheet3!D:D)</f>
        <v>65</v>
      </c>
      <c r="AD791" s="125"/>
      <c r="AE791" s="75"/>
      <c r="AF791" s="554"/>
    </row>
    <row r="792" ht="24" outlineLevel="2" spans="1:32">
      <c r="A792" s="241">
        <f>MAX($A$7:A791)+1</f>
        <v>494</v>
      </c>
      <c r="B792" s="125" t="s">
        <v>99</v>
      </c>
      <c r="C792" s="218" t="s">
        <v>102</v>
      </c>
      <c r="D792" s="125" t="s">
        <v>623</v>
      </c>
      <c r="E792" s="125" t="s">
        <v>2245</v>
      </c>
      <c r="F792" s="125" t="s">
        <v>2246</v>
      </c>
      <c r="G792" s="125">
        <v>0</v>
      </c>
      <c r="H792" s="125">
        <v>2.011</v>
      </c>
      <c r="I792" s="125"/>
      <c r="J792" s="125">
        <v>2.011</v>
      </c>
      <c r="K792" s="241">
        <v>97</v>
      </c>
      <c r="L792" s="241">
        <v>95</v>
      </c>
      <c r="M792" s="241">
        <f t="shared" si="70"/>
        <v>74</v>
      </c>
      <c r="N792" s="572">
        <f t="shared" si="68"/>
        <v>74</v>
      </c>
      <c r="O792" s="241"/>
      <c r="P792" s="125"/>
      <c r="Q792" s="125"/>
      <c r="R792" s="125"/>
      <c r="S792" s="125"/>
      <c r="T792" s="125"/>
      <c r="U792" s="125"/>
      <c r="V792" s="125" t="s">
        <v>245</v>
      </c>
      <c r="W792" s="226">
        <v>117.3344</v>
      </c>
      <c r="X792" s="226">
        <v>97.2553</v>
      </c>
      <c r="Y792" s="125" t="s">
        <v>2247</v>
      </c>
      <c r="Z792" s="125" t="s">
        <v>334</v>
      </c>
      <c r="AA792" s="554"/>
      <c r="AB792" s="554" t="s">
        <v>190</v>
      </c>
      <c r="AC792" s="554">
        <f>SUMIF(Sheet3!B:B,C792,Sheet3!D:D)</f>
        <v>65</v>
      </c>
      <c r="AD792" s="125"/>
      <c r="AE792" s="75"/>
      <c r="AF792" s="554"/>
    </row>
    <row r="793" ht="24" outlineLevel="2" spans="1:32">
      <c r="A793" s="241">
        <f>MAX($A$7:A792)+1</f>
        <v>495</v>
      </c>
      <c r="B793" s="125" t="s">
        <v>99</v>
      </c>
      <c r="C793" s="218" t="s">
        <v>102</v>
      </c>
      <c r="D793" s="125" t="s">
        <v>623</v>
      </c>
      <c r="E793" s="125" t="s">
        <v>2248</v>
      </c>
      <c r="F793" s="125" t="s">
        <v>2249</v>
      </c>
      <c r="G793" s="125">
        <v>0</v>
      </c>
      <c r="H793" s="125">
        <v>0.857</v>
      </c>
      <c r="I793" s="125"/>
      <c r="J793" s="125">
        <v>0.857</v>
      </c>
      <c r="K793" s="241">
        <v>36</v>
      </c>
      <c r="L793" s="241">
        <v>37</v>
      </c>
      <c r="M793" s="241">
        <f t="shared" si="70"/>
        <v>29</v>
      </c>
      <c r="N793" s="572">
        <f t="shared" si="68"/>
        <v>29</v>
      </c>
      <c r="O793" s="241"/>
      <c r="P793" s="125"/>
      <c r="Q793" s="125"/>
      <c r="R793" s="125"/>
      <c r="S793" s="125"/>
      <c r="T793" s="125"/>
      <c r="U793" s="125"/>
      <c r="V793" s="125" t="s">
        <v>245</v>
      </c>
      <c r="W793" s="226">
        <v>45.0564</v>
      </c>
      <c r="X793" s="226">
        <v>37.2885</v>
      </c>
      <c r="Y793" s="125" t="s">
        <v>2250</v>
      </c>
      <c r="Z793" s="125" t="s">
        <v>334</v>
      </c>
      <c r="AA793" s="554"/>
      <c r="AB793" s="554" t="s">
        <v>190</v>
      </c>
      <c r="AC793" s="554">
        <f>SUMIF(Sheet3!B:B,C793,Sheet3!D:D)</f>
        <v>65</v>
      </c>
      <c r="AD793" s="125"/>
      <c r="AE793" s="75"/>
      <c r="AF793" s="554"/>
    </row>
    <row r="794" customFormat="1" ht="36" spans="1:32">
      <c r="A794" s="5" t="s">
        <v>2251</v>
      </c>
      <c r="B794" s="74" t="s">
        <v>99</v>
      </c>
      <c r="C794" s="74" t="s">
        <v>102</v>
      </c>
      <c r="D794" s="559" t="s">
        <v>186</v>
      </c>
      <c r="E794" s="565" t="s">
        <v>2252</v>
      </c>
      <c r="F794" s="584" t="s">
        <v>2253</v>
      </c>
      <c r="G794" s="559" t="s">
        <v>348</v>
      </c>
      <c r="H794" s="559" t="s">
        <v>2254</v>
      </c>
      <c r="I794" s="585"/>
      <c r="J794" s="585"/>
      <c r="K794" s="559"/>
      <c r="L794" s="555"/>
      <c r="M794" s="559"/>
      <c r="N794" s="559"/>
      <c r="O794" s="585"/>
      <c r="P794" s="559" t="s">
        <v>2253</v>
      </c>
      <c r="Q794" s="559" t="s">
        <v>348</v>
      </c>
      <c r="R794" s="559" t="s">
        <v>2254</v>
      </c>
      <c r="S794" s="555">
        <v>1.164</v>
      </c>
      <c r="T794" s="555">
        <v>1.164</v>
      </c>
      <c r="U794" s="555">
        <v>38.19</v>
      </c>
      <c r="V794" s="559" t="s">
        <v>245</v>
      </c>
      <c r="W794" s="555">
        <v>46.689</v>
      </c>
      <c r="X794" s="555">
        <v>38.19</v>
      </c>
      <c r="Y794" s="559" t="s">
        <v>2255</v>
      </c>
      <c r="Z794" s="585" t="s">
        <v>374</v>
      </c>
      <c r="AA794" s="563" t="s">
        <v>335</v>
      </c>
      <c r="AB794" s="563" t="s">
        <v>190</v>
      </c>
      <c r="AC794" s="563">
        <f>SUMIF(Sheet3!B:B,C794,Sheet3!D:D)</f>
        <v>65</v>
      </c>
      <c r="AD794" s="559">
        <f>(ROUND(AC794*T794,0))</f>
        <v>76</v>
      </c>
      <c r="AE794" s="566"/>
      <c r="AF794" s="554"/>
    </row>
    <row r="795" customFormat="1" ht="36" spans="1:32">
      <c r="A795" s="5" t="s">
        <v>2256</v>
      </c>
      <c r="B795" s="74" t="s">
        <v>99</v>
      </c>
      <c r="C795" s="74" t="s">
        <v>102</v>
      </c>
      <c r="D795" s="559" t="s">
        <v>186</v>
      </c>
      <c r="E795" s="565" t="s">
        <v>2257</v>
      </c>
      <c r="F795" s="584" t="s">
        <v>2258</v>
      </c>
      <c r="G795" s="559" t="s">
        <v>348</v>
      </c>
      <c r="H795" s="559" t="s">
        <v>2259</v>
      </c>
      <c r="I795" s="585"/>
      <c r="J795" s="585"/>
      <c r="K795" s="559"/>
      <c r="L795" s="555"/>
      <c r="M795" s="559"/>
      <c r="N795" s="559"/>
      <c r="O795" s="585"/>
      <c r="P795" s="559" t="s">
        <v>2258</v>
      </c>
      <c r="Q795" s="559" t="s">
        <v>348</v>
      </c>
      <c r="R795" s="559" t="s">
        <v>2259</v>
      </c>
      <c r="S795" s="555">
        <v>1.801</v>
      </c>
      <c r="T795" s="555">
        <v>1.801</v>
      </c>
      <c r="U795" s="555">
        <v>83.637</v>
      </c>
      <c r="V795" s="559" t="s">
        <v>245</v>
      </c>
      <c r="W795" s="555">
        <v>100.292</v>
      </c>
      <c r="X795" s="555">
        <v>83.637</v>
      </c>
      <c r="Y795" s="559" t="s">
        <v>2260</v>
      </c>
      <c r="Z795" s="585" t="s">
        <v>374</v>
      </c>
      <c r="AA795" s="563" t="s">
        <v>335</v>
      </c>
      <c r="AB795" s="563" t="s">
        <v>190</v>
      </c>
      <c r="AC795" s="563">
        <f>SUMIF(Sheet3!B:B,C795,Sheet3!D:D)</f>
        <v>65</v>
      </c>
      <c r="AD795" s="559">
        <f>(ROUND(AC795*T795,0))</f>
        <v>117</v>
      </c>
      <c r="AE795" s="566"/>
      <c r="AF795" s="554"/>
    </row>
    <row r="796" customFormat="1" ht="36" spans="1:32">
      <c r="A796" s="5" t="s">
        <v>2261</v>
      </c>
      <c r="B796" s="74" t="s">
        <v>99</v>
      </c>
      <c r="C796" s="74" t="s">
        <v>102</v>
      </c>
      <c r="D796" s="559" t="s">
        <v>186</v>
      </c>
      <c r="E796" s="565" t="s">
        <v>2262</v>
      </c>
      <c r="F796" s="584" t="s">
        <v>2263</v>
      </c>
      <c r="G796" s="559" t="s">
        <v>2264</v>
      </c>
      <c r="H796" s="559" t="s">
        <v>2265</v>
      </c>
      <c r="I796" s="585"/>
      <c r="J796" s="585"/>
      <c r="K796" s="559"/>
      <c r="L796" s="555"/>
      <c r="M796" s="559"/>
      <c r="N796" s="559"/>
      <c r="O796" s="585"/>
      <c r="P796" s="559" t="s">
        <v>2263</v>
      </c>
      <c r="Q796" s="559" t="s">
        <v>2264</v>
      </c>
      <c r="R796" s="559" t="s">
        <v>2265</v>
      </c>
      <c r="S796" s="555">
        <v>1.02</v>
      </c>
      <c r="T796" s="555">
        <v>1.02</v>
      </c>
      <c r="U796" s="555">
        <v>44.344</v>
      </c>
      <c r="V796" s="559" t="s">
        <v>245</v>
      </c>
      <c r="W796" s="555">
        <v>53.788</v>
      </c>
      <c r="X796" s="555">
        <v>44.344</v>
      </c>
      <c r="Y796" s="559" t="s">
        <v>2266</v>
      </c>
      <c r="Z796" s="585" t="s">
        <v>374</v>
      </c>
      <c r="AA796" s="563" t="s">
        <v>335</v>
      </c>
      <c r="AB796" s="563" t="s">
        <v>190</v>
      </c>
      <c r="AC796" s="563">
        <f>SUMIF(Sheet3!B:B,C796,Sheet3!D:D)</f>
        <v>65</v>
      </c>
      <c r="AD796" s="559">
        <f>(ROUND(AC796*T796,0))</f>
        <v>66</v>
      </c>
      <c r="AE796" s="566"/>
      <c r="AF796" s="554"/>
    </row>
    <row r="797" outlineLevel="2" spans="1:32">
      <c r="A797" s="126">
        <f>MAX($A$7:A793)+1</f>
        <v>496</v>
      </c>
      <c r="B797" s="125" t="s">
        <v>99</v>
      </c>
      <c r="C797" s="218" t="s">
        <v>102</v>
      </c>
      <c r="D797" s="115" t="s">
        <v>392</v>
      </c>
      <c r="E797" s="125" t="str">
        <f>C797&amp;D797</f>
        <v>阳春市前期工作</v>
      </c>
      <c r="F797" s="571" t="s">
        <v>2267</v>
      </c>
      <c r="G797" s="115"/>
      <c r="H797" s="115"/>
      <c r="I797" s="115"/>
      <c r="J797" s="115"/>
      <c r="K797" s="126">
        <v>98</v>
      </c>
      <c r="L797" s="126">
        <v>99</v>
      </c>
      <c r="M797" s="126">
        <v>98</v>
      </c>
      <c r="N797" s="425">
        <v>98</v>
      </c>
      <c r="O797" s="126"/>
      <c r="P797" s="571"/>
      <c r="Q797" s="571"/>
      <c r="R797" s="571"/>
      <c r="S797" s="571"/>
      <c r="T797" s="571"/>
      <c r="U797" s="571"/>
      <c r="V797" s="115"/>
      <c r="W797" s="385"/>
      <c r="X797" s="385"/>
      <c r="Y797" s="115"/>
      <c r="Z797" s="115"/>
      <c r="AA797" s="554"/>
      <c r="AB797" s="554" t="s">
        <v>392</v>
      </c>
      <c r="AC797" s="554"/>
      <c r="AD797" s="571"/>
      <c r="AE797" s="75">
        <v>98</v>
      </c>
      <c r="AF797" s="554"/>
    </row>
    <row r="798" outlineLevel="1" spans="1:32">
      <c r="A798" s="126"/>
      <c r="B798" s="550" t="s">
        <v>104</v>
      </c>
      <c r="C798" s="407"/>
      <c r="D798" s="194"/>
      <c r="E798" s="194"/>
      <c r="F798" s="550"/>
      <c r="G798" s="193"/>
      <c r="H798" s="193"/>
      <c r="I798" s="193"/>
      <c r="J798" s="193">
        <f>SUBTOTAL(9,J799:J965)</f>
        <v>278.979</v>
      </c>
      <c r="K798" s="551">
        <f>SUBTOTAL(9,K799:K965)</f>
        <v>23540</v>
      </c>
      <c r="L798" s="551">
        <f>SUBTOTAL(9,L799:L965)</f>
        <v>23539.5</v>
      </c>
      <c r="M798" s="551">
        <f>SUBTOTAL(9,M799:M965)</f>
        <v>18430</v>
      </c>
      <c r="N798" s="552">
        <f>SUBTOTAL(9,N799:N965)</f>
        <v>18430</v>
      </c>
      <c r="O798" s="551"/>
      <c r="P798" s="550"/>
      <c r="Q798" s="550"/>
      <c r="R798" s="550"/>
      <c r="S798" s="550"/>
      <c r="T798" s="550"/>
      <c r="U798" s="550"/>
      <c r="V798" s="194"/>
      <c r="W798" s="553">
        <f>SUBTOTAL(9,W799:W965)</f>
        <v>28051.97</v>
      </c>
      <c r="X798" s="553">
        <f>SUBTOTAL(9,X799:X965)</f>
        <v>24604.196</v>
      </c>
      <c r="Y798" s="550"/>
      <c r="Z798" s="193"/>
      <c r="AA798" s="554"/>
      <c r="AB798" s="554" t="s">
        <v>190</v>
      </c>
      <c r="AC798" s="554"/>
      <c r="AD798" s="550"/>
      <c r="AE798" s="75"/>
      <c r="AF798" s="554"/>
    </row>
    <row r="799" outlineLevel="2" spans="1:32">
      <c r="A799" s="126">
        <f>MAX($A$7:A797)+1</f>
        <v>497</v>
      </c>
      <c r="B799" s="194" t="s">
        <v>105</v>
      </c>
      <c r="C799" s="194" t="s">
        <v>106</v>
      </c>
      <c r="D799" s="194" t="s">
        <v>187</v>
      </c>
      <c r="E799" s="194" t="s">
        <v>2268</v>
      </c>
      <c r="F799" s="311" t="s">
        <v>2269</v>
      </c>
      <c r="G799" s="193">
        <v>1.4</v>
      </c>
      <c r="H799" s="193">
        <v>3.7</v>
      </c>
      <c r="I799" s="193"/>
      <c r="J799" s="193">
        <v>3.3</v>
      </c>
      <c r="K799" s="126">
        <v>129</v>
      </c>
      <c r="L799" s="126">
        <v>129</v>
      </c>
      <c r="M799" s="126">
        <f>N799</f>
        <v>101</v>
      </c>
      <c r="N799" s="636">
        <f>ROUND(L799*0.7797,0)</f>
        <v>101</v>
      </c>
      <c r="O799" s="226"/>
      <c r="P799" s="194" t="s">
        <v>2269</v>
      </c>
      <c r="Q799" s="193">
        <v>1.4</v>
      </c>
      <c r="R799" s="193">
        <v>3.7</v>
      </c>
      <c r="S799" s="193">
        <v>2.3</v>
      </c>
      <c r="T799" s="202">
        <v>3.3</v>
      </c>
      <c r="U799" s="202">
        <v>248.378</v>
      </c>
      <c r="V799" s="194" t="s">
        <v>342</v>
      </c>
      <c r="W799" s="226">
        <v>276.825</v>
      </c>
      <c r="X799" s="226">
        <v>248.378</v>
      </c>
      <c r="Y799" s="194" t="s">
        <v>2270</v>
      </c>
      <c r="Z799" s="202" t="s">
        <v>334</v>
      </c>
      <c r="AA799" s="556" t="s">
        <v>335</v>
      </c>
      <c r="AB799" s="556" t="s">
        <v>192</v>
      </c>
      <c r="AC799" s="556">
        <f>SUMIF(Sheet3!B:B,C799,Sheet3!F:F)</f>
        <v>40</v>
      </c>
      <c r="AD799" s="202">
        <f>(ROUND(AC799*T799,0))</f>
        <v>132</v>
      </c>
      <c r="AE799" s="75"/>
      <c r="AF799" s="558"/>
    </row>
    <row r="800" outlineLevel="2" spans="1:32">
      <c r="A800" s="126"/>
      <c r="B800" s="194"/>
      <c r="C800" s="194"/>
      <c r="D800" s="194"/>
      <c r="E800" s="194"/>
      <c r="F800" s="311" t="s">
        <v>2269</v>
      </c>
      <c r="G800" s="193">
        <v>4.699</v>
      </c>
      <c r="H800" s="193">
        <v>5.699</v>
      </c>
      <c r="I800" s="193"/>
      <c r="J800" s="193"/>
      <c r="K800" s="126"/>
      <c r="L800" s="126"/>
      <c r="M800" s="126"/>
      <c r="N800" s="636"/>
      <c r="O800" s="226"/>
      <c r="P800" s="194" t="s">
        <v>2269</v>
      </c>
      <c r="Q800" s="193">
        <v>4.699</v>
      </c>
      <c r="R800" s="193">
        <v>5.699</v>
      </c>
      <c r="S800" s="193">
        <v>1</v>
      </c>
      <c r="T800" s="203"/>
      <c r="U800" s="203"/>
      <c r="V800" s="194"/>
      <c r="W800" s="226"/>
      <c r="X800" s="226"/>
      <c r="Y800" s="194"/>
      <c r="Z800" s="203"/>
      <c r="AA800" s="560"/>
      <c r="AB800" s="560"/>
      <c r="AC800" s="560"/>
      <c r="AD800" s="203"/>
      <c r="AE800" s="75"/>
      <c r="AF800" s="562"/>
    </row>
    <row r="801" ht="36" outlineLevel="2" spans="1:32">
      <c r="A801" s="230">
        <f>MAX($A$7:A800)+1</f>
        <v>498</v>
      </c>
      <c r="B801" s="125" t="s">
        <v>105</v>
      </c>
      <c r="C801" s="424" t="s">
        <v>106</v>
      </c>
      <c r="D801" s="125" t="s">
        <v>392</v>
      </c>
      <c r="E801" s="125" t="str">
        <f>C801&amp;D801</f>
        <v>赤坎区前期工作</v>
      </c>
      <c r="F801" s="115" t="s">
        <v>2271</v>
      </c>
      <c r="G801" s="125" t="s">
        <v>2272</v>
      </c>
      <c r="H801" s="125"/>
      <c r="I801" s="125"/>
      <c r="J801" s="125"/>
      <c r="K801" s="241">
        <v>3</v>
      </c>
      <c r="L801" s="241">
        <v>3</v>
      </c>
      <c r="M801" s="241">
        <v>3</v>
      </c>
      <c r="N801" s="637">
        <v>3</v>
      </c>
      <c r="O801" s="385"/>
      <c r="P801" s="115"/>
      <c r="Q801" s="115"/>
      <c r="R801" s="115"/>
      <c r="S801" s="115"/>
      <c r="T801" s="115"/>
      <c r="U801" s="115"/>
      <c r="V801" s="125"/>
      <c r="W801" s="226"/>
      <c r="X801" s="226"/>
      <c r="Y801" s="125"/>
      <c r="Z801" s="125"/>
      <c r="AA801" s="554"/>
      <c r="AB801" s="554" t="s">
        <v>392</v>
      </c>
      <c r="AC801" s="554"/>
      <c r="AD801" s="115"/>
      <c r="AE801" s="75">
        <v>3</v>
      </c>
      <c r="AF801" s="554"/>
    </row>
    <row r="802" ht="24" outlineLevel="2" spans="1:32">
      <c r="A802" s="126">
        <f>MAX($A$7:A801)+1</f>
        <v>499</v>
      </c>
      <c r="B802" s="194" t="s">
        <v>105</v>
      </c>
      <c r="C802" s="194" t="s">
        <v>108</v>
      </c>
      <c r="D802" s="194" t="s">
        <v>182</v>
      </c>
      <c r="E802" s="194" t="s">
        <v>2273</v>
      </c>
      <c r="F802" s="311" t="s">
        <v>2274</v>
      </c>
      <c r="G802" s="193">
        <v>0</v>
      </c>
      <c r="H802" s="193">
        <v>4.18</v>
      </c>
      <c r="I802" s="193"/>
      <c r="J802" s="193">
        <v>4.18</v>
      </c>
      <c r="K802" s="126">
        <v>370</v>
      </c>
      <c r="L802" s="126">
        <v>370</v>
      </c>
      <c r="M802" s="126">
        <f>N802</f>
        <v>288</v>
      </c>
      <c r="N802" s="636">
        <f>ROUND(L802*0.7797,0)</f>
        <v>288</v>
      </c>
      <c r="O802" s="226"/>
      <c r="P802" s="194" t="s">
        <v>2274</v>
      </c>
      <c r="Q802" s="193">
        <v>0</v>
      </c>
      <c r="R802" s="193">
        <v>4.18</v>
      </c>
      <c r="S802" s="193">
        <v>4.18</v>
      </c>
      <c r="T802" s="193">
        <v>4.18</v>
      </c>
      <c r="U802" s="193">
        <v>491.605</v>
      </c>
      <c r="V802" s="194" t="s">
        <v>342</v>
      </c>
      <c r="W802" s="226">
        <v>436.943</v>
      </c>
      <c r="X802" s="226">
        <v>386.56</v>
      </c>
      <c r="Y802" s="194" t="s">
        <v>2275</v>
      </c>
      <c r="Z802" s="193" t="s">
        <v>334</v>
      </c>
      <c r="AA802" s="563" t="s">
        <v>335</v>
      </c>
      <c r="AB802" s="563" t="s">
        <v>340</v>
      </c>
      <c r="AC802" s="563">
        <f>SUMIF(Sheet3!B:B,C802,Sheet3!E:E)</f>
        <v>145</v>
      </c>
      <c r="AD802" s="193">
        <f>(ROUND(AC802*T802,0))</f>
        <v>606</v>
      </c>
      <c r="AE802" s="75"/>
      <c r="AF802" s="554"/>
    </row>
    <row r="803" ht="24" outlineLevel="2" spans="1:32">
      <c r="A803" s="126">
        <f>MAX($A$7:A802)+1</f>
        <v>500</v>
      </c>
      <c r="B803" s="194" t="s">
        <v>105</v>
      </c>
      <c r="C803" s="194" t="s">
        <v>108</v>
      </c>
      <c r="D803" s="194" t="s">
        <v>187</v>
      </c>
      <c r="E803" s="194" t="s">
        <v>2276</v>
      </c>
      <c r="F803" s="311" t="s">
        <v>2277</v>
      </c>
      <c r="G803" s="193">
        <v>7.055</v>
      </c>
      <c r="H803" s="193">
        <v>8.055</v>
      </c>
      <c r="I803" s="193"/>
      <c r="J803" s="193">
        <v>1</v>
      </c>
      <c r="K803" s="126">
        <v>40</v>
      </c>
      <c r="L803" s="126">
        <v>40</v>
      </c>
      <c r="M803" s="126">
        <f>N803+1</f>
        <v>32</v>
      </c>
      <c r="N803" s="636">
        <f>ROUND(L803*0.7797,0)</f>
        <v>31</v>
      </c>
      <c r="O803" s="226"/>
      <c r="P803" s="194" t="s">
        <v>2277</v>
      </c>
      <c r="Q803" s="193">
        <v>7.055</v>
      </c>
      <c r="R803" s="193">
        <v>8.055</v>
      </c>
      <c r="S803" s="193">
        <v>1</v>
      </c>
      <c r="T803" s="193">
        <v>1</v>
      </c>
      <c r="U803" s="193">
        <v>43.83</v>
      </c>
      <c r="V803" s="194" t="s">
        <v>342</v>
      </c>
      <c r="W803" s="226">
        <v>49.144</v>
      </c>
      <c r="X803" s="226">
        <v>43.83</v>
      </c>
      <c r="Y803" s="194" t="s">
        <v>2278</v>
      </c>
      <c r="Z803" s="193" t="s">
        <v>334</v>
      </c>
      <c r="AA803" s="563" t="s">
        <v>335</v>
      </c>
      <c r="AB803" s="563" t="s">
        <v>192</v>
      </c>
      <c r="AC803" s="563">
        <f>SUMIF(Sheet3!B:B,C803,Sheet3!F:F)</f>
        <v>40</v>
      </c>
      <c r="AD803" s="193">
        <f>(ROUND(AC803*T803,0))</f>
        <v>40</v>
      </c>
      <c r="AE803" s="75"/>
      <c r="AF803" s="554"/>
    </row>
    <row r="804" ht="24" outlineLevel="2" spans="1:32">
      <c r="A804" s="126">
        <f>MAX($A$7:A803)+1</f>
        <v>501</v>
      </c>
      <c r="B804" s="194" t="s">
        <v>105</v>
      </c>
      <c r="C804" s="194" t="s">
        <v>108</v>
      </c>
      <c r="D804" s="194" t="s">
        <v>187</v>
      </c>
      <c r="E804" s="194" t="s">
        <v>2279</v>
      </c>
      <c r="F804" s="311" t="s">
        <v>2280</v>
      </c>
      <c r="G804" s="193">
        <v>2.8</v>
      </c>
      <c r="H804" s="193">
        <v>3.805</v>
      </c>
      <c r="I804" s="193"/>
      <c r="J804" s="193">
        <v>1.005</v>
      </c>
      <c r="K804" s="126">
        <v>130</v>
      </c>
      <c r="L804" s="126">
        <v>130</v>
      </c>
      <c r="M804" s="126">
        <f>N804</f>
        <v>101</v>
      </c>
      <c r="N804" s="636">
        <f>ROUND(L804*0.7797,0)</f>
        <v>101</v>
      </c>
      <c r="O804" s="226"/>
      <c r="P804" s="194" t="s">
        <v>2280</v>
      </c>
      <c r="Q804" s="193">
        <v>2.8</v>
      </c>
      <c r="R804" s="193">
        <v>3.805</v>
      </c>
      <c r="S804" s="193">
        <v>1.005</v>
      </c>
      <c r="T804" s="193">
        <v>1.005</v>
      </c>
      <c r="U804" s="193">
        <v>151.147</v>
      </c>
      <c r="V804" s="194" t="s">
        <v>342</v>
      </c>
      <c r="W804" s="226">
        <v>167.935</v>
      </c>
      <c r="X804" s="226">
        <v>151.147</v>
      </c>
      <c r="Y804" s="194" t="s">
        <v>2281</v>
      </c>
      <c r="Z804" s="193" t="s">
        <v>334</v>
      </c>
      <c r="AA804" s="563" t="s">
        <v>335</v>
      </c>
      <c r="AB804" s="563" t="s">
        <v>192</v>
      </c>
      <c r="AC804" s="563">
        <f>SUMIF(Sheet3!B:B,C804,Sheet3!F:F)</f>
        <v>40</v>
      </c>
      <c r="AD804" s="193">
        <f>(ROUND(AC804*T804,0))</f>
        <v>40</v>
      </c>
      <c r="AE804" s="75"/>
      <c r="AF804" s="554"/>
    </row>
    <row r="805" outlineLevel="2" spans="1:32">
      <c r="A805" s="126">
        <f>MAX($A$7:A804)+1</f>
        <v>502</v>
      </c>
      <c r="B805" s="194" t="s">
        <v>105</v>
      </c>
      <c r="C805" s="194" t="s">
        <v>108</v>
      </c>
      <c r="D805" s="194" t="s">
        <v>187</v>
      </c>
      <c r="E805" s="194" t="s">
        <v>2282</v>
      </c>
      <c r="F805" s="311" t="s">
        <v>2283</v>
      </c>
      <c r="G805" s="193">
        <v>6.7</v>
      </c>
      <c r="H805" s="193">
        <v>8</v>
      </c>
      <c r="I805" s="193"/>
      <c r="J805" s="193">
        <v>3.684</v>
      </c>
      <c r="K805" s="126">
        <v>260</v>
      </c>
      <c r="L805" s="126">
        <v>260</v>
      </c>
      <c r="M805" s="126">
        <f>N805</f>
        <v>203</v>
      </c>
      <c r="N805" s="636">
        <f>ROUND(L805*0.7797,0)</f>
        <v>203</v>
      </c>
      <c r="O805" s="226"/>
      <c r="P805" s="194" t="s">
        <v>2283</v>
      </c>
      <c r="Q805" s="193">
        <v>6.7</v>
      </c>
      <c r="R805" s="193">
        <v>8</v>
      </c>
      <c r="S805" s="193">
        <v>1.3</v>
      </c>
      <c r="T805" s="202">
        <v>3.684</v>
      </c>
      <c r="U805" s="202">
        <v>286.091</v>
      </c>
      <c r="V805" s="194" t="s">
        <v>342</v>
      </c>
      <c r="W805" s="226">
        <v>318.825</v>
      </c>
      <c r="X805" s="226">
        <v>286.091</v>
      </c>
      <c r="Y805" s="194" t="s">
        <v>2284</v>
      </c>
      <c r="Z805" s="202" t="s">
        <v>334</v>
      </c>
      <c r="AA805" s="556" t="s">
        <v>335</v>
      </c>
      <c r="AB805" s="556" t="s">
        <v>192</v>
      </c>
      <c r="AC805" s="556">
        <f>SUMIF(Sheet3!B:B,C805,Sheet3!F:F)</f>
        <v>40</v>
      </c>
      <c r="AD805" s="202">
        <f>(ROUND(AC805*T805,0))</f>
        <v>147</v>
      </c>
      <c r="AE805" s="75"/>
      <c r="AF805" s="558"/>
    </row>
    <row r="806" outlineLevel="2" spans="1:32">
      <c r="A806" s="126"/>
      <c r="B806" s="194"/>
      <c r="C806" s="194"/>
      <c r="D806" s="194"/>
      <c r="E806" s="194"/>
      <c r="F806" s="311" t="s">
        <v>2283</v>
      </c>
      <c r="G806" s="193">
        <v>13.8</v>
      </c>
      <c r="H806" s="193">
        <v>16.184</v>
      </c>
      <c r="I806" s="193"/>
      <c r="J806" s="193"/>
      <c r="K806" s="126"/>
      <c r="L806" s="126"/>
      <c r="M806" s="126"/>
      <c r="N806" s="636"/>
      <c r="O806" s="226"/>
      <c r="P806" s="194" t="s">
        <v>2283</v>
      </c>
      <c r="Q806" s="193">
        <v>13.8</v>
      </c>
      <c r="R806" s="193">
        <v>16.184</v>
      </c>
      <c r="S806" s="193">
        <v>2.384</v>
      </c>
      <c r="T806" s="203"/>
      <c r="U806" s="203"/>
      <c r="V806" s="194"/>
      <c r="W806" s="226"/>
      <c r="X806" s="226"/>
      <c r="Y806" s="194"/>
      <c r="Z806" s="203"/>
      <c r="AA806" s="560"/>
      <c r="AB806" s="560"/>
      <c r="AC806" s="560"/>
      <c r="AD806" s="203"/>
      <c r="AE806" s="75"/>
      <c r="AF806" s="562"/>
    </row>
    <row r="807" outlineLevel="2" spans="1:32">
      <c r="A807" s="126">
        <f>MAX($A$7:A806)+1</f>
        <v>503</v>
      </c>
      <c r="B807" s="194" t="s">
        <v>105</v>
      </c>
      <c r="C807" s="194" t="s">
        <v>108</v>
      </c>
      <c r="D807" s="194" t="s">
        <v>182</v>
      </c>
      <c r="E807" s="194" t="s">
        <v>2285</v>
      </c>
      <c r="F807" s="311" t="s">
        <v>2286</v>
      </c>
      <c r="G807" s="193">
        <v>8.513</v>
      </c>
      <c r="H807" s="193">
        <v>11.305</v>
      </c>
      <c r="I807" s="193"/>
      <c r="J807" s="193">
        <v>5.533</v>
      </c>
      <c r="K807" s="126">
        <v>803</v>
      </c>
      <c r="L807" s="126">
        <v>803</v>
      </c>
      <c r="M807" s="126">
        <f>N807</f>
        <v>626</v>
      </c>
      <c r="N807" s="636">
        <f>ROUND(L807*0.7797,0)</f>
        <v>626</v>
      </c>
      <c r="O807" s="226"/>
      <c r="P807" s="194" t="s">
        <v>2286</v>
      </c>
      <c r="Q807" s="193">
        <v>8.513</v>
      </c>
      <c r="R807" s="193">
        <v>11.305</v>
      </c>
      <c r="S807" s="193">
        <v>2.792</v>
      </c>
      <c r="T807" s="202">
        <v>5.533</v>
      </c>
      <c r="U807" s="202">
        <v>850.604</v>
      </c>
      <c r="V807" s="194" t="s">
        <v>342</v>
      </c>
      <c r="W807" s="226">
        <v>947.879</v>
      </c>
      <c r="X807" s="226">
        <v>850.604</v>
      </c>
      <c r="Y807" s="194" t="s">
        <v>2287</v>
      </c>
      <c r="Z807" s="202" t="s">
        <v>334</v>
      </c>
      <c r="AA807" s="556" t="s">
        <v>335</v>
      </c>
      <c r="AB807" s="556" t="s">
        <v>340</v>
      </c>
      <c r="AC807" s="556">
        <f>SUMIF(Sheet3!B:B,C807,Sheet3!E:E)</f>
        <v>145</v>
      </c>
      <c r="AD807" s="202">
        <f>(ROUND(AC807*T807,0))</f>
        <v>802</v>
      </c>
      <c r="AE807" s="75"/>
      <c r="AF807" s="558"/>
    </row>
    <row r="808" outlineLevel="2" spans="1:32">
      <c r="A808" s="126"/>
      <c r="B808" s="194"/>
      <c r="C808" s="194"/>
      <c r="D808" s="194"/>
      <c r="E808" s="194"/>
      <c r="F808" s="311" t="s">
        <v>2286</v>
      </c>
      <c r="G808" s="193">
        <v>12.795</v>
      </c>
      <c r="H808" s="193">
        <v>14.833</v>
      </c>
      <c r="I808" s="193"/>
      <c r="J808" s="193"/>
      <c r="K808" s="126"/>
      <c r="L808" s="126"/>
      <c r="M808" s="126"/>
      <c r="N808" s="636"/>
      <c r="O808" s="226"/>
      <c r="P808" s="194" t="s">
        <v>2286</v>
      </c>
      <c r="Q808" s="193">
        <v>12.795</v>
      </c>
      <c r="R808" s="193">
        <v>14.833</v>
      </c>
      <c r="S808" s="193">
        <v>2.038</v>
      </c>
      <c r="T808" s="252"/>
      <c r="U808" s="252"/>
      <c r="V808" s="194"/>
      <c r="W808" s="226"/>
      <c r="X808" s="226"/>
      <c r="Y808" s="194"/>
      <c r="Z808" s="252"/>
      <c r="AA808" s="575"/>
      <c r="AB808" s="575"/>
      <c r="AC808" s="575"/>
      <c r="AD808" s="252"/>
      <c r="AE808" s="75"/>
      <c r="AF808" s="577"/>
    </row>
    <row r="809" outlineLevel="2" spans="1:32">
      <c r="A809" s="126"/>
      <c r="B809" s="194"/>
      <c r="C809" s="194"/>
      <c r="D809" s="194"/>
      <c r="E809" s="194"/>
      <c r="F809" s="311" t="s">
        <v>2286</v>
      </c>
      <c r="G809" s="193">
        <v>17.144</v>
      </c>
      <c r="H809" s="193">
        <v>17.847</v>
      </c>
      <c r="I809" s="193"/>
      <c r="J809" s="193"/>
      <c r="K809" s="126"/>
      <c r="L809" s="126"/>
      <c r="M809" s="126"/>
      <c r="N809" s="636"/>
      <c r="O809" s="226"/>
      <c r="P809" s="194" t="s">
        <v>2286</v>
      </c>
      <c r="Q809" s="193">
        <v>17.144</v>
      </c>
      <c r="R809" s="193">
        <v>17.847</v>
      </c>
      <c r="S809" s="193">
        <v>0.703</v>
      </c>
      <c r="T809" s="203"/>
      <c r="U809" s="203"/>
      <c r="V809" s="194"/>
      <c r="W809" s="226"/>
      <c r="X809" s="226"/>
      <c r="Y809" s="194"/>
      <c r="Z809" s="203"/>
      <c r="AA809" s="560"/>
      <c r="AB809" s="560"/>
      <c r="AC809" s="560"/>
      <c r="AD809" s="203"/>
      <c r="AE809" s="75"/>
      <c r="AF809" s="562"/>
    </row>
    <row r="810" ht="20" customHeight="1" outlineLevel="2" spans="1:32">
      <c r="A810" s="230">
        <f>MAX($A$7:A809)+1</f>
        <v>504</v>
      </c>
      <c r="B810" s="125" t="s">
        <v>105</v>
      </c>
      <c r="C810" s="218" t="s">
        <v>108</v>
      </c>
      <c r="D810" s="125" t="s">
        <v>392</v>
      </c>
      <c r="E810" s="125" t="str">
        <f>C810&amp;D810</f>
        <v>麻章区前期工作</v>
      </c>
      <c r="F810" s="225" t="s">
        <v>2288</v>
      </c>
      <c r="G810" s="225"/>
      <c r="H810" s="225"/>
      <c r="I810" s="603"/>
      <c r="J810" s="225"/>
      <c r="K810" s="241">
        <v>33</v>
      </c>
      <c r="L810" s="241">
        <v>33</v>
      </c>
      <c r="M810" s="241">
        <v>33</v>
      </c>
      <c r="N810" s="637">
        <v>33</v>
      </c>
      <c r="O810" s="385"/>
      <c r="P810" s="603"/>
      <c r="Q810" s="603"/>
      <c r="R810" s="603"/>
      <c r="S810" s="603"/>
      <c r="T810" s="603"/>
      <c r="U810" s="603"/>
      <c r="V810" s="225"/>
      <c r="W810" s="604"/>
      <c r="X810" s="604"/>
      <c r="Y810" s="225"/>
      <c r="Z810" s="225"/>
      <c r="AA810" s="554"/>
      <c r="AB810" s="554" t="s">
        <v>392</v>
      </c>
      <c r="AC810" s="554"/>
      <c r="AD810" s="603"/>
      <c r="AE810" s="75">
        <v>33</v>
      </c>
      <c r="AF810" s="554"/>
    </row>
    <row r="811" ht="36" outlineLevel="2" spans="1:32">
      <c r="A811" s="216">
        <f>MAX($A$7:A810)+1</f>
        <v>505</v>
      </c>
      <c r="B811" s="194" t="s">
        <v>105</v>
      </c>
      <c r="C811" s="194" t="s">
        <v>113</v>
      </c>
      <c r="D811" s="194" t="s">
        <v>186</v>
      </c>
      <c r="E811" s="194" t="s">
        <v>2289</v>
      </c>
      <c r="F811" s="311" t="s">
        <v>2290</v>
      </c>
      <c r="G811" s="193">
        <v>0</v>
      </c>
      <c r="H811" s="193">
        <v>1.04</v>
      </c>
      <c r="I811" s="193"/>
      <c r="J811" s="193">
        <v>1.04</v>
      </c>
      <c r="K811" s="126">
        <v>50</v>
      </c>
      <c r="L811" s="126">
        <v>50</v>
      </c>
      <c r="M811" s="126">
        <f>N811</f>
        <v>39</v>
      </c>
      <c r="N811" s="634">
        <f t="shared" ref="N811:N822" si="74">ROUND(L811*0.7797,0)</f>
        <v>39</v>
      </c>
      <c r="O811" s="226"/>
      <c r="P811" s="194" t="s">
        <v>2290</v>
      </c>
      <c r="Q811" s="193">
        <v>0</v>
      </c>
      <c r="R811" s="193">
        <v>1.04</v>
      </c>
      <c r="S811" s="193">
        <v>1.04</v>
      </c>
      <c r="T811" s="193">
        <v>1.04</v>
      </c>
      <c r="U811" s="193">
        <v>51.903</v>
      </c>
      <c r="V811" s="194" t="s">
        <v>245</v>
      </c>
      <c r="W811" s="226">
        <v>58.072</v>
      </c>
      <c r="X811" s="226">
        <v>50.228</v>
      </c>
      <c r="Y811" s="194" t="s">
        <v>2291</v>
      </c>
      <c r="Z811" s="193" t="s">
        <v>334</v>
      </c>
      <c r="AA811" s="563" t="s">
        <v>335</v>
      </c>
      <c r="AB811" s="563" t="s">
        <v>190</v>
      </c>
      <c r="AC811" s="563">
        <f>SUMIF(Sheet3!B:B,C811,Sheet3!D:D)</f>
        <v>65</v>
      </c>
      <c r="AD811" s="193">
        <f t="shared" ref="AD811:AD822" si="75">(ROUND(AC811*T811,0))</f>
        <v>68</v>
      </c>
      <c r="AE811" s="75"/>
      <c r="AF811" s="554"/>
    </row>
    <row r="812" ht="24" outlineLevel="2" spans="1:32">
      <c r="A812" s="216">
        <f>MAX($A$7:A811)+1</f>
        <v>506</v>
      </c>
      <c r="B812" s="194" t="s">
        <v>105</v>
      </c>
      <c r="C812" s="194" t="s">
        <v>113</v>
      </c>
      <c r="D812" s="194" t="s">
        <v>182</v>
      </c>
      <c r="E812" s="194" t="s">
        <v>2292</v>
      </c>
      <c r="F812" s="311" t="s">
        <v>2293</v>
      </c>
      <c r="G812" s="193">
        <v>1.201</v>
      </c>
      <c r="H812" s="193">
        <v>7.027</v>
      </c>
      <c r="I812" s="193"/>
      <c r="J812" s="193">
        <v>5.826</v>
      </c>
      <c r="K812" s="126">
        <v>290</v>
      </c>
      <c r="L812" s="126">
        <v>290</v>
      </c>
      <c r="M812" s="126">
        <f>N812</f>
        <v>226</v>
      </c>
      <c r="N812" s="634">
        <f t="shared" si="74"/>
        <v>226</v>
      </c>
      <c r="O812" s="226"/>
      <c r="P812" s="194" t="s">
        <v>2293</v>
      </c>
      <c r="Q812" s="193">
        <v>1.201</v>
      </c>
      <c r="R812" s="193">
        <v>7.027</v>
      </c>
      <c r="S812" s="193">
        <v>5.826</v>
      </c>
      <c r="T812" s="193">
        <v>5.826</v>
      </c>
      <c r="U812" s="193">
        <v>274.189</v>
      </c>
      <c r="V812" s="194" t="s">
        <v>342</v>
      </c>
      <c r="W812" s="226">
        <v>332.059</v>
      </c>
      <c r="X812" s="226">
        <v>290.158</v>
      </c>
      <c r="Y812" s="194" t="s">
        <v>2294</v>
      </c>
      <c r="Z812" s="193" t="s">
        <v>334</v>
      </c>
      <c r="AA812" s="563" t="s">
        <v>335</v>
      </c>
      <c r="AB812" s="563" t="s">
        <v>340</v>
      </c>
      <c r="AC812" s="563">
        <f>SUMIF(Sheet3!B:B,C812,Sheet3!E:E)</f>
        <v>145</v>
      </c>
      <c r="AD812" s="193">
        <f t="shared" si="75"/>
        <v>845</v>
      </c>
      <c r="AE812" s="75"/>
      <c r="AF812" s="554"/>
    </row>
    <row r="813" ht="36" outlineLevel="2" spans="1:32">
      <c r="A813" s="216">
        <f>MAX($A$7:A812)+1</f>
        <v>507</v>
      </c>
      <c r="B813" s="194" t="s">
        <v>105</v>
      </c>
      <c r="C813" s="194" t="s">
        <v>113</v>
      </c>
      <c r="D813" s="194" t="s">
        <v>186</v>
      </c>
      <c r="E813" s="194" t="s">
        <v>2295</v>
      </c>
      <c r="F813" s="311" t="s">
        <v>2296</v>
      </c>
      <c r="G813" s="193">
        <v>2.986</v>
      </c>
      <c r="H813" s="193">
        <v>5.098</v>
      </c>
      <c r="I813" s="193"/>
      <c r="J813" s="193">
        <v>2.112</v>
      </c>
      <c r="K813" s="126">
        <v>77</v>
      </c>
      <c r="L813" s="126">
        <v>77</v>
      </c>
      <c r="M813" s="126">
        <f>N813</f>
        <v>60</v>
      </c>
      <c r="N813" s="634">
        <f t="shared" si="74"/>
        <v>60</v>
      </c>
      <c r="O813" s="226"/>
      <c r="P813" s="194" t="s">
        <v>2296</v>
      </c>
      <c r="Q813" s="193">
        <v>2.986</v>
      </c>
      <c r="R813" s="193">
        <v>5.098</v>
      </c>
      <c r="S813" s="193">
        <v>2.112</v>
      </c>
      <c r="T813" s="193">
        <v>2.112</v>
      </c>
      <c r="U813" s="193">
        <v>85.032</v>
      </c>
      <c r="V813" s="194" t="s">
        <v>245</v>
      </c>
      <c r="W813" s="226">
        <v>87.203</v>
      </c>
      <c r="X813" s="226">
        <v>77.511</v>
      </c>
      <c r="Y813" s="194" t="s">
        <v>2297</v>
      </c>
      <c r="Z813" s="193" t="s">
        <v>334</v>
      </c>
      <c r="AA813" s="563" t="s">
        <v>335</v>
      </c>
      <c r="AB813" s="563" t="s">
        <v>190</v>
      </c>
      <c r="AC813" s="563">
        <f>SUMIF(Sheet3!B:B,C813,Sheet3!D:D)</f>
        <v>65</v>
      </c>
      <c r="AD813" s="193">
        <f t="shared" si="75"/>
        <v>137</v>
      </c>
      <c r="AE813" s="75"/>
      <c r="AF813" s="554"/>
    </row>
    <row r="814" ht="24" outlineLevel="2" spans="1:32">
      <c r="A814" s="216">
        <f>MAX($A$7:A813)+1</f>
        <v>508</v>
      </c>
      <c r="B814" s="194" t="s">
        <v>105</v>
      </c>
      <c r="C814" s="194" t="s">
        <v>113</v>
      </c>
      <c r="D814" s="194" t="s">
        <v>995</v>
      </c>
      <c r="E814" s="194" t="s">
        <v>2298</v>
      </c>
      <c r="F814" s="311" t="s">
        <v>2299</v>
      </c>
      <c r="G814" s="193">
        <v>19.983</v>
      </c>
      <c r="H814" s="193">
        <v>25.858</v>
      </c>
      <c r="I814" s="193"/>
      <c r="J814" s="193">
        <v>5.875</v>
      </c>
      <c r="K814" s="126">
        <v>1677</v>
      </c>
      <c r="L814" s="126">
        <v>1677</v>
      </c>
      <c r="M814" s="126">
        <f>N814-2</f>
        <v>1306</v>
      </c>
      <c r="N814" s="634">
        <f t="shared" si="74"/>
        <v>1308</v>
      </c>
      <c r="O814" s="226"/>
      <c r="P814" s="194" t="s">
        <v>2299</v>
      </c>
      <c r="Q814" s="193">
        <v>19.983</v>
      </c>
      <c r="R814" s="193">
        <v>25.858</v>
      </c>
      <c r="S814" s="193">
        <v>5.875</v>
      </c>
      <c r="T814" s="193">
        <v>5.875</v>
      </c>
      <c r="U814" s="193">
        <v>1303.772</v>
      </c>
      <c r="V814" s="194" t="s">
        <v>342</v>
      </c>
      <c r="W814" s="226">
        <v>2000.402</v>
      </c>
      <c r="X814" s="226">
        <v>1770.334</v>
      </c>
      <c r="Y814" s="194" t="s">
        <v>2300</v>
      </c>
      <c r="Z814" s="193" t="s">
        <v>334</v>
      </c>
      <c r="AA814" s="563" t="s">
        <v>335</v>
      </c>
      <c r="AB814" s="563" t="s">
        <v>999</v>
      </c>
      <c r="AC814" s="563">
        <f>SUMIF(Sheet3!B:B,C814,Sheet3!E:E)</f>
        <v>145</v>
      </c>
      <c r="AD814" s="193">
        <f t="shared" si="75"/>
        <v>852</v>
      </c>
      <c r="AE814" s="75"/>
      <c r="AF814" s="554"/>
    </row>
    <row r="815" ht="36" outlineLevel="2" spans="1:32">
      <c r="A815" s="216">
        <f>MAX($A$7:A814)+1</f>
        <v>509</v>
      </c>
      <c r="B815" s="194" t="s">
        <v>105</v>
      </c>
      <c r="C815" s="194" t="s">
        <v>113</v>
      </c>
      <c r="D815" s="194" t="s">
        <v>186</v>
      </c>
      <c r="E815" s="194" t="s">
        <v>2301</v>
      </c>
      <c r="F815" s="311" t="s">
        <v>2302</v>
      </c>
      <c r="G815" s="193">
        <v>0</v>
      </c>
      <c r="H815" s="193">
        <v>1.91</v>
      </c>
      <c r="I815" s="193"/>
      <c r="J815" s="193">
        <v>1.91</v>
      </c>
      <c r="K815" s="126">
        <v>200</v>
      </c>
      <c r="L815" s="126">
        <v>200</v>
      </c>
      <c r="M815" s="126">
        <f t="shared" ref="M815:M822" si="76">N815</f>
        <v>156</v>
      </c>
      <c r="N815" s="634">
        <f t="shared" si="74"/>
        <v>156</v>
      </c>
      <c r="O815" s="226"/>
      <c r="P815" s="194" t="s">
        <v>2302</v>
      </c>
      <c r="Q815" s="193">
        <v>0</v>
      </c>
      <c r="R815" s="193">
        <v>1.91</v>
      </c>
      <c r="S815" s="193">
        <v>1.91</v>
      </c>
      <c r="T815" s="193">
        <v>1.91</v>
      </c>
      <c r="U815" s="193">
        <v>139.961</v>
      </c>
      <c r="V815" s="194" t="s">
        <v>245</v>
      </c>
      <c r="W815" s="226">
        <v>227.472</v>
      </c>
      <c r="X815" s="226">
        <v>200.225</v>
      </c>
      <c r="Y815" s="194" t="s">
        <v>2303</v>
      </c>
      <c r="Z815" s="193" t="s">
        <v>334</v>
      </c>
      <c r="AA815" s="563" t="s">
        <v>335</v>
      </c>
      <c r="AB815" s="563" t="s">
        <v>190</v>
      </c>
      <c r="AC815" s="563">
        <f>SUMIF(Sheet3!B:B,C815,Sheet3!D:D)</f>
        <v>65</v>
      </c>
      <c r="AD815" s="193">
        <f t="shared" si="75"/>
        <v>124</v>
      </c>
      <c r="AE815" s="75"/>
      <c r="AF815" s="554"/>
    </row>
    <row r="816" ht="36" outlineLevel="2" spans="1:32">
      <c r="A816" s="216">
        <f>MAX($A$7:A815)+1</f>
        <v>510</v>
      </c>
      <c r="B816" s="194" t="s">
        <v>105</v>
      </c>
      <c r="C816" s="194" t="s">
        <v>113</v>
      </c>
      <c r="D816" s="194" t="s">
        <v>995</v>
      </c>
      <c r="E816" s="194" t="s">
        <v>2304</v>
      </c>
      <c r="F816" s="311" t="s">
        <v>2299</v>
      </c>
      <c r="G816" s="193">
        <v>10.283</v>
      </c>
      <c r="H816" s="193">
        <v>12.344</v>
      </c>
      <c r="I816" s="193"/>
      <c r="J816" s="193">
        <v>2.061</v>
      </c>
      <c r="K816" s="126">
        <v>580</v>
      </c>
      <c r="L816" s="126">
        <v>580</v>
      </c>
      <c r="M816" s="126">
        <f t="shared" si="76"/>
        <v>452</v>
      </c>
      <c r="N816" s="634">
        <f t="shared" si="74"/>
        <v>452</v>
      </c>
      <c r="O816" s="226"/>
      <c r="P816" s="194" t="s">
        <v>2299</v>
      </c>
      <c r="Q816" s="193">
        <v>10.283</v>
      </c>
      <c r="R816" s="193">
        <v>12.344</v>
      </c>
      <c r="S816" s="193">
        <v>2.061</v>
      </c>
      <c r="T816" s="193">
        <v>2.061</v>
      </c>
      <c r="U816" s="193">
        <v>592.46</v>
      </c>
      <c r="V816" s="194" t="s">
        <v>332</v>
      </c>
      <c r="W816" s="226">
        <v>700.81</v>
      </c>
      <c r="X816" s="226">
        <v>633.809</v>
      </c>
      <c r="Y816" s="194" t="s">
        <v>2305</v>
      </c>
      <c r="Z816" s="193" t="s">
        <v>334</v>
      </c>
      <c r="AA816" s="563" t="s">
        <v>335</v>
      </c>
      <c r="AB816" s="563" t="s">
        <v>999</v>
      </c>
      <c r="AC816" s="563">
        <f>SUMIF(Sheet3!B:B,C816,Sheet3!E:E)</f>
        <v>145</v>
      </c>
      <c r="AD816" s="193">
        <f t="shared" si="75"/>
        <v>299</v>
      </c>
      <c r="AE816" s="75"/>
      <c r="AF816" s="554"/>
    </row>
    <row r="817" ht="24" outlineLevel="2" spans="1:32">
      <c r="A817" s="216">
        <f>MAX($A$7:A816)+1</f>
        <v>511</v>
      </c>
      <c r="B817" s="194" t="s">
        <v>105</v>
      </c>
      <c r="C817" s="194" t="s">
        <v>113</v>
      </c>
      <c r="D817" s="194" t="s">
        <v>186</v>
      </c>
      <c r="E817" s="194" t="s">
        <v>2306</v>
      </c>
      <c r="F817" s="311" t="s">
        <v>2307</v>
      </c>
      <c r="G817" s="193">
        <v>0</v>
      </c>
      <c r="H817" s="193">
        <v>0.571</v>
      </c>
      <c r="I817" s="193"/>
      <c r="J817" s="193">
        <v>0.571</v>
      </c>
      <c r="K817" s="126">
        <v>37</v>
      </c>
      <c r="L817" s="126">
        <v>37</v>
      </c>
      <c r="M817" s="126">
        <f t="shared" si="76"/>
        <v>29</v>
      </c>
      <c r="N817" s="634">
        <f t="shared" si="74"/>
        <v>29</v>
      </c>
      <c r="O817" s="226"/>
      <c r="P817" s="194" t="s">
        <v>2307</v>
      </c>
      <c r="Q817" s="193">
        <v>0</v>
      </c>
      <c r="R817" s="193">
        <v>0.571</v>
      </c>
      <c r="S817" s="193">
        <v>0.571</v>
      </c>
      <c r="T817" s="193">
        <v>0.571</v>
      </c>
      <c r="U817" s="193">
        <v>43.261</v>
      </c>
      <c r="V817" s="194" t="s">
        <v>245</v>
      </c>
      <c r="W817" s="226">
        <v>42.708</v>
      </c>
      <c r="X817" s="226">
        <v>37.059</v>
      </c>
      <c r="Y817" s="194" t="s">
        <v>2308</v>
      </c>
      <c r="Z817" s="193" t="s">
        <v>334</v>
      </c>
      <c r="AA817" s="563" t="s">
        <v>335</v>
      </c>
      <c r="AB817" s="563" t="s">
        <v>190</v>
      </c>
      <c r="AC817" s="563">
        <f>SUMIF(Sheet3!B:B,C817,Sheet3!D:D)</f>
        <v>65</v>
      </c>
      <c r="AD817" s="193">
        <f t="shared" si="75"/>
        <v>37</v>
      </c>
      <c r="AE817" s="75"/>
      <c r="AF817" s="554"/>
    </row>
    <row r="818" ht="24" outlineLevel="2" spans="1:32">
      <c r="A818" s="216">
        <f>MAX($A$7:A817)+1</f>
        <v>512</v>
      </c>
      <c r="B818" s="194" t="s">
        <v>105</v>
      </c>
      <c r="C818" s="194" t="s">
        <v>113</v>
      </c>
      <c r="D818" s="194" t="s">
        <v>182</v>
      </c>
      <c r="E818" s="194" t="s">
        <v>2309</v>
      </c>
      <c r="F818" s="311" t="s">
        <v>2310</v>
      </c>
      <c r="G818" s="193">
        <v>13.457</v>
      </c>
      <c r="H818" s="193">
        <v>14.579</v>
      </c>
      <c r="I818" s="193"/>
      <c r="J818" s="193">
        <v>1.122</v>
      </c>
      <c r="K818" s="126">
        <v>158</v>
      </c>
      <c r="L818" s="126">
        <v>158</v>
      </c>
      <c r="M818" s="126">
        <f t="shared" si="76"/>
        <v>123</v>
      </c>
      <c r="N818" s="634">
        <f t="shared" si="74"/>
        <v>123</v>
      </c>
      <c r="O818" s="226"/>
      <c r="P818" s="194" t="s">
        <v>2310</v>
      </c>
      <c r="Q818" s="193">
        <v>13.457</v>
      </c>
      <c r="R818" s="193">
        <v>14.579</v>
      </c>
      <c r="S818" s="193">
        <v>1.122</v>
      </c>
      <c r="T818" s="193">
        <v>1.122</v>
      </c>
      <c r="U818" s="193">
        <v>212.438</v>
      </c>
      <c r="V818" s="194" t="s">
        <v>342</v>
      </c>
      <c r="W818" s="226">
        <v>174.333</v>
      </c>
      <c r="X818" s="226">
        <v>158.736</v>
      </c>
      <c r="Y818" s="194" t="s">
        <v>2311</v>
      </c>
      <c r="Z818" s="193" t="s">
        <v>334</v>
      </c>
      <c r="AA818" s="563" t="s">
        <v>335</v>
      </c>
      <c r="AB818" s="563" t="s">
        <v>340</v>
      </c>
      <c r="AC818" s="563">
        <f>SUMIF(Sheet3!B:B,C818,Sheet3!E:E)</f>
        <v>145</v>
      </c>
      <c r="AD818" s="193">
        <f t="shared" si="75"/>
        <v>163</v>
      </c>
      <c r="AE818" s="75"/>
      <c r="AF818" s="554"/>
    </row>
    <row r="819" ht="24" outlineLevel="2" spans="1:32">
      <c r="A819" s="216">
        <f>MAX($A$7:A818)+1</f>
        <v>513</v>
      </c>
      <c r="B819" s="194" t="s">
        <v>105</v>
      </c>
      <c r="C819" s="194" t="s">
        <v>113</v>
      </c>
      <c r="D819" s="194" t="s">
        <v>702</v>
      </c>
      <c r="E819" s="194" t="s">
        <v>2312</v>
      </c>
      <c r="F819" s="311" t="s">
        <v>2313</v>
      </c>
      <c r="G819" s="193">
        <v>0</v>
      </c>
      <c r="H819" s="193">
        <v>0.326</v>
      </c>
      <c r="I819" s="193"/>
      <c r="J819" s="193">
        <v>0.326</v>
      </c>
      <c r="K819" s="126">
        <v>20</v>
      </c>
      <c r="L819" s="126">
        <v>20</v>
      </c>
      <c r="M819" s="126">
        <f t="shared" si="76"/>
        <v>16</v>
      </c>
      <c r="N819" s="634">
        <f t="shared" si="74"/>
        <v>16</v>
      </c>
      <c r="O819" s="226"/>
      <c r="P819" s="194" t="s">
        <v>2313</v>
      </c>
      <c r="Q819" s="193">
        <v>0</v>
      </c>
      <c r="R819" s="193">
        <v>0.326</v>
      </c>
      <c r="S819" s="193">
        <v>0.326</v>
      </c>
      <c r="T819" s="193">
        <v>0.326</v>
      </c>
      <c r="U819" s="193">
        <v>23.058</v>
      </c>
      <c r="V819" s="194" t="s">
        <v>245</v>
      </c>
      <c r="W819" s="226">
        <v>23.128</v>
      </c>
      <c r="X819" s="226">
        <v>20.675</v>
      </c>
      <c r="Y819" s="194" t="s">
        <v>2314</v>
      </c>
      <c r="Z819" s="193" t="s">
        <v>334</v>
      </c>
      <c r="AA819" s="563" t="s">
        <v>335</v>
      </c>
      <c r="AB819" s="563" t="s">
        <v>190</v>
      </c>
      <c r="AC819" s="563">
        <f>SUMIF(Sheet3!B:B,C819,Sheet3!D:D)</f>
        <v>65</v>
      </c>
      <c r="AD819" s="193">
        <f t="shared" si="75"/>
        <v>21</v>
      </c>
      <c r="AE819" s="75"/>
      <c r="AF819" s="554"/>
    </row>
    <row r="820" ht="24" outlineLevel="2" spans="1:32">
      <c r="A820" s="216">
        <f>MAX($A$7:A819)+1</f>
        <v>514</v>
      </c>
      <c r="B820" s="194" t="s">
        <v>105</v>
      </c>
      <c r="C820" s="194" t="s">
        <v>113</v>
      </c>
      <c r="D820" s="194" t="s">
        <v>186</v>
      </c>
      <c r="E820" s="194" t="s">
        <v>2315</v>
      </c>
      <c r="F820" s="311" t="s">
        <v>2316</v>
      </c>
      <c r="G820" s="193">
        <v>0</v>
      </c>
      <c r="H820" s="193">
        <v>1.054</v>
      </c>
      <c r="I820" s="193"/>
      <c r="J820" s="193">
        <v>1.054</v>
      </c>
      <c r="K820" s="126">
        <v>80</v>
      </c>
      <c r="L820" s="126">
        <v>80</v>
      </c>
      <c r="M820" s="126">
        <f t="shared" si="76"/>
        <v>62</v>
      </c>
      <c r="N820" s="634">
        <f t="shared" si="74"/>
        <v>62</v>
      </c>
      <c r="O820" s="226"/>
      <c r="P820" s="194" t="s">
        <v>2316</v>
      </c>
      <c r="Q820" s="193">
        <v>0</v>
      </c>
      <c r="R820" s="193">
        <v>1.054</v>
      </c>
      <c r="S820" s="193">
        <v>1.054</v>
      </c>
      <c r="T820" s="193">
        <v>1.054</v>
      </c>
      <c r="U820" s="193">
        <v>78.485</v>
      </c>
      <c r="V820" s="194" t="s">
        <v>245</v>
      </c>
      <c r="W820" s="226">
        <v>89.749</v>
      </c>
      <c r="X820" s="226">
        <v>80.366</v>
      </c>
      <c r="Y820" s="194" t="s">
        <v>2317</v>
      </c>
      <c r="Z820" s="193" t="s">
        <v>334</v>
      </c>
      <c r="AA820" s="563" t="s">
        <v>335</v>
      </c>
      <c r="AB820" s="563" t="s">
        <v>190</v>
      </c>
      <c r="AC820" s="563">
        <f>SUMIF(Sheet3!B:B,C820,Sheet3!D:D)</f>
        <v>65</v>
      </c>
      <c r="AD820" s="193">
        <f t="shared" si="75"/>
        <v>69</v>
      </c>
      <c r="AE820" s="75"/>
      <c r="AF820" s="554"/>
    </row>
    <row r="821" ht="36" outlineLevel="2" spans="1:32">
      <c r="A821" s="216">
        <f>MAX($A$7:A820)+1</f>
        <v>515</v>
      </c>
      <c r="B821" s="194" t="s">
        <v>105</v>
      </c>
      <c r="C821" s="194" t="s">
        <v>113</v>
      </c>
      <c r="D821" s="194" t="s">
        <v>702</v>
      </c>
      <c r="E821" s="194" t="s">
        <v>2318</v>
      </c>
      <c r="F821" s="311" t="s">
        <v>2319</v>
      </c>
      <c r="G821" s="193">
        <v>1.533</v>
      </c>
      <c r="H821" s="193">
        <v>2.829</v>
      </c>
      <c r="I821" s="193"/>
      <c r="J821" s="193">
        <v>1.296</v>
      </c>
      <c r="K821" s="126">
        <v>70</v>
      </c>
      <c r="L821" s="126">
        <v>70</v>
      </c>
      <c r="M821" s="126">
        <f t="shared" si="76"/>
        <v>55</v>
      </c>
      <c r="N821" s="634">
        <f t="shared" si="74"/>
        <v>55</v>
      </c>
      <c r="O821" s="226"/>
      <c r="P821" s="194" t="s">
        <v>2319</v>
      </c>
      <c r="Q821" s="193">
        <v>1.533</v>
      </c>
      <c r="R821" s="193">
        <v>2.829</v>
      </c>
      <c r="S821" s="193">
        <v>1.296</v>
      </c>
      <c r="T821" s="193">
        <v>1.296</v>
      </c>
      <c r="U821" s="193">
        <v>72.493</v>
      </c>
      <c r="V821" s="194" t="s">
        <v>245</v>
      </c>
      <c r="W821" s="226">
        <v>79.109</v>
      </c>
      <c r="X821" s="226">
        <v>70.63</v>
      </c>
      <c r="Y821" s="194" t="s">
        <v>2320</v>
      </c>
      <c r="Z821" s="193" t="s">
        <v>334</v>
      </c>
      <c r="AA821" s="563" t="s">
        <v>335</v>
      </c>
      <c r="AB821" s="563" t="s">
        <v>190</v>
      </c>
      <c r="AC821" s="563">
        <f>SUMIF(Sheet3!B:B,C821,Sheet3!D:D)</f>
        <v>65</v>
      </c>
      <c r="AD821" s="193">
        <f t="shared" si="75"/>
        <v>84</v>
      </c>
      <c r="AE821" s="75"/>
      <c r="AF821" s="554"/>
    </row>
    <row r="822" outlineLevel="2" spans="1:32">
      <c r="A822" s="216">
        <f>MAX($A$7:A821)+1</f>
        <v>516</v>
      </c>
      <c r="B822" s="194" t="s">
        <v>105</v>
      </c>
      <c r="C822" s="194" t="s">
        <v>113</v>
      </c>
      <c r="D822" s="194" t="s">
        <v>186</v>
      </c>
      <c r="E822" s="194" t="s">
        <v>2321</v>
      </c>
      <c r="F822" s="311" t="s">
        <v>2322</v>
      </c>
      <c r="G822" s="193">
        <v>0</v>
      </c>
      <c r="H822" s="193">
        <v>2.287</v>
      </c>
      <c r="I822" s="193"/>
      <c r="J822" s="193">
        <v>2.707</v>
      </c>
      <c r="K822" s="126">
        <v>182</v>
      </c>
      <c r="L822" s="126">
        <v>182</v>
      </c>
      <c r="M822" s="126">
        <f t="shared" si="76"/>
        <v>142</v>
      </c>
      <c r="N822" s="634">
        <f t="shared" si="74"/>
        <v>142</v>
      </c>
      <c r="O822" s="226"/>
      <c r="P822" s="194" t="s">
        <v>2322</v>
      </c>
      <c r="Q822" s="193">
        <v>0</v>
      </c>
      <c r="R822" s="193">
        <v>2.287</v>
      </c>
      <c r="S822" s="193">
        <v>2.287</v>
      </c>
      <c r="T822" s="202">
        <v>2.707</v>
      </c>
      <c r="U822" s="202">
        <v>185.217</v>
      </c>
      <c r="V822" s="194" t="s">
        <v>245</v>
      </c>
      <c r="W822" s="226">
        <v>204.095</v>
      </c>
      <c r="X822" s="226">
        <v>182.607</v>
      </c>
      <c r="Y822" s="194" t="s">
        <v>2323</v>
      </c>
      <c r="Z822" s="202" t="s">
        <v>334</v>
      </c>
      <c r="AA822" s="556" t="s">
        <v>335</v>
      </c>
      <c r="AB822" s="556" t="s">
        <v>190</v>
      </c>
      <c r="AC822" s="556">
        <f>SUMIF(Sheet3!B:B,C822,Sheet3!D:D)</f>
        <v>65</v>
      </c>
      <c r="AD822" s="202">
        <f t="shared" si="75"/>
        <v>176</v>
      </c>
      <c r="AE822" s="75"/>
      <c r="AF822" s="558"/>
    </row>
    <row r="823" outlineLevel="2" spans="1:32">
      <c r="A823" s="216"/>
      <c r="B823" s="194"/>
      <c r="C823" s="194"/>
      <c r="D823" s="194"/>
      <c r="E823" s="194"/>
      <c r="F823" s="311" t="s">
        <v>2324</v>
      </c>
      <c r="G823" s="193">
        <v>0</v>
      </c>
      <c r="H823" s="193">
        <v>0.42</v>
      </c>
      <c r="I823" s="193"/>
      <c r="J823" s="193"/>
      <c r="K823" s="126"/>
      <c r="L823" s="126"/>
      <c r="M823" s="126"/>
      <c r="N823" s="634"/>
      <c r="O823" s="226"/>
      <c r="P823" s="194" t="s">
        <v>2324</v>
      </c>
      <c r="Q823" s="193">
        <v>0</v>
      </c>
      <c r="R823" s="193">
        <v>0.42</v>
      </c>
      <c r="S823" s="193">
        <v>0.42</v>
      </c>
      <c r="T823" s="203"/>
      <c r="U823" s="203"/>
      <c r="V823" s="194"/>
      <c r="W823" s="226"/>
      <c r="X823" s="226"/>
      <c r="Y823" s="194"/>
      <c r="Z823" s="203"/>
      <c r="AA823" s="560"/>
      <c r="AB823" s="560"/>
      <c r="AC823" s="560"/>
      <c r="AD823" s="203"/>
      <c r="AE823" s="75"/>
      <c r="AF823" s="562"/>
    </row>
    <row r="824" ht="24" outlineLevel="2" spans="1:32">
      <c r="A824" s="216">
        <f>MAX($A$7:A823)+1</f>
        <v>517</v>
      </c>
      <c r="B824" s="194" t="s">
        <v>105</v>
      </c>
      <c r="C824" s="194" t="s">
        <v>113</v>
      </c>
      <c r="D824" s="194" t="s">
        <v>182</v>
      </c>
      <c r="E824" s="194" t="s">
        <v>2325</v>
      </c>
      <c r="F824" s="311" t="s">
        <v>2326</v>
      </c>
      <c r="G824" s="193">
        <v>0</v>
      </c>
      <c r="H824" s="193">
        <v>6.86</v>
      </c>
      <c r="I824" s="193"/>
      <c r="J824" s="193">
        <v>6.86</v>
      </c>
      <c r="K824" s="126">
        <v>319</v>
      </c>
      <c r="L824" s="126">
        <v>319</v>
      </c>
      <c r="M824" s="126">
        <f t="shared" ref="M824:M840" si="77">N824</f>
        <v>249</v>
      </c>
      <c r="N824" s="634">
        <f t="shared" ref="N824:N840" si="78">ROUND(L824*0.7797,0)</f>
        <v>249</v>
      </c>
      <c r="O824" s="226"/>
      <c r="P824" s="194" t="s">
        <v>2326</v>
      </c>
      <c r="Q824" s="193">
        <v>0</v>
      </c>
      <c r="R824" s="193">
        <v>6.86</v>
      </c>
      <c r="S824" s="193">
        <v>6.86</v>
      </c>
      <c r="T824" s="193">
        <v>6.86</v>
      </c>
      <c r="U824" s="193">
        <v>551.844</v>
      </c>
      <c r="V824" s="194" t="s">
        <v>342</v>
      </c>
      <c r="W824" s="226">
        <v>357.836</v>
      </c>
      <c r="X824" s="226">
        <v>319.922</v>
      </c>
      <c r="Y824" s="194" t="s">
        <v>2327</v>
      </c>
      <c r="Z824" s="193" t="s">
        <v>334</v>
      </c>
      <c r="AA824" s="563" t="s">
        <v>335</v>
      </c>
      <c r="AB824" s="563" t="s">
        <v>340</v>
      </c>
      <c r="AC824" s="563">
        <f>SUMIF(Sheet3!B:B,C824,Sheet3!E:E)</f>
        <v>145</v>
      </c>
      <c r="AD824" s="193">
        <f t="shared" ref="AD824:AD833" si="79">(ROUND(AC824*T824,0))</f>
        <v>995</v>
      </c>
      <c r="AE824" s="75"/>
      <c r="AF824" s="554"/>
    </row>
    <row r="825" ht="24" outlineLevel="2" spans="1:32">
      <c r="A825" s="216">
        <f>MAX($A$7:A824)+1</f>
        <v>518</v>
      </c>
      <c r="B825" s="194" t="s">
        <v>105</v>
      </c>
      <c r="C825" s="194" t="s">
        <v>113</v>
      </c>
      <c r="D825" s="194" t="s">
        <v>1811</v>
      </c>
      <c r="E825" s="194" t="s">
        <v>2328</v>
      </c>
      <c r="F825" s="311" t="s">
        <v>2329</v>
      </c>
      <c r="G825" s="193">
        <v>0</v>
      </c>
      <c r="H825" s="193">
        <v>3.494</v>
      </c>
      <c r="I825" s="193"/>
      <c r="J825" s="193">
        <v>3.494</v>
      </c>
      <c r="K825" s="126">
        <v>366</v>
      </c>
      <c r="L825" s="126">
        <v>366</v>
      </c>
      <c r="M825" s="126">
        <f t="shared" si="77"/>
        <v>285</v>
      </c>
      <c r="N825" s="634">
        <f t="shared" si="78"/>
        <v>285</v>
      </c>
      <c r="O825" s="226"/>
      <c r="P825" s="194" t="s">
        <v>2329</v>
      </c>
      <c r="Q825" s="193">
        <v>0</v>
      </c>
      <c r="R825" s="193">
        <v>3.494</v>
      </c>
      <c r="S825" s="193">
        <v>3.494</v>
      </c>
      <c r="T825" s="193">
        <v>3.494</v>
      </c>
      <c r="U825" s="193">
        <v>367.029</v>
      </c>
      <c r="V825" s="194" t="s">
        <v>245</v>
      </c>
      <c r="W825" s="226">
        <v>407.894</v>
      </c>
      <c r="X825" s="226">
        <v>366.552</v>
      </c>
      <c r="Y825" s="194" t="s">
        <v>2330</v>
      </c>
      <c r="Z825" s="193" t="s">
        <v>334</v>
      </c>
      <c r="AA825" s="563" t="s">
        <v>335</v>
      </c>
      <c r="AB825" s="563" t="s">
        <v>190</v>
      </c>
      <c r="AC825" s="563">
        <f>SUMIF(Sheet3!B:B,C825,Sheet3!D:D)</f>
        <v>65</v>
      </c>
      <c r="AD825" s="193">
        <f t="shared" si="79"/>
        <v>227</v>
      </c>
      <c r="AE825" s="75"/>
      <c r="AF825" s="554"/>
    </row>
    <row r="826" ht="36" outlineLevel="2" spans="1:32">
      <c r="A826" s="216">
        <f>MAX($A$7:A825)+1</f>
        <v>519</v>
      </c>
      <c r="B826" s="194" t="s">
        <v>105</v>
      </c>
      <c r="C826" s="194" t="s">
        <v>113</v>
      </c>
      <c r="D826" s="194" t="s">
        <v>702</v>
      </c>
      <c r="E826" s="194" t="s">
        <v>2331</v>
      </c>
      <c r="F826" s="311" t="s">
        <v>2332</v>
      </c>
      <c r="G826" s="193">
        <v>0</v>
      </c>
      <c r="H826" s="193">
        <v>1.365</v>
      </c>
      <c r="I826" s="193"/>
      <c r="J826" s="193">
        <v>1.365</v>
      </c>
      <c r="K826" s="126">
        <v>77</v>
      </c>
      <c r="L826" s="126">
        <v>77</v>
      </c>
      <c r="M826" s="126">
        <f t="shared" si="77"/>
        <v>60</v>
      </c>
      <c r="N826" s="634">
        <f t="shared" si="78"/>
        <v>60</v>
      </c>
      <c r="O826" s="226"/>
      <c r="P826" s="194" t="s">
        <v>2332</v>
      </c>
      <c r="Q826" s="193">
        <v>0</v>
      </c>
      <c r="R826" s="193">
        <v>1.365</v>
      </c>
      <c r="S826" s="193">
        <v>1.365</v>
      </c>
      <c r="T826" s="193">
        <v>1.365</v>
      </c>
      <c r="U826" s="193">
        <v>79.979</v>
      </c>
      <c r="V826" s="194" t="s">
        <v>245</v>
      </c>
      <c r="W826" s="226">
        <v>86.724</v>
      </c>
      <c r="X826" s="226">
        <v>77.467</v>
      </c>
      <c r="Y826" s="194" t="s">
        <v>2333</v>
      </c>
      <c r="Z826" s="193" t="s">
        <v>334</v>
      </c>
      <c r="AA826" s="563" t="s">
        <v>335</v>
      </c>
      <c r="AB826" s="563" t="s">
        <v>190</v>
      </c>
      <c r="AC826" s="563">
        <f>SUMIF(Sheet3!B:B,C826,Sheet3!D:D)</f>
        <v>65</v>
      </c>
      <c r="AD826" s="193">
        <f t="shared" si="79"/>
        <v>89</v>
      </c>
      <c r="AE826" s="75"/>
      <c r="AF826" s="554"/>
    </row>
    <row r="827" ht="24" outlineLevel="2" spans="1:32">
      <c r="A827" s="216">
        <f>MAX($A$7:A826)+1</f>
        <v>520</v>
      </c>
      <c r="B827" s="194" t="s">
        <v>105</v>
      </c>
      <c r="C827" s="194" t="s">
        <v>113</v>
      </c>
      <c r="D827" s="194" t="s">
        <v>186</v>
      </c>
      <c r="E827" s="194" t="s">
        <v>2334</v>
      </c>
      <c r="F827" s="311" t="s">
        <v>2335</v>
      </c>
      <c r="G827" s="193">
        <v>0</v>
      </c>
      <c r="H827" s="193">
        <v>3.612</v>
      </c>
      <c r="I827" s="193"/>
      <c r="J827" s="193">
        <v>3.612</v>
      </c>
      <c r="K827" s="126">
        <v>154</v>
      </c>
      <c r="L827" s="126">
        <v>154</v>
      </c>
      <c r="M827" s="126">
        <f t="shared" si="77"/>
        <v>120</v>
      </c>
      <c r="N827" s="634">
        <f t="shared" si="78"/>
        <v>120</v>
      </c>
      <c r="O827" s="226"/>
      <c r="P827" s="194" t="s">
        <v>2335</v>
      </c>
      <c r="Q827" s="193">
        <v>0</v>
      </c>
      <c r="R827" s="193">
        <v>3.612</v>
      </c>
      <c r="S827" s="193">
        <v>3.612</v>
      </c>
      <c r="T827" s="193">
        <v>3.612</v>
      </c>
      <c r="U827" s="193">
        <v>187.466</v>
      </c>
      <c r="V827" s="194" t="s">
        <v>245</v>
      </c>
      <c r="W827" s="226">
        <v>173.25</v>
      </c>
      <c r="X827" s="226">
        <v>154.301</v>
      </c>
      <c r="Y827" s="194" t="s">
        <v>2336</v>
      </c>
      <c r="Z827" s="193" t="s">
        <v>334</v>
      </c>
      <c r="AA827" s="563" t="s">
        <v>335</v>
      </c>
      <c r="AB827" s="563" t="s">
        <v>190</v>
      </c>
      <c r="AC827" s="563">
        <f>SUMIF(Sheet3!B:B,C827,Sheet3!D:D)</f>
        <v>65</v>
      </c>
      <c r="AD827" s="193">
        <f t="shared" si="79"/>
        <v>235</v>
      </c>
      <c r="AE827" s="75"/>
      <c r="AF827" s="554"/>
    </row>
    <row r="828" ht="24" outlineLevel="2" spans="1:32">
      <c r="A828" s="216">
        <f>MAX($A$7:A827)+1</f>
        <v>521</v>
      </c>
      <c r="B828" s="194" t="s">
        <v>105</v>
      </c>
      <c r="C828" s="194" t="s">
        <v>113</v>
      </c>
      <c r="D828" s="194" t="s">
        <v>1811</v>
      </c>
      <c r="E828" s="194" t="s">
        <v>2337</v>
      </c>
      <c r="F828" s="311" t="s">
        <v>2338</v>
      </c>
      <c r="G828" s="193">
        <v>0</v>
      </c>
      <c r="H828" s="193">
        <v>0.353</v>
      </c>
      <c r="I828" s="193"/>
      <c r="J828" s="193">
        <v>0.353</v>
      </c>
      <c r="K828" s="126">
        <v>18</v>
      </c>
      <c r="L828" s="126">
        <v>18</v>
      </c>
      <c r="M828" s="126">
        <f t="shared" si="77"/>
        <v>14</v>
      </c>
      <c r="N828" s="634">
        <f t="shared" si="78"/>
        <v>14</v>
      </c>
      <c r="O828" s="226"/>
      <c r="P828" s="194" t="s">
        <v>2338</v>
      </c>
      <c r="Q828" s="193">
        <v>0</v>
      </c>
      <c r="R828" s="193">
        <v>0.353</v>
      </c>
      <c r="S828" s="193">
        <v>0.353</v>
      </c>
      <c r="T828" s="193">
        <v>0.353</v>
      </c>
      <c r="U828" s="193">
        <v>19.371</v>
      </c>
      <c r="V828" s="194" t="s">
        <v>245</v>
      </c>
      <c r="W828" s="226">
        <v>20.551</v>
      </c>
      <c r="X828" s="226">
        <v>18.337</v>
      </c>
      <c r="Y828" s="194" t="s">
        <v>2339</v>
      </c>
      <c r="Z828" s="193" t="s">
        <v>334</v>
      </c>
      <c r="AA828" s="563" t="s">
        <v>335</v>
      </c>
      <c r="AB828" s="563" t="s">
        <v>190</v>
      </c>
      <c r="AC828" s="563">
        <f>SUMIF(Sheet3!B:B,C828,Sheet3!D:D)</f>
        <v>65</v>
      </c>
      <c r="AD828" s="193">
        <f t="shared" si="79"/>
        <v>23</v>
      </c>
      <c r="AE828" s="75"/>
      <c r="AF828" s="554"/>
    </row>
    <row r="829" ht="24" outlineLevel="2" spans="1:32">
      <c r="A829" s="216">
        <f>MAX($A$7:A828)+1</f>
        <v>522</v>
      </c>
      <c r="B829" s="194" t="s">
        <v>105</v>
      </c>
      <c r="C829" s="194" t="s">
        <v>113</v>
      </c>
      <c r="D829" s="194" t="s">
        <v>1811</v>
      </c>
      <c r="E829" s="194" t="s">
        <v>2340</v>
      </c>
      <c r="F829" s="311" t="s">
        <v>2341</v>
      </c>
      <c r="G829" s="193">
        <v>0</v>
      </c>
      <c r="H829" s="193">
        <v>1.65</v>
      </c>
      <c r="I829" s="193"/>
      <c r="J829" s="193">
        <v>1.65</v>
      </c>
      <c r="K829" s="126">
        <v>199</v>
      </c>
      <c r="L829" s="126">
        <v>199</v>
      </c>
      <c r="M829" s="126">
        <f t="shared" si="77"/>
        <v>155</v>
      </c>
      <c r="N829" s="634">
        <f t="shared" si="78"/>
        <v>155</v>
      </c>
      <c r="O829" s="226"/>
      <c r="P829" s="194" t="s">
        <v>2341</v>
      </c>
      <c r="Q829" s="193">
        <v>0</v>
      </c>
      <c r="R829" s="193">
        <v>1.65</v>
      </c>
      <c r="S829" s="193">
        <v>1.65</v>
      </c>
      <c r="T829" s="193">
        <v>1.65</v>
      </c>
      <c r="U829" s="193">
        <v>268.442</v>
      </c>
      <c r="V829" s="194" t="s">
        <v>245</v>
      </c>
      <c r="W829" s="226">
        <v>219.034</v>
      </c>
      <c r="X829" s="226">
        <v>199.363</v>
      </c>
      <c r="Y829" s="194" t="s">
        <v>2342</v>
      </c>
      <c r="Z829" s="193" t="s">
        <v>334</v>
      </c>
      <c r="AA829" s="563" t="s">
        <v>335</v>
      </c>
      <c r="AB829" s="563" t="s">
        <v>190</v>
      </c>
      <c r="AC829" s="563">
        <f>SUMIF(Sheet3!B:B,C829,Sheet3!D:D)</f>
        <v>65</v>
      </c>
      <c r="AD829" s="193">
        <f t="shared" si="79"/>
        <v>107</v>
      </c>
      <c r="AE829" s="75"/>
      <c r="AF829" s="554"/>
    </row>
    <row r="830" ht="24" outlineLevel="2" spans="1:32">
      <c r="A830" s="216">
        <f>MAX($A$7:A829)+1</f>
        <v>523</v>
      </c>
      <c r="B830" s="194" t="s">
        <v>105</v>
      </c>
      <c r="C830" s="194" t="s">
        <v>113</v>
      </c>
      <c r="D830" s="194" t="s">
        <v>186</v>
      </c>
      <c r="E830" s="194" t="s">
        <v>2343</v>
      </c>
      <c r="F830" s="311" t="s">
        <v>2344</v>
      </c>
      <c r="G830" s="193">
        <v>0</v>
      </c>
      <c r="H830" s="193">
        <v>0.528</v>
      </c>
      <c r="I830" s="193"/>
      <c r="J830" s="193">
        <v>0.528</v>
      </c>
      <c r="K830" s="126">
        <v>27</v>
      </c>
      <c r="L830" s="126">
        <v>27</v>
      </c>
      <c r="M830" s="126">
        <f t="shared" si="77"/>
        <v>21</v>
      </c>
      <c r="N830" s="634">
        <f t="shared" si="78"/>
        <v>21</v>
      </c>
      <c r="O830" s="226"/>
      <c r="P830" s="194" t="s">
        <v>2344</v>
      </c>
      <c r="Q830" s="193">
        <v>0</v>
      </c>
      <c r="R830" s="193">
        <v>0.528</v>
      </c>
      <c r="S830" s="193">
        <v>0.528</v>
      </c>
      <c r="T830" s="193">
        <v>0.528</v>
      </c>
      <c r="U830" s="193">
        <v>27.969</v>
      </c>
      <c r="V830" s="194" t="s">
        <v>245</v>
      </c>
      <c r="W830" s="226">
        <v>31.319</v>
      </c>
      <c r="X830" s="226">
        <v>27.955</v>
      </c>
      <c r="Y830" s="194" t="s">
        <v>2345</v>
      </c>
      <c r="Z830" s="193" t="s">
        <v>334</v>
      </c>
      <c r="AA830" s="563" t="s">
        <v>335</v>
      </c>
      <c r="AB830" s="563" t="s">
        <v>190</v>
      </c>
      <c r="AC830" s="563">
        <f>SUMIF(Sheet3!B:B,C830,Sheet3!D:D)</f>
        <v>65</v>
      </c>
      <c r="AD830" s="193">
        <f t="shared" si="79"/>
        <v>34</v>
      </c>
      <c r="AE830" s="75"/>
      <c r="AF830" s="554"/>
    </row>
    <row r="831" ht="36" outlineLevel="2" spans="1:32">
      <c r="A831" s="216">
        <f>MAX($A$7:A830)+1</f>
        <v>524</v>
      </c>
      <c r="B831" s="194" t="s">
        <v>105</v>
      </c>
      <c r="C831" s="194" t="s">
        <v>113</v>
      </c>
      <c r="D831" s="194" t="s">
        <v>1811</v>
      </c>
      <c r="E831" s="194" t="s">
        <v>2346</v>
      </c>
      <c r="F831" s="311" t="s">
        <v>2347</v>
      </c>
      <c r="G831" s="193">
        <v>2.221</v>
      </c>
      <c r="H831" s="193">
        <v>4.531</v>
      </c>
      <c r="I831" s="193"/>
      <c r="J831" s="193">
        <v>2.31</v>
      </c>
      <c r="K831" s="126">
        <v>161</v>
      </c>
      <c r="L831" s="126">
        <v>161</v>
      </c>
      <c r="M831" s="126">
        <f t="shared" si="77"/>
        <v>126</v>
      </c>
      <c r="N831" s="634">
        <f t="shared" si="78"/>
        <v>126</v>
      </c>
      <c r="O831" s="226"/>
      <c r="P831" s="194" t="s">
        <v>2347</v>
      </c>
      <c r="Q831" s="193">
        <v>2.201</v>
      </c>
      <c r="R831" s="193">
        <v>4.531</v>
      </c>
      <c r="S831" s="193">
        <v>2.33</v>
      </c>
      <c r="T831" s="193">
        <v>2.33</v>
      </c>
      <c r="U831" s="193">
        <v>157.819</v>
      </c>
      <c r="V831" s="194" t="s">
        <v>245</v>
      </c>
      <c r="W831" s="226">
        <v>179.942</v>
      </c>
      <c r="X831" s="226">
        <v>161.006</v>
      </c>
      <c r="Y831" s="194" t="s">
        <v>2348</v>
      </c>
      <c r="Z831" s="193" t="s">
        <v>334</v>
      </c>
      <c r="AA831" s="563" t="s">
        <v>335</v>
      </c>
      <c r="AB831" s="563" t="s">
        <v>190</v>
      </c>
      <c r="AC831" s="563">
        <f>SUMIF(Sheet3!B:B,C831,Sheet3!D:D)</f>
        <v>65</v>
      </c>
      <c r="AD831" s="193">
        <f t="shared" si="79"/>
        <v>151</v>
      </c>
      <c r="AE831" s="75"/>
      <c r="AF831" s="554"/>
    </row>
    <row r="832" ht="24" outlineLevel="2" spans="1:32">
      <c r="A832" s="216">
        <f>MAX($A$7:A831)+1</f>
        <v>525</v>
      </c>
      <c r="B832" s="194" t="s">
        <v>105</v>
      </c>
      <c r="C832" s="194" t="s">
        <v>113</v>
      </c>
      <c r="D832" s="194" t="s">
        <v>995</v>
      </c>
      <c r="E832" s="194" t="s">
        <v>2349</v>
      </c>
      <c r="F832" s="311" t="s">
        <v>2350</v>
      </c>
      <c r="G832" s="193">
        <v>0</v>
      </c>
      <c r="H832" s="193">
        <v>1.65</v>
      </c>
      <c r="I832" s="193"/>
      <c r="J832" s="193">
        <v>1.65</v>
      </c>
      <c r="K832" s="126">
        <v>416</v>
      </c>
      <c r="L832" s="126">
        <v>416</v>
      </c>
      <c r="M832" s="126">
        <f t="shared" si="77"/>
        <v>324</v>
      </c>
      <c r="N832" s="634">
        <f t="shared" si="78"/>
        <v>324</v>
      </c>
      <c r="O832" s="226"/>
      <c r="P832" s="194" t="s">
        <v>2350</v>
      </c>
      <c r="Q832" s="193">
        <v>0</v>
      </c>
      <c r="R832" s="193">
        <v>1.65</v>
      </c>
      <c r="S832" s="193">
        <v>1.65</v>
      </c>
      <c r="T832" s="193">
        <v>1.65</v>
      </c>
      <c r="U832" s="193">
        <v>417.06</v>
      </c>
      <c r="V832" s="194" t="s">
        <v>342</v>
      </c>
      <c r="W832" s="226">
        <v>469.586</v>
      </c>
      <c r="X832" s="226">
        <v>416.221</v>
      </c>
      <c r="Y832" s="194" t="s">
        <v>2351</v>
      </c>
      <c r="Z832" s="193" t="s">
        <v>334</v>
      </c>
      <c r="AA832" s="563" t="s">
        <v>335</v>
      </c>
      <c r="AB832" s="563" t="s">
        <v>999</v>
      </c>
      <c r="AC832" s="563">
        <f>SUMIF(Sheet3!B:B,C832,Sheet3!E:E)</f>
        <v>145</v>
      </c>
      <c r="AD832" s="193">
        <f t="shared" si="79"/>
        <v>239</v>
      </c>
      <c r="AE832" s="75"/>
      <c r="AF832" s="554"/>
    </row>
    <row r="833" ht="36" outlineLevel="2" spans="1:32">
      <c r="A833" s="216">
        <f>MAX($A$7:A832)+1</f>
        <v>526</v>
      </c>
      <c r="B833" s="194" t="s">
        <v>105</v>
      </c>
      <c r="C833" s="194" t="s">
        <v>113</v>
      </c>
      <c r="D833" s="194" t="s">
        <v>1811</v>
      </c>
      <c r="E833" s="194" t="s">
        <v>2352</v>
      </c>
      <c r="F833" s="311" t="s">
        <v>2353</v>
      </c>
      <c r="G833" s="193">
        <v>0.772</v>
      </c>
      <c r="H833" s="193">
        <v>2.079</v>
      </c>
      <c r="I833" s="193"/>
      <c r="J833" s="193">
        <v>1.307</v>
      </c>
      <c r="K833" s="126">
        <v>77</v>
      </c>
      <c r="L833" s="126">
        <v>77</v>
      </c>
      <c r="M833" s="126">
        <f t="shared" si="77"/>
        <v>60</v>
      </c>
      <c r="N833" s="634">
        <f t="shared" si="78"/>
        <v>60</v>
      </c>
      <c r="O833" s="226"/>
      <c r="P833" s="194" t="s">
        <v>2353</v>
      </c>
      <c r="Q833" s="193">
        <v>0.772</v>
      </c>
      <c r="R833" s="193">
        <v>2.079</v>
      </c>
      <c r="S833" s="193">
        <v>1.307</v>
      </c>
      <c r="T833" s="193">
        <v>1.307</v>
      </c>
      <c r="U833" s="193">
        <v>74.635</v>
      </c>
      <c r="V833" s="194" t="s">
        <v>245</v>
      </c>
      <c r="W833" s="226">
        <v>89.875</v>
      </c>
      <c r="X833" s="226">
        <v>77.804</v>
      </c>
      <c r="Y833" s="194" t="s">
        <v>2354</v>
      </c>
      <c r="Z833" s="193" t="s">
        <v>334</v>
      </c>
      <c r="AA833" s="563" t="s">
        <v>335</v>
      </c>
      <c r="AB833" s="563" t="s">
        <v>190</v>
      </c>
      <c r="AC833" s="563">
        <f>SUMIF(Sheet3!B:B,C833,Sheet3!D:D)</f>
        <v>65</v>
      </c>
      <c r="AD833" s="193">
        <f t="shared" si="79"/>
        <v>85</v>
      </c>
      <c r="AE833" s="75"/>
      <c r="AF833" s="554"/>
    </row>
    <row r="834" ht="36" outlineLevel="2" spans="1:32">
      <c r="A834" s="126">
        <f>MAX($A$7:A833)+1</f>
        <v>527</v>
      </c>
      <c r="B834" s="194" t="s">
        <v>105</v>
      </c>
      <c r="C834" s="407" t="s">
        <v>113</v>
      </c>
      <c r="D834" s="194" t="s">
        <v>186</v>
      </c>
      <c r="E834" s="194" t="s">
        <v>2355</v>
      </c>
      <c r="F834" s="194" t="s">
        <v>2356</v>
      </c>
      <c r="G834" s="193">
        <v>0</v>
      </c>
      <c r="H834" s="193">
        <v>1.44</v>
      </c>
      <c r="I834" s="193"/>
      <c r="J834" s="193">
        <v>1.44</v>
      </c>
      <c r="K834" s="126">
        <v>91</v>
      </c>
      <c r="L834" s="126">
        <v>91</v>
      </c>
      <c r="M834" s="126">
        <f t="shared" si="77"/>
        <v>71</v>
      </c>
      <c r="N834" s="634">
        <f t="shared" si="78"/>
        <v>71</v>
      </c>
      <c r="O834" s="226"/>
      <c r="P834" s="194"/>
      <c r="Q834" s="194"/>
      <c r="R834" s="194"/>
      <c r="S834" s="194"/>
      <c r="T834" s="194"/>
      <c r="U834" s="194"/>
      <c r="V834" s="194" t="s">
        <v>245</v>
      </c>
      <c r="W834" s="226">
        <v>101.953</v>
      </c>
      <c r="X834" s="226">
        <v>91.15</v>
      </c>
      <c r="Y834" s="194" t="s">
        <v>2357</v>
      </c>
      <c r="Z834" s="193" t="s">
        <v>334</v>
      </c>
      <c r="AA834" s="554"/>
      <c r="AB834" s="554" t="s">
        <v>190</v>
      </c>
      <c r="AC834" s="554">
        <f>SUMIF(Sheet3!B:B,C834,Sheet3!D:D)</f>
        <v>65</v>
      </c>
      <c r="AD834" s="194"/>
      <c r="AE834" s="75"/>
      <c r="AF834" s="554"/>
    </row>
    <row r="835" ht="36" outlineLevel="2" spans="1:32">
      <c r="A835" s="126">
        <f>MAX($A$7:A834)+1</f>
        <v>528</v>
      </c>
      <c r="B835" s="194" t="s">
        <v>105</v>
      </c>
      <c r="C835" s="194" t="s">
        <v>113</v>
      </c>
      <c r="D835" s="194" t="s">
        <v>1811</v>
      </c>
      <c r="E835" s="194" t="s">
        <v>2358</v>
      </c>
      <c r="F835" s="311" t="s">
        <v>2359</v>
      </c>
      <c r="G835" s="193">
        <v>0</v>
      </c>
      <c r="H835" s="193">
        <v>1.291</v>
      </c>
      <c r="I835" s="193"/>
      <c r="J835" s="193">
        <v>1.291</v>
      </c>
      <c r="K835" s="126">
        <v>22</v>
      </c>
      <c r="L835" s="126">
        <v>22</v>
      </c>
      <c r="M835" s="126">
        <f t="shared" si="77"/>
        <v>17</v>
      </c>
      <c r="N835" s="634">
        <f t="shared" si="78"/>
        <v>17</v>
      </c>
      <c r="O835" s="226"/>
      <c r="P835" s="194" t="s">
        <v>2359</v>
      </c>
      <c r="Q835" s="193">
        <v>0</v>
      </c>
      <c r="R835" s="193">
        <v>1.291</v>
      </c>
      <c r="S835" s="193">
        <v>1.291</v>
      </c>
      <c r="T835" s="193">
        <v>1.291</v>
      </c>
      <c r="U835" s="193">
        <v>24.477</v>
      </c>
      <c r="V835" s="194" t="s">
        <v>245</v>
      </c>
      <c r="W835" s="226">
        <v>25.355</v>
      </c>
      <c r="X835" s="226">
        <v>22.173</v>
      </c>
      <c r="Y835" s="194" t="s">
        <v>2360</v>
      </c>
      <c r="Z835" s="193" t="s">
        <v>334</v>
      </c>
      <c r="AA835" s="563" t="s">
        <v>335</v>
      </c>
      <c r="AB835" s="563" t="s">
        <v>190</v>
      </c>
      <c r="AC835" s="563">
        <f>SUMIF(Sheet3!B:B,C835,Sheet3!D:D)</f>
        <v>65</v>
      </c>
      <c r="AD835" s="193">
        <f t="shared" ref="AD835:AD840" si="80">(ROUND(AC835*T835,0))</f>
        <v>84</v>
      </c>
      <c r="AE835" s="75"/>
      <c r="AF835" s="554"/>
    </row>
    <row r="836" ht="24" outlineLevel="2" spans="1:32">
      <c r="A836" s="126">
        <f>MAX($A$7:A835)+1</f>
        <v>529</v>
      </c>
      <c r="B836" s="194" t="s">
        <v>105</v>
      </c>
      <c r="C836" s="194" t="s">
        <v>113</v>
      </c>
      <c r="D836" s="194" t="s">
        <v>182</v>
      </c>
      <c r="E836" s="194" t="s">
        <v>2361</v>
      </c>
      <c r="F836" s="311" t="s">
        <v>2362</v>
      </c>
      <c r="G836" s="193">
        <v>0.129</v>
      </c>
      <c r="H836" s="193">
        <v>1.615</v>
      </c>
      <c r="I836" s="193"/>
      <c r="J836" s="193">
        <v>1.486</v>
      </c>
      <c r="K836" s="126">
        <v>147</v>
      </c>
      <c r="L836" s="126">
        <v>147</v>
      </c>
      <c r="M836" s="126">
        <f t="shared" si="77"/>
        <v>115</v>
      </c>
      <c r="N836" s="634">
        <f t="shared" si="78"/>
        <v>115</v>
      </c>
      <c r="O836" s="226"/>
      <c r="P836" s="194" t="s">
        <v>2362</v>
      </c>
      <c r="Q836" s="193">
        <v>0.129</v>
      </c>
      <c r="R836" s="193">
        <v>1.615</v>
      </c>
      <c r="S836" s="193">
        <v>1.486</v>
      </c>
      <c r="T836" s="193">
        <v>1.486</v>
      </c>
      <c r="U836" s="193">
        <v>147.013</v>
      </c>
      <c r="V836" s="194" t="s">
        <v>342</v>
      </c>
      <c r="W836" s="226">
        <v>172.199</v>
      </c>
      <c r="X836" s="226">
        <v>147.013</v>
      </c>
      <c r="Y836" s="194" t="s">
        <v>2363</v>
      </c>
      <c r="Z836" s="193" t="s">
        <v>334</v>
      </c>
      <c r="AA836" s="563" t="s">
        <v>335</v>
      </c>
      <c r="AB836" s="563" t="s">
        <v>340</v>
      </c>
      <c r="AC836" s="563">
        <f>SUMIF(Sheet3!B:B,C836,Sheet3!E:E)</f>
        <v>145</v>
      </c>
      <c r="AD836" s="193">
        <f t="shared" si="80"/>
        <v>215</v>
      </c>
      <c r="AE836" s="75"/>
      <c r="AF836" s="554"/>
    </row>
    <row r="837" ht="24" outlineLevel="2" spans="1:32">
      <c r="A837" s="126">
        <f>MAX($A$7:A836)+1</f>
        <v>530</v>
      </c>
      <c r="B837" s="194" t="s">
        <v>105</v>
      </c>
      <c r="C837" s="194" t="s">
        <v>113</v>
      </c>
      <c r="D837" s="194" t="s">
        <v>182</v>
      </c>
      <c r="E837" s="194" t="s">
        <v>2364</v>
      </c>
      <c r="F837" s="311" t="s">
        <v>2365</v>
      </c>
      <c r="G837" s="193">
        <v>0</v>
      </c>
      <c r="H837" s="193">
        <v>1.486</v>
      </c>
      <c r="I837" s="193"/>
      <c r="J837" s="193">
        <v>1.486</v>
      </c>
      <c r="K837" s="126">
        <v>211</v>
      </c>
      <c r="L837" s="126">
        <v>211</v>
      </c>
      <c r="M837" s="126">
        <f t="shared" si="77"/>
        <v>165</v>
      </c>
      <c r="N837" s="634">
        <f t="shared" si="78"/>
        <v>165</v>
      </c>
      <c r="O837" s="226"/>
      <c r="P837" s="194" t="s">
        <v>2365</v>
      </c>
      <c r="Q837" s="193">
        <v>0</v>
      </c>
      <c r="R837" s="193">
        <v>1.486</v>
      </c>
      <c r="S837" s="193">
        <v>1.486</v>
      </c>
      <c r="T837" s="193">
        <v>1.486</v>
      </c>
      <c r="U837" s="193">
        <v>211.998</v>
      </c>
      <c r="V837" s="194" t="s">
        <v>342</v>
      </c>
      <c r="W837" s="226">
        <v>246.525</v>
      </c>
      <c r="X837" s="226">
        <v>211.998</v>
      </c>
      <c r="Y837" s="194" t="s">
        <v>2366</v>
      </c>
      <c r="Z837" s="193" t="s">
        <v>334</v>
      </c>
      <c r="AA837" s="563" t="s">
        <v>335</v>
      </c>
      <c r="AB837" s="563" t="s">
        <v>340</v>
      </c>
      <c r="AC837" s="563">
        <f>SUMIF(Sheet3!B:B,C837,Sheet3!E:E)</f>
        <v>145</v>
      </c>
      <c r="AD837" s="193">
        <f t="shared" si="80"/>
        <v>215</v>
      </c>
      <c r="AE837" s="75"/>
      <c r="AF837" s="554"/>
    </row>
    <row r="838" ht="36" outlineLevel="2" spans="1:32">
      <c r="A838" s="126">
        <f>MAX($A$7:A837)+1</f>
        <v>531</v>
      </c>
      <c r="B838" s="194" t="s">
        <v>105</v>
      </c>
      <c r="C838" s="194" t="s">
        <v>113</v>
      </c>
      <c r="D838" s="194" t="s">
        <v>702</v>
      </c>
      <c r="E838" s="194" t="s">
        <v>2367</v>
      </c>
      <c r="F838" s="311" t="s">
        <v>2368</v>
      </c>
      <c r="G838" s="193">
        <v>4.6</v>
      </c>
      <c r="H838" s="193">
        <v>5.12</v>
      </c>
      <c r="I838" s="193"/>
      <c r="J838" s="193">
        <v>0.52</v>
      </c>
      <c r="K838" s="126">
        <v>31</v>
      </c>
      <c r="L838" s="126">
        <v>31</v>
      </c>
      <c r="M838" s="126">
        <f t="shared" si="77"/>
        <v>24</v>
      </c>
      <c r="N838" s="634">
        <f t="shared" si="78"/>
        <v>24</v>
      </c>
      <c r="O838" s="226"/>
      <c r="P838" s="194" t="s">
        <v>2368</v>
      </c>
      <c r="Q838" s="193">
        <v>4.6</v>
      </c>
      <c r="R838" s="193">
        <v>5.12</v>
      </c>
      <c r="S838" s="193">
        <v>0.52</v>
      </c>
      <c r="T838" s="193">
        <v>0.52</v>
      </c>
      <c r="U838" s="193">
        <v>30.229</v>
      </c>
      <c r="V838" s="194" t="s">
        <v>245</v>
      </c>
      <c r="W838" s="226">
        <v>34.732</v>
      </c>
      <c r="X838" s="226">
        <v>31.038</v>
      </c>
      <c r="Y838" s="194" t="s">
        <v>2369</v>
      </c>
      <c r="Z838" s="193" t="s">
        <v>334</v>
      </c>
      <c r="AA838" s="563" t="s">
        <v>335</v>
      </c>
      <c r="AB838" s="563" t="s">
        <v>190</v>
      </c>
      <c r="AC838" s="563">
        <f>SUMIF(Sheet3!B:B,C838,Sheet3!D:D)</f>
        <v>65</v>
      </c>
      <c r="AD838" s="193">
        <f t="shared" si="80"/>
        <v>34</v>
      </c>
      <c r="AE838" s="75"/>
      <c r="AF838" s="554"/>
    </row>
    <row r="839" ht="24" outlineLevel="2" spans="1:32">
      <c r="A839" s="126">
        <f>MAX($A$7:A838)+1</f>
        <v>532</v>
      </c>
      <c r="B839" s="194" t="s">
        <v>105</v>
      </c>
      <c r="C839" s="194" t="s">
        <v>113</v>
      </c>
      <c r="D839" s="194" t="s">
        <v>186</v>
      </c>
      <c r="E839" s="194" t="s">
        <v>2370</v>
      </c>
      <c r="F839" s="311" t="s">
        <v>2371</v>
      </c>
      <c r="G839" s="193">
        <v>0</v>
      </c>
      <c r="H839" s="193">
        <v>2.765</v>
      </c>
      <c r="I839" s="193"/>
      <c r="J839" s="193">
        <v>2.765</v>
      </c>
      <c r="K839" s="126">
        <v>110</v>
      </c>
      <c r="L839" s="126">
        <v>110</v>
      </c>
      <c r="M839" s="126">
        <f t="shared" si="77"/>
        <v>86</v>
      </c>
      <c r="N839" s="634">
        <f t="shared" si="78"/>
        <v>86</v>
      </c>
      <c r="O839" s="226"/>
      <c r="P839" s="194" t="s">
        <v>2371</v>
      </c>
      <c r="Q839" s="193">
        <v>0</v>
      </c>
      <c r="R839" s="193">
        <v>2.765</v>
      </c>
      <c r="S839" s="193">
        <v>2.765</v>
      </c>
      <c r="T839" s="193">
        <v>2.765</v>
      </c>
      <c r="U839" s="193">
        <v>130.534</v>
      </c>
      <c r="V839" s="194" t="s">
        <v>245</v>
      </c>
      <c r="W839" s="226">
        <v>129.418</v>
      </c>
      <c r="X839" s="226">
        <v>110.048</v>
      </c>
      <c r="Y839" s="194" t="s">
        <v>2372</v>
      </c>
      <c r="Z839" s="193" t="s">
        <v>334</v>
      </c>
      <c r="AA839" s="563" t="s">
        <v>335</v>
      </c>
      <c r="AB839" s="563" t="s">
        <v>190</v>
      </c>
      <c r="AC839" s="563">
        <f>SUMIF(Sheet3!B:B,C839,Sheet3!D:D)</f>
        <v>65</v>
      </c>
      <c r="AD839" s="193">
        <f t="shared" si="80"/>
        <v>180</v>
      </c>
      <c r="AE839" s="75"/>
      <c r="AF839" s="554"/>
    </row>
    <row r="840" outlineLevel="2" spans="1:32">
      <c r="A840" s="126">
        <f>MAX($A$7:A839)+1</f>
        <v>533</v>
      </c>
      <c r="B840" s="194" t="s">
        <v>105</v>
      </c>
      <c r="C840" s="194" t="s">
        <v>113</v>
      </c>
      <c r="D840" s="194" t="s">
        <v>186</v>
      </c>
      <c r="E840" s="194" t="s">
        <v>2373</v>
      </c>
      <c r="F840" s="311" t="s">
        <v>2374</v>
      </c>
      <c r="G840" s="193">
        <v>0</v>
      </c>
      <c r="H840" s="193">
        <v>0.326</v>
      </c>
      <c r="I840" s="193"/>
      <c r="J840" s="193">
        <v>0.716</v>
      </c>
      <c r="K840" s="126">
        <v>40</v>
      </c>
      <c r="L840" s="126">
        <v>40</v>
      </c>
      <c r="M840" s="126">
        <f t="shared" si="77"/>
        <v>31</v>
      </c>
      <c r="N840" s="634">
        <f t="shared" si="78"/>
        <v>31</v>
      </c>
      <c r="O840" s="226"/>
      <c r="P840" s="194" t="s">
        <v>2374</v>
      </c>
      <c r="Q840" s="193">
        <v>0</v>
      </c>
      <c r="R840" s="193">
        <v>0.348</v>
      </c>
      <c r="S840" s="193">
        <v>0.348</v>
      </c>
      <c r="T840" s="202">
        <v>0.738</v>
      </c>
      <c r="U840" s="202">
        <v>48.858</v>
      </c>
      <c r="V840" s="194" t="s">
        <v>245</v>
      </c>
      <c r="W840" s="226">
        <v>45.075</v>
      </c>
      <c r="X840" s="226">
        <v>40.26</v>
      </c>
      <c r="Y840" s="194" t="s">
        <v>2375</v>
      </c>
      <c r="Z840" s="202" t="s">
        <v>334</v>
      </c>
      <c r="AA840" s="556" t="s">
        <v>335</v>
      </c>
      <c r="AB840" s="556" t="s">
        <v>190</v>
      </c>
      <c r="AC840" s="556">
        <f>SUMIF(Sheet3!B:B,C840,Sheet3!D:D)</f>
        <v>65</v>
      </c>
      <c r="AD840" s="202">
        <f t="shared" si="80"/>
        <v>48</v>
      </c>
      <c r="AE840" s="75"/>
      <c r="AF840" s="558"/>
    </row>
    <row r="841" outlineLevel="2" spans="1:32">
      <c r="A841" s="126"/>
      <c r="B841" s="194"/>
      <c r="C841" s="194"/>
      <c r="D841" s="194"/>
      <c r="E841" s="194"/>
      <c r="F841" s="311" t="s">
        <v>2376</v>
      </c>
      <c r="G841" s="193">
        <v>0.476</v>
      </c>
      <c r="H841" s="193">
        <v>0.866</v>
      </c>
      <c r="I841" s="193"/>
      <c r="J841" s="193"/>
      <c r="K841" s="126"/>
      <c r="L841" s="126"/>
      <c r="M841" s="126"/>
      <c r="N841" s="634"/>
      <c r="O841" s="226"/>
      <c r="P841" s="194" t="s">
        <v>2376</v>
      </c>
      <c r="Q841" s="193">
        <v>0.476</v>
      </c>
      <c r="R841" s="193">
        <v>0.866</v>
      </c>
      <c r="S841" s="193">
        <v>0.39</v>
      </c>
      <c r="T841" s="203"/>
      <c r="U841" s="203"/>
      <c r="V841" s="194"/>
      <c r="W841" s="226"/>
      <c r="X841" s="226"/>
      <c r="Y841" s="194"/>
      <c r="Z841" s="203"/>
      <c r="AA841" s="560"/>
      <c r="AB841" s="560"/>
      <c r="AC841" s="560"/>
      <c r="AD841" s="203"/>
      <c r="AE841" s="75"/>
      <c r="AF841" s="562"/>
    </row>
    <row r="842" ht="36" outlineLevel="2" spans="1:32">
      <c r="A842" s="126">
        <f>MAX($A$7:A841)+1</f>
        <v>534</v>
      </c>
      <c r="B842" s="194" t="s">
        <v>105</v>
      </c>
      <c r="C842" s="194" t="s">
        <v>113</v>
      </c>
      <c r="D842" s="194" t="s">
        <v>186</v>
      </c>
      <c r="E842" s="194" t="s">
        <v>2377</v>
      </c>
      <c r="F842" s="311" t="s">
        <v>2378</v>
      </c>
      <c r="G842" s="193">
        <v>0</v>
      </c>
      <c r="H842" s="193">
        <v>0.45</v>
      </c>
      <c r="I842" s="193"/>
      <c r="J842" s="193">
        <v>0.45</v>
      </c>
      <c r="K842" s="126">
        <v>24</v>
      </c>
      <c r="L842" s="126">
        <v>24</v>
      </c>
      <c r="M842" s="126">
        <f>N842</f>
        <v>19</v>
      </c>
      <c r="N842" s="634">
        <f>ROUND(L842*0.7797,0)</f>
        <v>19</v>
      </c>
      <c r="O842" s="226"/>
      <c r="P842" s="194" t="s">
        <v>2378</v>
      </c>
      <c r="Q842" s="193">
        <v>0</v>
      </c>
      <c r="R842" s="193">
        <v>0.45</v>
      </c>
      <c r="S842" s="193">
        <v>0.45</v>
      </c>
      <c r="T842" s="193">
        <v>0.45</v>
      </c>
      <c r="U842" s="193">
        <v>27.324</v>
      </c>
      <c r="V842" s="194" t="s">
        <v>245</v>
      </c>
      <c r="W842" s="226">
        <v>27.808</v>
      </c>
      <c r="X842" s="226">
        <v>24.834</v>
      </c>
      <c r="Y842" s="194" t="s">
        <v>2379</v>
      </c>
      <c r="Z842" s="193" t="s">
        <v>334</v>
      </c>
      <c r="AA842" s="563" t="s">
        <v>335</v>
      </c>
      <c r="AB842" s="563" t="s">
        <v>190</v>
      </c>
      <c r="AC842" s="563">
        <f>SUMIF(Sheet3!B:B,C842,Sheet3!D:D)</f>
        <v>65</v>
      </c>
      <c r="AD842" s="193">
        <f>(ROUND(AC842*T842,0))</f>
        <v>29</v>
      </c>
      <c r="AE842" s="75"/>
      <c r="AF842" s="554"/>
    </row>
    <row r="843" ht="36" outlineLevel="2" spans="1:32">
      <c r="A843" s="126">
        <f>MAX($A$7:A842)+1</f>
        <v>535</v>
      </c>
      <c r="B843" s="194" t="s">
        <v>105</v>
      </c>
      <c r="C843" s="194" t="s">
        <v>113</v>
      </c>
      <c r="D843" s="194" t="s">
        <v>186</v>
      </c>
      <c r="E843" s="194" t="s">
        <v>2380</v>
      </c>
      <c r="F843" s="311" t="s">
        <v>2381</v>
      </c>
      <c r="G843" s="193">
        <v>0</v>
      </c>
      <c r="H843" s="193">
        <v>0.66</v>
      </c>
      <c r="I843" s="193"/>
      <c r="J843" s="193">
        <v>0.66</v>
      </c>
      <c r="K843" s="126">
        <v>38</v>
      </c>
      <c r="L843" s="126">
        <v>38</v>
      </c>
      <c r="M843" s="126">
        <f>N843</f>
        <v>30</v>
      </c>
      <c r="N843" s="634">
        <f>ROUND(L843*0.7797,0)</f>
        <v>30</v>
      </c>
      <c r="O843" s="226"/>
      <c r="P843" s="194" t="s">
        <v>2381</v>
      </c>
      <c r="Q843" s="193">
        <v>0</v>
      </c>
      <c r="R843" s="193">
        <v>0.66</v>
      </c>
      <c r="S843" s="193">
        <v>0.66</v>
      </c>
      <c r="T843" s="193">
        <v>0.66</v>
      </c>
      <c r="U843" s="193">
        <v>41.094</v>
      </c>
      <c r="V843" s="194" t="s">
        <v>245</v>
      </c>
      <c r="W843" s="226">
        <v>44.187</v>
      </c>
      <c r="X843" s="226">
        <v>38.19</v>
      </c>
      <c r="Y843" s="194" t="s">
        <v>2382</v>
      </c>
      <c r="Z843" s="193" t="s">
        <v>334</v>
      </c>
      <c r="AA843" s="563" t="s">
        <v>335</v>
      </c>
      <c r="AB843" s="563" t="s">
        <v>190</v>
      </c>
      <c r="AC843" s="563">
        <f>SUMIF(Sheet3!B:B,C843,Sheet3!D:D)</f>
        <v>65</v>
      </c>
      <c r="AD843" s="193">
        <f>(ROUND(AC843*T843,0))</f>
        <v>43</v>
      </c>
      <c r="AE843" s="75"/>
      <c r="AF843" s="554"/>
    </row>
    <row r="844" ht="24" outlineLevel="2" spans="1:32">
      <c r="A844" s="126">
        <f>MAX($A$7:A843)+1</f>
        <v>536</v>
      </c>
      <c r="B844" s="194" t="s">
        <v>105</v>
      </c>
      <c r="C844" s="407" t="s">
        <v>113</v>
      </c>
      <c r="D844" s="194" t="s">
        <v>186</v>
      </c>
      <c r="E844" s="194" t="s">
        <v>2383</v>
      </c>
      <c r="F844" s="194" t="s">
        <v>2384</v>
      </c>
      <c r="G844" s="193">
        <v>0</v>
      </c>
      <c r="H844" s="193">
        <v>3.033</v>
      </c>
      <c r="I844" s="193"/>
      <c r="J844" s="193">
        <v>3.033</v>
      </c>
      <c r="K844" s="126">
        <v>256</v>
      </c>
      <c r="L844" s="126">
        <v>256</v>
      </c>
      <c r="M844" s="126">
        <f>N844</f>
        <v>200</v>
      </c>
      <c r="N844" s="634">
        <f>ROUND(L844*0.7797,0)</f>
        <v>200</v>
      </c>
      <c r="O844" s="226"/>
      <c r="P844" s="194"/>
      <c r="Q844" s="194"/>
      <c r="R844" s="194"/>
      <c r="S844" s="194"/>
      <c r="T844" s="194"/>
      <c r="U844" s="194"/>
      <c r="V844" s="194" t="s">
        <v>245</v>
      </c>
      <c r="W844" s="226">
        <v>296.143</v>
      </c>
      <c r="X844" s="226">
        <v>256.46</v>
      </c>
      <c r="Y844" s="194" t="s">
        <v>2385</v>
      </c>
      <c r="Z844" s="193" t="s">
        <v>334</v>
      </c>
      <c r="AA844" s="554"/>
      <c r="AB844" s="554" t="s">
        <v>190</v>
      </c>
      <c r="AC844" s="554">
        <f>SUMIF(Sheet3!B:B,C844,Sheet3!D:D)</f>
        <v>65</v>
      </c>
      <c r="AD844" s="194"/>
      <c r="AE844" s="75"/>
      <c r="AF844" s="554"/>
    </row>
    <row r="845" outlineLevel="2" spans="1:32">
      <c r="A845" s="126">
        <f>MAX($A$7:A844)+1</f>
        <v>537</v>
      </c>
      <c r="B845" s="194" t="s">
        <v>105</v>
      </c>
      <c r="C845" s="194" t="s">
        <v>113</v>
      </c>
      <c r="D845" s="194" t="s">
        <v>186</v>
      </c>
      <c r="E845" s="194" t="s">
        <v>2386</v>
      </c>
      <c r="F845" s="311" t="s">
        <v>2387</v>
      </c>
      <c r="G845" s="193">
        <v>0</v>
      </c>
      <c r="H845" s="193">
        <v>0.23</v>
      </c>
      <c r="I845" s="193"/>
      <c r="J845" s="193">
        <v>0.979</v>
      </c>
      <c r="K845" s="126">
        <v>55</v>
      </c>
      <c r="L845" s="126">
        <v>55</v>
      </c>
      <c r="M845" s="126">
        <f>N845</f>
        <v>43</v>
      </c>
      <c r="N845" s="634">
        <f>ROUND(L845*0.7797,0)</f>
        <v>43</v>
      </c>
      <c r="O845" s="226"/>
      <c r="P845" s="194" t="s">
        <v>2387</v>
      </c>
      <c r="Q845" s="193">
        <v>0</v>
      </c>
      <c r="R845" s="193">
        <v>0.23</v>
      </c>
      <c r="S845" s="193">
        <v>0.23</v>
      </c>
      <c r="T845" s="202">
        <v>0.979</v>
      </c>
      <c r="U845" s="202">
        <v>55.57</v>
      </c>
      <c r="V845" s="194" t="s">
        <v>245</v>
      </c>
      <c r="W845" s="226">
        <v>63.593</v>
      </c>
      <c r="X845" s="226">
        <v>56.809</v>
      </c>
      <c r="Y845" s="194" t="s">
        <v>2388</v>
      </c>
      <c r="Z845" s="202" t="s">
        <v>334</v>
      </c>
      <c r="AA845" s="556" t="s">
        <v>335</v>
      </c>
      <c r="AB845" s="556" t="s">
        <v>190</v>
      </c>
      <c r="AC845" s="556">
        <f>SUMIF(Sheet3!B:B,C845,Sheet3!D:D)</f>
        <v>65</v>
      </c>
      <c r="AD845" s="202">
        <f>(ROUND(AC845*T845,0))</f>
        <v>64</v>
      </c>
      <c r="AE845" s="75"/>
      <c r="AF845" s="558"/>
    </row>
    <row r="846" outlineLevel="2" spans="1:32">
      <c r="A846" s="126"/>
      <c r="B846" s="194"/>
      <c r="C846" s="194"/>
      <c r="D846" s="194"/>
      <c r="E846" s="194"/>
      <c r="F846" s="311" t="s">
        <v>2389</v>
      </c>
      <c r="G846" s="193">
        <v>0.604</v>
      </c>
      <c r="H846" s="193">
        <v>1.353</v>
      </c>
      <c r="I846" s="193"/>
      <c r="J846" s="193"/>
      <c r="K846" s="126"/>
      <c r="L846" s="126"/>
      <c r="M846" s="126"/>
      <c r="N846" s="634"/>
      <c r="O846" s="226"/>
      <c r="P846" s="194" t="s">
        <v>2389</v>
      </c>
      <c r="Q846" s="193">
        <v>0.604</v>
      </c>
      <c r="R846" s="193">
        <v>1.353</v>
      </c>
      <c r="S846" s="193">
        <v>0.749</v>
      </c>
      <c r="T846" s="203"/>
      <c r="U846" s="203"/>
      <c r="V846" s="194"/>
      <c r="W846" s="226"/>
      <c r="X846" s="226"/>
      <c r="Y846" s="194"/>
      <c r="Z846" s="203"/>
      <c r="AA846" s="560"/>
      <c r="AB846" s="560"/>
      <c r="AC846" s="560"/>
      <c r="AD846" s="203"/>
      <c r="AE846" s="75"/>
      <c r="AF846" s="562"/>
    </row>
    <row r="847" outlineLevel="2" spans="1:32">
      <c r="A847" s="126">
        <f>MAX($A$7:A846)+1</f>
        <v>538</v>
      </c>
      <c r="B847" s="194" t="s">
        <v>105</v>
      </c>
      <c r="C847" s="407" t="s">
        <v>114</v>
      </c>
      <c r="D847" s="194" t="s">
        <v>186</v>
      </c>
      <c r="E847" s="194" t="s">
        <v>2390</v>
      </c>
      <c r="F847" s="194" t="s">
        <v>2391</v>
      </c>
      <c r="G847" s="193">
        <v>0</v>
      </c>
      <c r="H847" s="193">
        <v>1.476</v>
      </c>
      <c r="I847" s="193"/>
      <c r="J847" s="193">
        <v>34.898</v>
      </c>
      <c r="K847" s="126">
        <v>2198</v>
      </c>
      <c r="L847" s="126">
        <v>2198</v>
      </c>
      <c r="M847" s="126">
        <f>N847</f>
        <v>1714</v>
      </c>
      <c r="N847" s="634">
        <f>ROUND(L847*0.7797,0)</f>
        <v>1714</v>
      </c>
      <c r="O847" s="226"/>
      <c r="P847" s="194"/>
      <c r="Q847" s="194"/>
      <c r="R847" s="194"/>
      <c r="S847" s="194"/>
      <c r="T847" s="202">
        <v>27.676</v>
      </c>
      <c r="U847" s="202">
        <v>1881.844</v>
      </c>
      <c r="V847" s="194" t="s">
        <v>245</v>
      </c>
      <c r="W847" s="226">
        <v>2759.097</v>
      </c>
      <c r="X847" s="226">
        <v>2242.536</v>
      </c>
      <c r="Y847" s="194" t="s">
        <v>2392</v>
      </c>
      <c r="Z847" s="202" t="s">
        <v>334</v>
      </c>
      <c r="AA847" s="556" t="s">
        <v>335</v>
      </c>
      <c r="AB847" s="556" t="s">
        <v>190</v>
      </c>
      <c r="AC847" s="556">
        <f>SUMIF(Sheet3!B:B,C847,Sheet3!D:D)</f>
        <v>65</v>
      </c>
      <c r="AD847" s="202">
        <f>(ROUND(AC847*T847,0))</f>
        <v>1799</v>
      </c>
      <c r="AE847" s="75"/>
      <c r="AF847" s="558"/>
    </row>
    <row r="848" outlineLevel="2" spans="1:32">
      <c r="A848" s="126"/>
      <c r="B848" s="194"/>
      <c r="C848" s="194"/>
      <c r="D848" s="194"/>
      <c r="E848" s="194"/>
      <c r="F848" s="311" t="s">
        <v>2393</v>
      </c>
      <c r="G848" s="193">
        <v>0</v>
      </c>
      <c r="H848" s="193">
        <v>4.8</v>
      </c>
      <c r="I848" s="193"/>
      <c r="J848" s="193"/>
      <c r="K848" s="126"/>
      <c r="L848" s="126"/>
      <c r="M848" s="126"/>
      <c r="N848" s="634"/>
      <c r="O848" s="226"/>
      <c r="P848" s="194" t="s">
        <v>2393</v>
      </c>
      <c r="Q848" s="193">
        <v>0</v>
      </c>
      <c r="R848" s="193">
        <v>4.768</v>
      </c>
      <c r="S848" s="193">
        <v>4.768</v>
      </c>
      <c r="T848" s="252"/>
      <c r="U848" s="252"/>
      <c r="V848" s="194"/>
      <c r="W848" s="226"/>
      <c r="X848" s="226"/>
      <c r="Y848" s="194"/>
      <c r="Z848" s="252"/>
      <c r="AA848" s="575"/>
      <c r="AB848" s="575"/>
      <c r="AC848" s="575"/>
      <c r="AD848" s="252"/>
      <c r="AE848" s="75"/>
      <c r="AF848" s="577"/>
    </row>
    <row r="849" outlineLevel="2" spans="1:32">
      <c r="A849" s="126"/>
      <c r="B849" s="194"/>
      <c r="C849" s="194"/>
      <c r="D849" s="194"/>
      <c r="E849" s="194"/>
      <c r="F849" s="311" t="s">
        <v>2394</v>
      </c>
      <c r="G849" s="193">
        <v>0</v>
      </c>
      <c r="H849" s="193">
        <v>2.004</v>
      </c>
      <c r="I849" s="193"/>
      <c r="J849" s="193"/>
      <c r="K849" s="126"/>
      <c r="L849" s="126"/>
      <c r="M849" s="126"/>
      <c r="N849" s="634"/>
      <c r="O849" s="226"/>
      <c r="P849" s="194" t="s">
        <v>2394</v>
      </c>
      <c r="Q849" s="193">
        <v>0</v>
      </c>
      <c r="R849" s="193">
        <v>1.4</v>
      </c>
      <c r="S849" s="193">
        <v>1.4</v>
      </c>
      <c r="T849" s="252"/>
      <c r="U849" s="252"/>
      <c r="V849" s="194"/>
      <c r="W849" s="226"/>
      <c r="X849" s="226"/>
      <c r="Y849" s="194"/>
      <c r="Z849" s="252"/>
      <c r="AA849" s="575"/>
      <c r="AB849" s="575"/>
      <c r="AC849" s="575"/>
      <c r="AD849" s="252"/>
      <c r="AE849" s="75"/>
      <c r="AF849" s="577"/>
    </row>
    <row r="850" outlineLevel="2" spans="1:32">
      <c r="A850" s="126"/>
      <c r="B850" s="194"/>
      <c r="C850" s="194"/>
      <c r="D850" s="194"/>
      <c r="E850" s="194"/>
      <c r="F850" s="311" t="s">
        <v>2395</v>
      </c>
      <c r="G850" s="193">
        <v>0</v>
      </c>
      <c r="H850" s="193">
        <v>3.446</v>
      </c>
      <c r="I850" s="193"/>
      <c r="J850" s="193"/>
      <c r="K850" s="126"/>
      <c r="L850" s="126"/>
      <c r="M850" s="126"/>
      <c r="N850" s="634"/>
      <c r="O850" s="226"/>
      <c r="P850" s="194" t="s">
        <v>2395</v>
      </c>
      <c r="Q850" s="193">
        <v>0</v>
      </c>
      <c r="R850" s="193">
        <v>3.446</v>
      </c>
      <c r="S850" s="193">
        <v>3.446</v>
      </c>
      <c r="T850" s="252"/>
      <c r="U850" s="252"/>
      <c r="V850" s="194"/>
      <c r="W850" s="226"/>
      <c r="X850" s="226"/>
      <c r="Y850" s="194"/>
      <c r="Z850" s="252"/>
      <c r="AA850" s="575"/>
      <c r="AB850" s="575"/>
      <c r="AC850" s="575"/>
      <c r="AD850" s="252"/>
      <c r="AE850" s="75"/>
      <c r="AF850" s="577"/>
    </row>
    <row r="851" outlineLevel="2" spans="1:32">
      <c r="A851" s="126"/>
      <c r="B851" s="194"/>
      <c r="C851" s="407"/>
      <c r="D851" s="194"/>
      <c r="E851" s="194"/>
      <c r="F851" s="194" t="s">
        <v>2396</v>
      </c>
      <c r="G851" s="193">
        <v>0</v>
      </c>
      <c r="H851" s="193">
        <v>3.543</v>
      </c>
      <c r="I851" s="193"/>
      <c r="J851" s="193"/>
      <c r="K851" s="126"/>
      <c r="L851" s="126"/>
      <c r="M851" s="126"/>
      <c r="N851" s="634"/>
      <c r="O851" s="226"/>
      <c r="P851" s="194"/>
      <c r="Q851" s="194"/>
      <c r="R851" s="194"/>
      <c r="S851" s="194"/>
      <c r="T851" s="252"/>
      <c r="U851" s="252"/>
      <c r="V851" s="194"/>
      <c r="W851" s="226"/>
      <c r="X851" s="226"/>
      <c r="Y851" s="194"/>
      <c r="Z851" s="252"/>
      <c r="AA851" s="575"/>
      <c r="AB851" s="575"/>
      <c r="AC851" s="575"/>
      <c r="AD851" s="252"/>
      <c r="AE851" s="75"/>
      <c r="AF851" s="577"/>
    </row>
    <row r="852" outlineLevel="2" spans="1:32">
      <c r="A852" s="216"/>
      <c r="B852" s="194"/>
      <c r="C852" s="194"/>
      <c r="D852" s="194"/>
      <c r="E852" s="194"/>
      <c r="F852" s="311" t="s">
        <v>2397</v>
      </c>
      <c r="G852" s="193">
        <v>0</v>
      </c>
      <c r="H852" s="193">
        <v>4.263</v>
      </c>
      <c r="I852" s="193"/>
      <c r="J852" s="193"/>
      <c r="K852" s="126"/>
      <c r="L852" s="126"/>
      <c r="M852" s="126"/>
      <c r="N852" s="634"/>
      <c r="O852" s="226"/>
      <c r="P852" s="194" t="s">
        <v>2397</v>
      </c>
      <c r="Q852" s="193">
        <v>0</v>
      </c>
      <c r="R852" s="193">
        <v>4.263</v>
      </c>
      <c r="S852" s="193">
        <v>4.263</v>
      </c>
      <c r="T852" s="252"/>
      <c r="U852" s="252"/>
      <c r="V852" s="194"/>
      <c r="W852" s="226"/>
      <c r="X852" s="226"/>
      <c r="Y852" s="194"/>
      <c r="Z852" s="252"/>
      <c r="AA852" s="575"/>
      <c r="AB852" s="575"/>
      <c r="AC852" s="575"/>
      <c r="AD852" s="252"/>
      <c r="AE852" s="75"/>
      <c r="AF852" s="577"/>
    </row>
    <row r="853" outlineLevel="2" spans="1:32">
      <c r="A853" s="216"/>
      <c r="B853" s="194"/>
      <c r="C853" s="194"/>
      <c r="D853" s="194"/>
      <c r="E853" s="194"/>
      <c r="F853" s="311" t="s">
        <v>2398</v>
      </c>
      <c r="G853" s="193">
        <v>0</v>
      </c>
      <c r="H853" s="193">
        <v>1.885</v>
      </c>
      <c r="I853" s="193"/>
      <c r="J853" s="193"/>
      <c r="K853" s="126"/>
      <c r="L853" s="126"/>
      <c r="M853" s="126"/>
      <c r="N853" s="634"/>
      <c r="O853" s="226"/>
      <c r="P853" s="194" t="s">
        <v>2398</v>
      </c>
      <c r="Q853" s="193">
        <v>0</v>
      </c>
      <c r="R853" s="193">
        <v>1.142</v>
      </c>
      <c r="S853" s="193">
        <v>1.142</v>
      </c>
      <c r="T853" s="252"/>
      <c r="U853" s="252"/>
      <c r="V853" s="194"/>
      <c r="W853" s="226"/>
      <c r="X853" s="226"/>
      <c r="Y853" s="194"/>
      <c r="Z853" s="252"/>
      <c r="AA853" s="575"/>
      <c r="AB853" s="575"/>
      <c r="AC853" s="575"/>
      <c r="AD853" s="252"/>
      <c r="AE853" s="75"/>
      <c r="AF853" s="577"/>
    </row>
    <row r="854" outlineLevel="2" spans="1:32">
      <c r="A854" s="216"/>
      <c r="B854" s="194"/>
      <c r="C854" s="194"/>
      <c r="D854" s="194"/>
      <c r="E854" s="194"/>
      <c r="F854" s="311" t="s">
        <v>2399</v>
      </c>
      <c r="G854" s="193">
        <v>0</v>
      </c>
      <c r="H854" s="193">
        <v>1.387</v>
      </c>
      <c r="I854" s="193"/>
      <c r="J854" s="193"/>
      <c r="K854" s="126"/>
      <c r="L854" s="126"/>
      <c r="M854" s="126"/>
      <c r="N854" s="634"/>
      <c r="O854" s="226"/>
      <c r="P854" s="194" t="s">
        <v>2399</v>
      </c>
      <c r="Q854" s="193">
        <v>0</v>
      </c>
      <c r="R854" s="193">
        <v>1.387</v>
      </c>
      <c r="S854" s="193">
        <v>1.387</v>
      </c>
      <c r="T854" s="252"/>
      <c r="U854" s="252"/>
      <c r="V854" s="194"/>
      <c r="W854" s="226"/>
      <c r="X854" s="226"/>
      <c r="Y854" s="194"/>
      <c r="Z854" s="252"/>
      <c r="AA854" s="575"/>
      <c r="AB854" s="575"/>
      <c r="AC854" s="575"/>
      <c r="AD854" s="252"/>
      <c r="AE854" s="75"/>
      <c r="AF854" s="577"/>
    </row>
    <row r="855" outlineLevel="2" spans="1:32">
      <c r="A855" s="216"/>
      <c r="B855" s="194"/>
      <c r="C855" s="194"/>
      <c r="D855" s="194"/>
      <c r="E855" s="194"/>
      <c r="F855" s="311" t="s">
        <v>2400</v>
      </c>
      <c r="G855" s="193">
        <v>0</v>
      </c>
      <c r="H855" s="193">
        <v>1.698</v>
      </c>
      <c r="I855" s="193"/>
      <c r="J855" s="193"/>
      <c r="K855" s="126"/>
      <c r="L855" s="126"/>
      <c r="M855" s="126"/>
      <c r="N855" s="634"/>
      <c r="O855" s="226"/>
      <c r="P855" s="194" t="s">
        <v>2400</v>
      </c>
      <c r="Q855" s="193">
        <v>0</v>
      </c>
      <c r="R855" s="193">
        <v>1.698</v>
      </c>
      <c r="S855" s="193">
        <v>1.698</v>
      </c>
      <c r="T855" s="252"/>
      <c r="U855" s="252"/>
      <c r="V855" s="194"/>
      <c r="W855" s="226"/>
      <c r="X855" s="226"/>
      <c r="Y855" s="194"/>
      <c r="Z855" s="252"/>
      <c r="AA855" s="575"/>
      <c r="AB855" s="575"/>
      <c r="AC855" s="575"/>
      <c r="AD855" s="252"/>
      <c r="AE855" s="75"/>
      <c r="AF855" s="577"/>
    </row>
    <row r="856" outlineLevel="2" spans="1:32">
      <c r="A856" s="216"/>
      <c r="B856" s="194"/>
      <c r="C856" s="194"/>
      <c r="D856" s="194"/>
      <c r="E856" s="194"/>
      <c r="F856" s="311" t="s">
        <v>2401</v>
      </c>
      <c r="G856" s="193">
        <v>0</v>
      </c>
      <c r="H856" s="193">
        <v>1.979</v>
      </c>
      <c r="I856" s="193"/>
      <c r="J856" s="193"/>
      <c r="K856" s="126"/>
      <c r="L856" s="126"/>
      <c r="M856" s="126"/>
      <c r="N856" s="634"/>
      <c r="O856" s="226"/>
      <c r="P856" s="194" t="s">
        <v>2401</v>
      </c>
      <c r="Q856" s="193">
        <v>1.677</v>
      </c>
      <c r="R856" s="193">
        <v>1.819</v>
      </c>
      <c r="S856" s="193">
        <v>0.142</v>
      </c>
      <c r="T856" s="252"/>
      <c r="U856" s="252"/>
      <c r="V856" s="194"/>
      <c r="W856" s="226"/>
      <c r="X856" s="226"/>
      <c r="Y856" s="194"/>
      <c r="Z856" s="252"/>
      <c r="AA856" s="575"/>
      <c r="AB856" s="575"/>
      <c r="AC856" s="575"/>
      <c r="AD856" s="252"/>
      <c r="AE856" s="75"/>
      <c r="AF856" s="577"/>
    </row>
    <row r="857" outlineLevel="2" spans="1:32">
      <c r="A857" s="216"/>
      <c r="B857" s="194"/>
      <c r="C857" s="194"/>
      <c r="D857" s="194"/>
      <c r="E857" s="194"/>
      <c r="F857" s="311" t="s">
        <v>2402</v>
      </c>
      <c r="G857" s="193">
        <v>0</v>
      </c>
      <c r="H857" s="193">
        <v>0.832</v>
      </c>
      <c r="I857" s="193"/>
      <c r="J857" s="193"/>
      <c r="K857" s="126"/>
      <c r="L857" s="126"/>
      <c r="M857" s="126"/>
      <c r="N857" s="634"/>
      <c r="O857" s="226"/>
      <c r="P857" s="194" t="s">
        <v>2402</v>
      </c>
      <c r="Q857" s="193">
        <v>0</v>
      </c>
      <c r="R857" s="193">
        <v>0.832</v>
      </c>
      <c r="S857" s="193">
        <v>0.832</v>
      </c>
      <c r="T857" s="252"/>
      <c r="U857" s="252"/>
      <c r="V857" s="194"/>
      <c r="W857" s="226"/>
      <c r="X857" s="226"/>
      <c r="Y857" s="194"/>
      <c r="Z857" s="252"/>
      <c r="AA857" s="575"/>
      <c r="AB857" s="575"/>
      <c r="AC857" s="575"/>
      <c r="AD857" s="252"/>
      <c r="AE857" s="75"/>
      <c r="AF857" s="577"/>
    </row>
    <row r="858" outlineLevel="2" spans="1:32">
      <c r="A858" s="216"/>
      <c r="B858" s="194"/>
      <c r="C858" s="194"/>
      <c r="D858" s="194"/>
      <c r="E858" s="194"/>
      <c r="F858" s="311" t="s">
        <v>2403</v>
      </c>
      <c r="G858" s="193">
        <v>0</v>
      </c>
      <c r="H858" s="193">
        <v>3.183</v>
      </c>
      <c r="I858" s="193"/>
      <c r="J858" s="193"/>
      <c r="K858" s="126"/>
      <c r="L858" s="126"/>
      <c r="M858" s="126"/>
      <c r="N858" s="634"/>
      <c r="O858" s="226"/>
      <c r="P858" s="194" t="s">
        <v>2403</v>
      </c>
      <c r="Q858" s="193">
        <v>1.573</v>
      </c>
      <c r="R858" s="193">
        <v>2.605</v>
      </c>
      <c r="S858" s="193">
        <v>1.032</v>
      </c>
      <c r="T858" s="252"/>
      <c r="U858" s="252"/>
      <c r="V858" s="194"/>
      <c r="W858" s="226"/>
      <c r="X858" s="226"/>
      <c r="Y858" s="194"/>
      <c r="Z858" s="252"/>
      <c r="AA858" s="575"/>
      <c r="AB858" s="575"/>
      <c r="AC858" s="575"/>
      <c r="AD858" s="252"/>
      <c r="AE858" s="75"/>
      <c r="AF858" s="577"/>
    </row>
    <row r="859" outlineLevel="2" spans="1:32">
      <c r="A859" s="216"/>
      <c r="B859" s="194"/>
      <c r="C859" s="194"/>
      <c r="D859" s="194"/>
      <c r="E859" s="194"/>
      <c r="F859" s="311" t="s">
        <v>2404</v>
      </c>
      <c r="G859" s="193">
        <v>0</v>
      </c>
      <c r="H859" s="193">
        <v>1.026</v>
      </c>
      <c r="I859" s="193"/>
      <c r="J859" s="193"/>
      <c r="K859" s="126"/>
      <c r="L859" s="126"/>
      <c r="M859" s="126"/>
      <c r="N859" s="634"/>
      <c r="O859" s="226"/>
      <c r="P859" s="194" t="s">
        <v>2404</v>
      </c>
      <c r="Q859" s="193">
        <v>0</v>
      </c>
      <c r="R859" s="193">
        <v>1.026</v>
      </c>
      <c r="S859" s="193">
        <v>1.026</v>
      </c>
      <c r="T859" s="252"/>
      <c r="U859" s="252"/>
      <c r="V859" s="194"/>
      <c r="W859" s="226"/>
      <c r="X859" s="226"/>
      <c r="Y859" s="194"/>
      <c r="Z859" s="252"/>
      <c r="AA859" s="575"/>
      <c r="AB859" s="575"/>
      <c r="AC859" s="575"/>
      <c r="AD859" s="252"/>
      <c r="AE859" s="75"/>
      <c r="AF859" s="577"/>
    </row>
    <row r="860" outlineLevel="2" spans="1:32">
      <c r="A860" s="216"/>
      <c r="B860" s="194"/>
      <c r="C860" s="194"/>
      <c r="D860" s="194"/>
      <c r="E860" s="194"/>
      <c r="F860" s="311" t="s">
        <v>2405</v>
      </c>
      <c r="G860" s="193">
        <v>0</v>
      </c>
      <c r="H860" s="193">
        <v>0.591</v>
      </c>
      <c r="I860" s="193"/>
      <c r="J860" s="193"/>
      <c r="K860" s="126"/>
      <c r="L860" s="126"/>
      <c r="M860" s="126"/>
      <c r="N860" s="634"/>
      <c r="O860" s="226"/>
      <c r="P860" s="194" t="s">
        <v>2405</v>
      </c>
      <c r="Q860" s="193">
        <v>0</v>
      </c>
      <c r="R860" s="193">
        <v>0.59</v>
      </c>
      <c r="S860" s="193">
        <v>0.59</v>
      </c>
      <c r="T860" s="252"/>
      <c r="U860" s="252"/>
      <c r="V860" s="194"/>
      <c r="W860" s="226"/>
      <c r="X860" s="226"/>
      <c r="Y860" s="194"/>
      <c r="Z860" s="252"/>
      <c r="AA860" s="575"/>
      <c r="AB860" s="575"/>
      <c r="AC860" s="575"/>
      <c r="AD860" s="252"/>
      <c r="AE860" s="75"/>
      <c r="AF860" s="577"/>
    </row>
    <row r="861" outlineLevel="2" spans="1:32">
      <c r="A861" s="216"/>
      <c r="B861" s="194"/>
      <c r="C861" s="194"/>
      <c r="D861" s="194"/>
      <c r="E861" s="194"/>
      <c r="F861" s="311" t="s">
        <v>2406</v>
      </c>
      <c r="G861" s="193">
        <v>0</v>
      </c>
      <c r="H861" s="193">
        <v>0.862</v>
      </c>
      <c r="I861" s="193"/>
      <c r="J861" s="193"/>
      <c r="K861" s="126"/>
      <c r="L861" s="126"/>
      <c r="M861" s="126"/>
      <c r="N861" s="634"/>
      <c r="O861" s="226"/>
      <c r="P861" s="194" t="s">
        <v>2406</v>
      </c>
      <c r="Q861" s="193">
        <v>0.682</v>
      </c>
      <c r="R861" s="193">
        <v>0.862</v>
      </c>
      <c r="S861" s="193">
        <v>0.18</v>
      </c>
      <c r="T861" s="252"/>
      <c r="U861" s="252"/>
      <c r="V861" s="194"/>
      <c r="W861" s="226"/>
      <c r="X861" s="226"/>
      <c r="Y861" s="194"/>
      <c r="Z861" s="252"/>
      <c r="AA861" s="575"/>
      <c r="AB861" s="575"/>
      <c r="AC861" s="575"/>
      <c r="AD861" s="252"/>
      <c r="AE861" s="75"/>
      <c r="AF861" s="577"/>
    </row>
    <row r="862" outlineLevel="2" spans="1:32">
      <c r="A862" s="216"/>
      <c r="B862" s="194"/>
      <c r="C862" s="194"/>
      <c r="D862" s="194"/>
      <c r="E862" s="194"/>
      <c r="F862" s="311" t="s">
        <v>2407</v>
      </c>
      <c r="G862" s="193">
        <v>0</v>
      </c>
      <c r="H862" s="193">
        <v>1.923</v>
      </c>
      <c r="I862" s="193"/>
      <c r="J862" s="193"/>
      <c r="K862" s="126"/>
      <c r="L862" s="126"/>
      <c r="M862" s="126"/>
      <c r="N862" s="634"/>
      <c r="O862" s="226"/>
      <c r="P862" s="194" t="s">
        <v>2407</v>
      </c>
      <c r="Q862" s="193">
        <v>0</v>
      </c>
      <c r="R862" s="193">
        <v>1.687</v>
      </c>
      <c r="S862" s="193">
        <v>1.687</v>
      </c>
      <c r="T862" s="203"/>
      <c r="U862" s="203"/>
      <c r="V862" s="194"/>
      <c r="W862" s="226"/>
      <c r="X862" s="226"/>
      <c r="Y862" s="194"/>
      <c r="Z862" s="203"/>
      <c r="AA862" s="560"/>
      <c r="AB862" s="560"/>
      <c r="AC862" s="560"/>
      <c r="AD862" s="203"/>
      <c r="AE862" s="75"/>
      <c r="AF862" s="562"/>
    </row>
    <row r="863" customFormat="1" ht="24" spans="1:32">
      <c r="A863" s="5" t="s">
        <v>2408</v>
      </c>
      <c r="B863" s="74" t="s">
        <v>105</v>
      </c>
      <c r="C863" s="74" t="s">
        <v>114</v>
      </c>
      <c r="D863" s="559" t="s">
        <v>186</v>
      </c>
      <c r="E863" s="565" t="s">
        <v>2409</v>
      </c>
      <c r="F863" s="584" t="s">
        <v>2410</v>
      </c>
      <c r="G863" s="559" t="s">
        <v>2411</v>
      </c>
      <c r="H863" s="559" t="s">
        <v>2412</v>
      </c>
      <c r="I863" s="585"/>
      <c r="J863" s="585"/>
      <c r="K863" s="559"/>
      <c r="L863" s="555"/>
      <c r="M863" s="559"/>
      <c r="N863" s="559"/>
      <c r="O863" s="585"/>
      <c r="P863" s="559" t="s">
        <v>2410</v>
      </c>
      <c r="Q863" s="559" t="s">
        <v>2411</v>
      </c>
      <c r="R863" s="559" t="s">
        <v>2412</v>
      </c>
      <c r="S863" s="555">
        <v>1.503</v>
      </c>
      <c r="T863" s="555">
        <v>1.503</v>
      </c>
      <c r="U863" s="555">
        <v>102.197</v>
      </c>
      <c r="V863" s="559" t="s">
        <v>245</v>
      </c>
      <c r="W863" s="555">
        <v>124.734</v>
      </c>
      <c r="X863" s="555">
        <v>102.197</v>
      </c>
      <c r="Y863" s="559" t="s">
        <v>2413</v>
      </c>
      <c r="Z863" s="585" t="s">
        <v>374</v>
      </c>
      <c r="AA863" s="563" t="s">
        <v>335</v>
      </c>
      <c r="AB863" s="563" t="s">
        <v>190</v>
      </c>
      <c r="AC863" s="563">
        <f>SUMIF(Sheet3!B:B,C863,Sheet3!D:D)</f>
        <v>65</v>
      </c>
      <c r="AD863" s="559">
        <f>(ROUND(AC863*T863,0))</f>
        <v>98</v>
      </c>
      <c r="AE863" s="566"/>
      <c r="AF863" s="554"/>
    </row>
    <row r="864" customFormat="1" spans="1:32">
      <c r="A864" s="5" t="s">
        <v>2414</v>
      </c>
      <c r="B864" s="74" t="s">
        <v>105</v>
      </c>
      <c r="C864" s="74" t="s">
        <v>114</v>
      </c>
      <c r="D864" s="558" t="s">
        <v>186</v>
      </c>
      <c r="E864" s="565" t="s">
        <v>2415</v>
      </c>
      <c r="F864" s="584" t="s">
        <v>2416</v>
      </c>
      <c r="G864" s="559" t="s">
        <v>348</v>
      </c>
      <c r="H864" s="559" t="s">
        <v>2417</v>
      </c>
      <c r="I864" s="585"/>
      <c r="J864" s="585"/>
      <c r="K864" s="559"/>
      <c r="L864" s="555"/>
      <c r="M864" s="559"/>
      <c r="N864" s="559"/>
      <c r="O864" s="585"/>
      <c r="P864" s="559" t="s">
        <v>2416</v>
      </c>
      <c r="Q864" s="559" t="s">
        <v>348</v>
      </c>
      <c r="R864" s="559" t="s">
        <v>2417</v>
      </c>
      <c r="S864" s="555">
        <v>0.634</v>
      </c>
      <c r="T864" s="609">
        <v>1.435</v>
      </c>
      <c r="U864" s="609">
        <v>97.574</v>
      </c>
      <c r="V864" s="558" t="s">
        <v>245</v>
      </c>
      <c r="W864" s="555">
        <v>119.091</v>
      </c>
      <c r="X864" s="555">
        <v>97.574</v>
      </c>
      <c r="Y864" s="559" t="s">
        <v>2413</v>
      </c>
      <c r="Z864" s="610" t="s">
        <v>374</v>
      </c>
      <c r="AA864" s="556" t="s">
        <v>335</v>
      </c>
      <c r="AB864" s="556" t="s">
        <v>190</v>
      </c>
      <c r="AC864" s="556">
        <f>SUMIF(Sheet3!B:B,C864,Sheet3!D:D)</f>
        <v>65</v>
      </c>
      <c r="AD864" s="559">
        <f>(ROUND(AC864*T864,0))</f>
        <v>93</v>
      </c>
      <c r="AE864" s="566"/>
      <c r="AF864" s="558"/>
    </row>
    <row r="865" customFormat="1" spans="1:32">
      <c r="A865" s="499"/>
      <c r="B865" s="74"/>
      <c r="C865" s="74"/>
      <c r="D865" s="577"/>
      <c r="E865" s="565"/>
      <c r="F865" s="584" t="s">
        <v>2416</v>
      </c>
      <c r="G865" s="559" t="s">
        <v>2418</v>
      </c>
      <c r="H865" s="559" t="s">
        <v>2419</v>
      </c>
      <c r="I865" s="585"/>
      <c r="J865" s="585"/>
      <c r="K865" s="559"/>
      <c r="L865" s="559"/>
      <c r="M865" s="559"/>
      <c r="N865" s="559"/>
      <c r="O865" s="585"/>
      <c r="P865" s="559" t="s">
        <v>2416</v>
      </c>
      <c r="Q865" s="559" t="s">
        <v>2418</v>
      </c>
      <c r="R865" s="559" t="s">
        <v>2419</v>
      </c>
      <c r="S865" s="555">
        <v>0.434</v>
      </c>
      <c r="T865" s="638"/>
      <c r="U865" s="638"/>
      <c r="V865" s="577"/>
      <c r="W865" s="559"/>
      <c r="X865" s="559"/>
      <c r="Y865" s="559"/>
      <c r="Z865" s="639"/>
      <c r="AA865" s="575"/>
      <c r="AB865" s="575"/>
      <c r="AC865" s="575"/>
      <c r="AD865" s="559"/>
      <c r="AE865" s="566"/>
      <c r="AF865" s="577"/>
    </row>
    <row r="866" customFormat="1" spans="1:32">
      <c r="A866" s="499"/>
      <c r="B866" s="74"/>
      <c r="C866" s="74"/>
      <c r="D866" s="562"/>
      <c r="E866" s="565"/>
      <c r="F866" s="584" t="s">
        <v>2416</v>
      </c>
      <c r="G866" s="559" t="s">
        <v>2420</v>
      </c>
      <c r="H866" s="559" t="s">
        <v>2421</v>
      </c>
      <c r="I866" s="585"/>
      <c r="J866" s="585"/>
      <c r="K866" s="559"/>
      <c r="L866" s="559"/>
      <c r="M866" s="559"/>
      <c r="N866" s="559"/>
      <c r="O866" s="585"/>
      <c r="P866" s="559" t="s">
        <v>2416</v>
      </c>
      <c r="Q866" s="559" t="s">
        <v>2420</v>
      </c>
      <c r="R866" s="559" t="s">
        <v>2421</v>
      </c>
      <c r="S866" s="555">
        <v>0.367</v>
      </c>
      <c r="T866" s="612"/>
      <c r="U866" s="612"/>
      <c r="V866" s="562"/>
      <c r="W866" s="559"/>
      <c r="X866" s="559"/>
      <c r="Y866" s="559"/>
      <c r="Z866" s="613"/>
      <c r="AA866" s="560"/>
      <c r="AB866" s="560"/>
      <c r="AC866" s="560"/>
      <c r="AD866" s="559"/>
      <c r="AE866" s="566"/>
      <c r="AF866" s="562"/>
    </row>
    <row r="867" customFormat="1" spans="1:32">
      <c r="A867" s="5" t="s">
        <v>2422</v>
      </c>
      <c r="B867" s="74" t="s">
        <v>105</v>
      </c>
      <c r="C867" s="74" t="s">
        <v>114</v>
      </c>
      <c r="D867" s="558" t="s">
        <v>186</v>
      </c>
      <c r="E867" s="565" t="s">
        <v>2423</v>
      </c>
      <c r="F867" s="584" t="s">
        <v>2424</v>
      </c>
      <c r="G867" s="559" t="s">
        <v>2425</v>
      </c>
      <c r="H867" s="559" t="s">
        <v>2426</v>
      </c>
      <c r="I867" s="585"/>
      <c r="J867" s="585"/>
      <c r="K867" s="559"/>
      <c r="L867" s="555"/>
      <c r="M867" s="559"/>
      <c r="N867" s="559"/>
      <c r="O867" s="585"/>
      <c r="P867" s="559" t="s">
        <v>2424</v>
      </c>
      <c r="Q867" s="559" t="s">
        <v>2425</v>
      </c>
      <c r="R867" s="559" t="s">
        <v>2426</v>
      </c>
      <c r="S867" s="555">
        <v>0.632</v>
      </c>
      <c r="T867" s="609">
        <v>0.802</v>
      </c>
      <c r="U867" s="609">
        <v>54.532</v>
      </c>
      <c r="V867" s="558" t="s">
        <v>245</v>
      </c>
      <c r="W867" s="555">
        <v>66.558</v>
      </c>
      <c r="X867" s="555">
        <v>54.532</v>
      </c>
      <c r="Y867" s="559" t="s">
        <v>2413</v>
      </c>
      <c r="Z867" s="610" t="s">
        <v>374</v>
      </c>
      <c r="AA867" s="556" t="s">
        <v>335</v>
      </c>
      <c r="AB867" s="556" t="s">
        <v>190</v>
      </c>
      <c r="AC867" s="556">
        <f>SUMIF(Sheet3!B:B,C867,Sheet3!D:D)</f>
        <v>65</v>
      </c>
      <c r="AD867" s="559">
        <f>(ROUND(AC867*T867,0))</f>
        <v>52</v>
      </c>
      <c r="AE867" s="566"/>
      <c r="AF867" s="558"/>
    </row>
    <row r="868" customFormat="1" spans="1:32">
      <c r="A868" s="499"/>
      <c r="B868" s="74"/>
      <c r="C868" s="74"/>
      <c r="D868" s="562"/>
      <c r="E868" s="565"/>
      <c r="F868" s="584" t="s">
        <v>2424</v>
      </c>
      <c r="G868" s="559" t="s">
        <v>2427</v>
      </c>
      <c r="H868" s="559" t="s">
        <v>2428</v>
      </c>
      <c r="I868" s="585"/>
      <c r="J868" s="585"/>
      <c r="K868" s="559"/>
      <c r="L868" s="559"/>
      <c r="M868" s="559"/>
      <c r="N868" s="559"/>
      <c r="O868" s="585"/>
      <c r="P868" s="559" t="s">
        <v>2424</v>
      </c>
      <c r="Q868" s="559" t="s">
        <v>2427</v>
      </c>
      <c r="R868" s="559" t="s">
        <v>2428</v>
      </c>
      <c r="S868" s="555">
        <v>0.17</v>
      </c>
      <c r="T868" s="612"/>
      <c r="U868" s="612"/>
      <c r="V868" s="562"/>
      <c r="W868" s="559"/>
      <c r="X868" s="559"/>
      <c r="Y868" s="559"/>
      <c r="Z868" s="613"/>
      <c r="AA868" s="560"/>
      <c r="AB868" s="560"/>
      <c r="AC868" s="560"/>
      <c r="AD868" s="559"/>
      <c r="AE868" s="566"/>
      <c r="AF868" s="562"/>
    </row>
    <row r="869" customFormat="1" ht="24" spans="1:32">
      <c r="A869" s="5" t="s">
        <v>2429</v>
      </c>
      <c r="B869" s="74" t="s">
        <v>105</v>
      </c>
      <c r="C869" s="74" t="s">
        <v>114</v>
      </c>
      <c r="D869" s="559" t="s">
        <v>186</v>
      </c>
      <c r="E869" s="565" t="s">
        <v>2430</v>
      </c>
      <c r="F869" s="584" t="s">
        <v>2431</v>
      </c>
      <c r="G869" s="559" t="s">
        <v>348</v>
      </c>
      <c r="H869" s="559" t="s">
        <v>2432</v>
      </c>
      <c r="I869" s="585"/>
      <c r="J869" s="585"/>
      <c r="K869" s="559"/>
      <c r="L869" s="555"/>
      <c r="M869" s="559"/>
      <c r="N869" s="559"/>
      <c r="O869" s="585"/>
      <c r="P869" s="559" t="s">
        <v>2431</v>
      </c>
      <c r="Q869" s="559" t="s">
        <v>348</v>
      </c>
      <c r="R869" s="559" t="s">
        <v>2432</v>
      </c>
      <c r="S869" s="555">
        <v>1.166</v>
      </c>
      <c r="T869" s="555">
        <v>1.166</v>
      </c>
      <c r="U869" s="555">
        <v>79.283</v>
      </c>
      <c r="V869" s="559" t="s">
        <v>245</v>
      </c>
      <c r="W869" s="555">
        <v>96.767</v>
      </c>
      <c r="X869" s="555">
        <v>79.283</v>
      </c>
      <c r="Y869" s="559" t="s">
        <v>2413</v>
      </c>
      <c r="Z869" s="585" t="s">
        <v>374</v>
      </c>
      <c r="AA869" s="563" t="s">
        <v>335</v>
      </c>
      <c r="AB869" s="563" t="s">
        <v>190</v>
      </c>
      <c r="AC869" s="563">
        <f>SUMIF(Sheet3!B:B,C869,Sheet3!D:D)</f>
        <v>65</v>
      </c>
      <c r="AD869" s="559">
        <f>(ROUND(AC869*T869,0))</f>
        <v>76</v>
      </c>
      <c r="AE869" s="566"/>
      <c r="AF869" s="554"/>
    </row>
    <row r="870" customFormat="1" ht="24" spans="1:32">
      <c r="A870" s="5" t="s">
        <v>2433</v>
      </c>
      <c r="B870" s="74" t="s">
        <v>105</v>
      </c>
      <c r="C870" s="74" t="s">
        <v>114</v>
      </c>
      <c r="D870" s="559" t="s">
        <v>186</v>
      </c>
      <c r="E870" s="565" t="s">
        <v>2434</v>
      </c>
      <c r="F870" s="584" t="s">
        <v>2435</v>
      </c>
      <c r="G870" s="559" t="s">
        <v>348</v>
      </c>
      <c r="H870" s="559" t="s">
        <v>2436</v>
      </c>
      <c r="I870" s="585"/>
      <c r="J870" s="585"/>
      <c r="K870" s="559"/>
      <c r="L870" s="555"/>
      <c r="M870" s="559"/>
      <c r="N870" s="559"/>
      <c r="O870" s="585"/>
      <c r="P870" s="559" t="s">
        <v>2435</v>
      </c>
      <c r="Q870" s="559" t="s">
        <v>348</v>
      </c>
      <c r="R870" s="559" t="s">
        <v>2436</v>
      </c>
      <c r="S870" s="555">
        <v>1.074</v>
      </c>
      <c r="T870" s="555">
        <v>1.074</v>
      </c>
      <c r="U870" s="555">
        <v>73.027</v>
      </c>
      <c r="V870" s="559" t="s">
        <v>245</v>
      </c>
      <c r="W870" s="555">
        <v>89.132</v>
      </c>
      <c r="X870" s="555">
        <v>73.027</v>
      </c>
      <c r="Y870" s="559" t="s">
        <v>2413</v>
      </c>
      <c r="Z870" s="585" t="s">
        <v>374</v>
      </c>
      <c r="AA870" s="563" t="s">
        <v>335</v>
      </c>
      <c r="AB870" s="563" t="s">
        <v>190</v>
      </c>
      <c r="AC870" s="563">
        <f>SUMIF(Sheet3!B:B,C870,Sheet3!D:D)</f>
        <v>65</v>
      </c>
      <c r="AD870" s="559">
        <f>(ROUND(AC870*T870,0))</f>
        <v>70</v>
      </c>
      <c r="AE870" s="566"/>
      <c r="AF870" s="554"/>
    </row>
    <row r="871" outlineLevel="2" spans="1:32">
      <c r="A871" s="586">
        <f>MAX($A$7:A862)+1</f>
        <v>539</v>
      </c>
      <c r="B871" s="115" t="s">
        <v>105</v>
      </c>
      <c r="C871" s="117" t="s">
        <v>114</v>
      </c>
      <c r="D871" s="115" t="s">
        <v>392</v>
      </c>
      <c r="E871" s="125" t="str">
        <f>C871&amp;D871</f>
        <v>徐闻县前期工作</v>
      </c>
      <c r="F871" s="223" t="s">
        <v>2437</v>
      </c>
      <c r="G871" s="223"/>
      <c r="H871" s="223"/>
      <c r="I871" s="115"/>
      <c r="J871" s="223"/>
      <c r="K871" s="126">
        <v>45</v>
      </c>
      <c r="L871" s="126">
        <v>45</v>
      </c>
      <c r="M871" s="126">
        <v>45</v>
      </c>
      <c r="N871" s="634">
        <v>45</v>
      </c>
      <c r="O871" s="226"/>
      <c r="P871" s="571"/>
      <c r="Q871" s="571"/>
      <c r="R871" s="571"/>
      <c r="S871" s="571"/>
      <c r="T871" s="571"/>
      <c r="U871" s="571"/>
      <c r="V871" s="223"/>
      <c r="W871" s="115"/>
      <c r="X871" s="115"/>
      <c r="Y871" s="223"/>
      <c r="Z871" s="223"/>
      <c r="AA871" s="554"/>
      <c r="AB871" s="554" t="s">
        <v>392</v>
      </c>
      <c r="AC871" s="554"/>
      <c r="AD871" s="571"/>
      <c r="AE871" s="75">
        <v>45</v>
      </c>
      <c r="AF871" s="554"/>
    </row>
    <row r="872" ht="36" outlineLevel="2" spans="1:32">
      <c r="A872" s="126">
        <f>MAX($A$7:A871)+1</f>
        <v>540</v>
      </c>
      <c r="B872" s="194" t="s">
        <v>105</v>
      </c>
      <c r="C872" s="194" t="s">
        <v>111</v>
      </c>
      <c r="D872" s="194" t="s">
        <v>186</v>
      </c>
      <c r="E872" s="194" t="s">
        <v>2438</v>
      </c>
      <c r="F872" s="311" t="s">
        <v>2439</v>
      </c>
      <c r="G872" s="193">
        <v>3.697</v>
      </c>
      <c r="H872" s="193">
        <v>4.234</v>
      </c>
      <c r="I872" s="193"/>
      <c r="J872" s="193">
        <v>0.537</v>
      </c>
      <c r="K872" s="126">
        <v>34.905</v>
      </c>
      <c r="L872" s="126">
        <v>34.905</v>
      </c>
      <c r="M872" s="126">
        <f>N872</f>
        <v>27</v>
      </c>
      <c r="N872" s="636">
        <f t="shared" ref="N872:N896" si="81">ROUND(L872*0.7797,0)</f>
        <v>27</v>
      </c>
      <c r="O872" s="226"/>
      <c r="P872" s="194" t="s">
        <v>2439</v>
      </c>
      <c r="Q872" s="193">
        <v>3.697</v>
      </c>
      <c r="R872" s="193">
        <v>4.234</v>
      </c>
      <c r="S872" s="193">
        <v>0.537</v>
      </c>
      <c r="T872" s="193">
        <v>0.537</v>
      </c>
      <c r="U872" s="193">
        <v>52.079</v>
      </c>
      <c r="V872" s="194" t="s">
        <v>245</v>
      </c>
      <c r="W872" s="226">
        <v>45.645</v>
      </c>
      <c r="X872" s="226">
        <v>38.664</v>
      </c>
      <c r="Y872" s="194" t="s">
        <v>2440</v>
      </c>
      <c r="Z872" s="193" t="s">
        <v>334</v>
      </c>
      <c r="AA872" s="563" t="s">
        <v>335</v>
      </c>
      <c r="AB872" s="563" t="s">
        <v>190</v>
      </c>
      <c r="AC872" s="563">
        <f>SUMIF(Sheet3!B:B,C872,Sheet3!D:D)</f>
        <v>65</v>
      </c>
      <c r="AD872" s="193">
        <f>(ROUND(AC872*T872,0))</f>
        <v>35</v>
      </c>
      <c r="AE872" s="75"/>
      <c r="AF872" s="554"/>
    </row>
    <row r="873" ht="36" outlineLevel="2" spans="1:32">
      <c r="A873" s="126">
        <f>MAX($A$7:A872)+1</f>
        <v>541</v>
      </c>
      <c r="B873" s="194" t="s">
        <v>105</v>
      </c>
      <c r="C873" s="194" t="s">
        <v>111</v>
      </c>
      <c r="D873" s="194" t="s">
        <v>775</v>
      </c>
      <c r="E873" s="194" t="s">
        <v>2441</v>
      </c>
      <c r="F873" s="311" t="s">
        <v>2442</v>
      </c>
      <c r="G873" s="193">
        <v>4.044</v>
      </c>
      <c r="H873" s="193">
        <v>13.514</v>
      </c>
      <c r="I873" s="193"/>
      <c r="J873" s="193">
        <v>9.47</v>
      </c>
      <c r="K873" s="126">
        <v>1467.85</v>
      </c>
      <c r="L873" s="126">
        <v>1563</v>
      </c>
      <c r="M873" s="126">
        <f>N873-1</f>
        <v>1218</v>
      </c>
      <c r="N873" s="636">
        <f t="shared" si="81"/>
        <v>1219</v>
      </c>
      <c r="O873" s="226"/>
      <c r="P873" s="194" t="s">
        <v>2442</v>
      </c>
      <c r="Q873" s="193">
        <v>4.044</v>
      </c>
      <c r="R873" s="193">
        <v>13.514</v>
      </c>
      <c r="S873" s="193">
        <v>9.47</v>
      </c>
      <c r="T873" s="193">
        <v>9.47</v>
      </c>
      <c r="U873" s="193">
        <v>1606.921</v>
      </c>
      <c r="V873" s="194" t="s">
        <v>342</v>
      </c>
      <c r="W873" s="226">
        <v>1751.95</v>
      </c>
      <c r="X873" s="226">
        <v>1562.55</v>
      </c>
      <c r="Y873" s="194" t="s">
        <v>2443</v>
      </c>
      <c r="Z873" s="193" t="s">
        <v>334</v>
      </c>
      <c r="AA873" s="563" t="s">
        <v>335</v>
      </c>
      <c r="AB873" s="563" t="s">
        <v>340</v>
      </c>
      <c r="AC873" s="563">
        <f>SUMIF(Sheet3!B:B,C873,Sheet3!E:E)</f>
        <v>145</v>
      </c>
      <c r="AD873" s="193">
        <f>(ROUND(AC873*T873,0))</f>
        <v>1373</v>
      </c>
      <c r="AE873" s="75"/>
      <c r="AF873" s="554"/>
    </row>
    <row r="874" ht="36" outlineLevel="2" spans="1:32">
      <c r="A874" s="126">
        <f>MAX($A$7:A873)+1</f>
        <v>542</v>
      </c>
      <c r="B874" s="194" t="s">
        <v>105</v>
      </c>
      <c r="C874" s="407" t="s">
        <v>111</v>
      </c>
      <c r="D874" s="194" t="s">
        <v>186</v>
      </c>
      <c r="E874" s="194" t="s">
        <v>2444</v>
      </c>
      <c r="F874" s="194" t="s">
        <v>2445</v>
      </c>
      <c r="G874" s="193">
        <v>4.126</v>
      </c>
      <c r="H874" s="193">
        <v>5.32</v>
      </c>
      <c r="I874" s="193"/>
      <c r="J874" s="193">
        <v>1.194</v>
      </c>
      <c r="K874" s="126">
        <v>77.61</v>
      </c>
      <c r="L874" s="126">
        <v>77.61</v>
      </c>
      <c r="M874" s="126">
        <f t="shared" ref="M874:M896" si="82">N874</f>
        <v>61</v>
      </c>
      <c r="N874" s="636">
        <f t="shared" si="81"/>
        <v>61</v>
      </c>
      <c r="O874" s="226"/>
      <c r="P874" s="194"/>
      <c r="Q874" s="194"/>
      <c r="R874" s="194"/>
      <c r="S874" s="194"/>
      <c r="T874" s="194"/>
      <c r="U874" s="194"/>
      <c r="V874" s="194" t="s">
        <v>245</v>
      </c>
      <c r="W874" s="226">
        <v>101.49</v>
      </c>
      <c r="X874" s="226">
        <v>85.968</v>
      </c>
      <c r="Y874" s="194" t="s">
        <v>2446</v>
      </c>
      <c r="Z874" s="193" t="s">
        <v>334</v>
      </c>
      <c r="AA874" s="554"/>
      <c r="AB874" s="554" t="s">
        <v>190</v>
      </c>
      <c r="AC874" s="554">
        <f>SUMIF(Sheet3!B:B,C874,Sheet3!D:D)</f>
        <v>65</v>
      </c>
      <c r="AD874" s="194"/>
      <c r="AE874" s="75"/>
      <c r="AF874" s="554"/>
    </row>
    <row r="875" ht="36" outlineLevel="2" spans="1:32">
      <c r="A875" s="126">
        <f>MAX($A$7:A874)+1</f>
        <v>543</v>
      </c>
      <c r="B875" s="194" t="s">
        <v>105</v>
      </c>
      <c r="C875" s="407" t="s">
        <v>111</v>
      </c>
      <c r="D875" s="194" t="s">
        <v>775</v>
      </c>
      <c r="E875" s="194" t="s">
        <v>2447</v>
      </c>
      <c r="F875" s="194" t="s">
        <v>2448</v>
      </c>
      <c r="G875" s="193">
        <v>11.732</v>
      </c>
      <c r="H875" s="193">
        <v>13.391</v>
      </c>
      <c r="I875" s="193"/>
      <c r="J875" s="193">
        <v>1.659</v>
      </c>
      <c r="K875" s="126">
        <v>98.856</v>
      </c>
      <c r="L875" s="126">
        <v>98.856</v>
      </c>
      <c r="M875" s="126">
        <f t="shared" si="82"/>
        <v>77</v>
      </c>
      <c r="N875" s="636">
        <f t="shared" si="81"/>
        <v>77</v>
      </c>
      <c r="O875" s="226"/>
      <c r="P875" s="194"/>
      <c r="Q875" s="194"/>
      <c r="R875" s="194"/>
      <c r="S875" s="194"/>
      <c r="T875" s="194"/>
      <c r="U875" s="194"/>
      <c r="V875" s="194" t="s">
        <v>342</v>
      </c>
      <c r="W875" s="226">
        <v>116.705</v>
      </c>
      <c r="X875" s="226">
        <v>98.856</v>
      </c>
      <c r="Y875" s="194" t="s">
        <v>2449</v>
      </c>
      <c r="Z875" s="193" t="s">
        <v>334</v>
      </c>
      <c r="AA875" s="554"/>
      <c r="AB875" s="554" t="s">
        <v>340</v>
      </c>
      <c r="AC875" s="554">
        <f>SUMIF(Sheet3!B:B,C875,Sheet3!E:E)</f>
        <v>145</v>
      </c>
      <c r="AD875" s="194"/>
      <c r="AE875" s="75"/>
      <c r="AF875" s="554"/>
    </row>
    <row r="876" ht="36" outlineLevel="2" spans="1:32">
      <c r="A876" s="126">
        <f>MAX($A$7:A875)+1</f>
        <v>544</v>
      </c>
      <c r="B876" s="194" t="s">
        <v>105</v>
      </c>
      <c r="C876" s="407" t="s">
        <v>111</v>
      </c>
      <c r="D876" s="194" t="s">
        <v>182</v>
      </c>
      <c r="E876" s="194" t="s">
        <v>2450</v>
      </c>
      <c r="F876" s="194" t="s">
        <v>2448</v>
      </c>
      <c r="G876" s="193">
        <v>7.334</v>
      </c>
      <c r="H876" s="193">
        <v>8.531</v>
      </c>
      <c r="I876" s="193"/>
      <c r="J876" s="193">
        <v>1.197</v>
      </c>
      <c r="K876" s="126">
        <v>88.62</v>
      </c>
      <c r="L876" s="126">
        <v>88.62</v>
      </c>
      <c r="M876" s="126">
        <f t="shared" si="82"/>
        <v>69</v>
      </c>
      <c r="N876" s="636">
        <f t="shared" si="81"/>
        <v>69</v>
      </c>
      <c r="O876" s="226"/>
      <c r="P876" s="194"/>
      <c r="Q876" s="194"/>
      <c r="R876" s="194"/>
      <c r="S876" s="194"/>
      <c r="T876" s="194"/>
      <c r="U876" s="194"/>
      <c r="V876" s="194" t="s">
        <v>342</v>
      </c>
      <c r="W876" s="226">
        <v>107.61</v>
      </c>
      <c r="X876" s="226">
        <v>91.152</v>
      </c>
      <c r="Y876" s="194" t="s">
        <v>2451</v>
      </c>
      <c r="Z876" s="193" t="s">
        <v>334</v>
      </c>
      <c r="AA876" s="554"/>
      <c r="AB876" s="554" t="s">
        <v>340</v>
      </c>
      <c r="AC876" s="554">
        <f>SUMIF(Sheet3!B:B,C876,Sheet3!E:E)</f>
        <v>145</v>
      </c>
      <c r="AD876" s="194"/>
      <c r="AE876" s="75"/>
      <c r="AF876" s="554"/>
    </row>
    <row r="877" ht="36" outlineLevel="2" spans="1:32">
      <c r="A877" s="126">
        <f>MAX($A$7:A876)+1</f>
        <v>545</v>
      </c>
      <c r="B877" s="194" t="s">
        <v>105</v>
      </c>
      <c r="C877" s="194" t="s">
        <v>111</v>
      </c>
      <c r="D877" s="194" t="s">
        <v>186</v>
      </c>
      <c r="E877" s="194" t="s">
        <v>2452</v>
      </c>
      <c r="F877" s="311" t="s">
        <v>2453</v>
      </c>
      <c r="G877" s="193">
        <v>0.562</v>
      </c>
      <c r="H877" s="193">
        <v>5.572</v>
      </c>
      <c r="I877" s="193"/>
      <c r="J877" s="193">
        <v>5.01</v>
      </c>
      <c r="K877" s="126">
        <v>325.65</v>
      </c>
      <c r="L877" s="126">
        <v>325.65</v>
      </c>
      <c r="M877" s="126">
        <f t="shared" si="82"/>
        <v>254</v>
      </c>
      <c r="N877" s="636">
        <f t="shared" si="81"/>
        <v>254</v>
      </c>
      <c r="O877" s="226"/>
      <c r="P877" s="194" t="s">
        <v>2453</v>
      </c>
      <c r="Q877" s="193">
        <v>0.562</v>
      </c>
      <c r="R877" s="193">
        <v>5.572</v>
      </c>
      <c r="S877" s="193">
        <v>5.01</v>
      </c>
      <c r="T877" s="193">
        <v>5.01</v>
      </c>
      <c r="U877" s="193">
        <v>296.051</v>
      </c>
      <c r="V877" s="194" t="s">
        <v>245</v>
      </c>
      <c r="W877" s="226">
        <v>425.85</v>
      </c>
      <c r="X877" s="226">
        <v>360.72</v>
      </c>
      <c r="Y877" s="194" t="s">
        <v>2454</v>
      </c>
      <c r="Z877" s="193" t="s">
        <v>334</v>
      </c>
      <c r="AA877" s="563" t="s">
        <v>335</v>
      </c>
      <c r="AB877" s="563" t="s">
        <v>190</v>
      </c>
      <c r="AC877" s="563">
        <f>SUMIF(Sheet3!B:B,C877,Sheet3!D:D)</f>
        <v>65</v>
      </c>
      <c r="AD877" s="193">
        <f>(ROUND(AC877*T877,0))</f>
        <v>326</v>
      </c>
      <c r="AE877" s="75"/>
      <c r="AF877" s="554"/>
    </row>
    <row r="878" ht="24" outlineLevel="2" spans="1:32">
      <c r="A878" s="126">
        <f>MAX($A$7:A877)+1</f>
        <v>546</v>
      </c>
      <c r="B878" s="194" t="s">
        <v>105</v>
      </c>
      <c r="C878" s="407" t="s">
        <v>111</v>
      </c>
      <c r="D878" s="194" t="s">
        <v>186</v>
      </c>
      <c r="E878" s="194" t="s">
        <v>2455</v>
      </c>
      <c r="F878" s="194" t="s">
        <v>2456</v>
      </c>
      <c r="G878" s="193">
        <v>0</v>
      </c>
      <c r="H878" s="193">
        <v>2.933</v>
      </c>
      <c r="I878" s="193"/>
      <c r="J878" s="193">
        <v>2.933</v>
      </c>
      <c r="K878" s="126">
        <v>190.645</v>
      </c>
      <c r="L878" s="126">
        <v>190.645</v>
      </c>
      <c r="M878" s="126">
        <f t="shared" si="82"/>
        <v>149</v>
      </c>
      <c r="N878" s="636">
        <f t="shared" si="81"/>
        <v>149</v>
      </c>
      <c r="O878" s="226"/>
      <c r="P878" s="194"/>
      <c r="Q878" s="194"/>
      <c r="R878" s="194"/>
      <c r="S878" s="194"/>
      <c r="T878" s="194"/>
      <c r="U878" s="194"/>
      <c r="V878" s="194" t="s">
        <v>245</v>
      </c>
      <c r="W878" s="226">
        <v>249.305</v>
      </c>
      <c r="X878" s="226">
        <v>211.176</v>
      </c>
      <c r="Y878" s="194" t="s">
        <v>2457</v>
      </c>
      <c r="Z878" s="193" t="s">
        <v>334</v>
      </c>
      <c r="AA878" s="554"/>
      <c r="AB878" s="554" t="s">
        <v>190</v>
      </c>
      <c r="AC878" s="554">
        <f>SUMIF(Sheet3!B:B,C878,Sheet3!D:D)</f>
        <v>65</v>
      </c>
      <c r="AD878" s="194"/>
      <c r="AE878" s="75"/>
      <c r="AF878" s="554"/>
    </row>
    <row r="879" ht="36" outlineLevel="2" spans="1:32">
      <c r="A879" s="126">
        <f>MAX($A$7:A878)+1</f>
        <v>547</v>
      </c>
      <c r="B879" s="194" t="s">
        <v>105</v>
      </c>
      <c r="C879" s="194" t="s">
        <v>111</v>
      </c>
      <c r="D879" s="194" t="s">
        <v>187</v>
      </c>
      <c r="E879" s="194" t="s">
        <v>2458</v>
      </c>
      <c r="F879" s="311" t="s">
        <v>2459</v>
      </c>
      <c r="G879" s="193">
        <v>2</v>
      </c>
      <c r="H879" s="193">
        <v>3.495</v>
      </c>
      <c r="I879" s="193"/>
      <c r="J879" s="193">
        <v>1.495</v>
      </c>
      <c r="K879" s="126">
        <v>212.113</v>
      </c>
      <c r="L879" s="126">
        <v>210.5</v>
      </c>
      <c r="M879" s="126">
        <f t="shared" si="82"/>
        <v>164</v>
      </c>
      <c r="N879" s="636">
        <f t="shared" si="81"/>
        <v>164</v>
      </c>
      <c r="O879" s="226"/>
      <c r="P879" s="194" t="s">
        <v>2459</v>
      </c>
      <c r="Q879" s="193">
        <v>2</v>
      </c>
      <c r="R879" s="193">
        <v>3.495</v>
      </c>
      <c r="S879" s="193">
        <v>1.495</v>
      </c>
      <c r="T879" s="193">
        <v>1.495</v>
      </c>
      <c r="U879" s="193">
        <v>121.951</v>
      </c>
      <c r="V879" s="194" t="s">
        <v>342</v>
      </c>
      <c r="W879" s="226">
        <v>297.075</v>
      </c>
      <c r="X879" s="226">
        <v>251.64</v>
      </c>
      <c r="Y879" s="194" t="s">
        <v>2460</v>
      </c>
      <c r="Z879" s="193" t="s">
        <v>334</v>
      </c>
      <c r="AA879" s="563" t="s">
        <v>335</v>
      </c>
      <c r="AB879" s="563" t="s">
        <v>192</v>
      </c>
      <c r="AC879" s="563">
        <f>SUMIF(Sheet3!B:B,C879,Sheet3!F:F)</f>
        <v>40</v>
      </c>
      <c r="AD879" s="193">
        <f>(ROUND(AC879*T879,0))</f>
        <v>60</v>
      </c>
      <c r="AE879" s="75"/>
      <c r="AF879" s="554"/>
    </row>
    <row r="880" ht="36" outlineLevel="2" spans="1:32">
      <c r="A880" s="126">
        <f>MAX($A$7:A879)+1</f>
        <v>548</v>
      </c>
      <c r="B880" s="194" t="s">
        <v>105</v>
      </c>
      <c r="C880" s="194" t="s">
        <v>111</v>
      </c>
      <c r="D880" s="194" t="s">
        <v>182</v>
      </c>
      <c r="E880" s="194" t="s">
        <v>2461</v>
      </c>
      <c r="F880" s="311" t="s">
        <v>2462</v>
      </c>
      <c r="G880" s="193">
        <v>27.418</v>
      </c>
      <c r="H880" s="193">
        <v>29.07</v>
      </c>
      <c r="I880" s="193"/>
      <c r="J880" s="193">
        <v>1.652</v>
      </c>
      <c r="K880" s="126">
        <v>256.03</v>
      </c>
      <c r="L880" s="126">
        <v>272.58</v>
      </c>
      <c r="M880" s="126">
        <f t="shared" si="82"/>
        <v>213</v>
      </c>
      <c r="N880" s="636">
        <f t="shared" si="81"/>
        <v>213</v>
      </c>
      <c r="O880" s="226"/>
      <c r="P880" s="194" t="s">
        <v>2462</v>
      </c>
      <c r="Q880" s="193">
        <v>27.418</v>
      </c>
      <c r="R880" s="193">
        <v>29.07</v>
      </c>
      <c r="S880" s="193">
        <v>1.652</v>
      </c>
      <c r="T880" s="193">
        <v>1.652</v>
      </c>
      <c r="U880" s="193">
        <v>259.258</v>
      </c>
      <c r="V880" s="194" t="s">
        <v>342</v>
      </c>
      <c r="W880" s="226">
        <v>305.62</v>
      </c>
      <c r="X880" s="226">
        <v>272.58</v>
      </c>
      <c r="Y880" s="194" t="s">
        <v>2463</v>
      </c>
      <c r="Z880" s="193" t="s">
        <v>334</v>
      </c>
      <c r="AA880" s="563" t="s">
        <v>335</v>
      </c>
      <c r="AB880" s="563" t="s">
        <v>340</v>
      </c>
      <c r="AC880" s="563">
        <f>SUMIF(Sheet3!B:B,C880,Sheet3!E:E)</f>
        <v>145</v>
      </c>
      <c r="AD880" s="193">
        <f>(ROUND(AC880*T880,0))</f>
        <v>240</v>
      </c>
      <c r="AE880" s="75"/>
      <c r="AF880" s="554"/>
    </row>
    <row r="881" ht="24" outlineLevel="2" spans="1:32">
      <c r="A881" s="126">
        <f>MAX($A$7:A880)+1</f>
        <v>549</v>
      </c>
      <c r="B881" s="194" t="s">
        <v>105</v>
      </c>
      <c r="C881" s="194" t="s">
        <v>111</v>
      </c>
      <c r="D881" s="194" t="s">
        <v>775</v>
      </c>
      <c r="E881" s="194" t="s">
        <v>2464</v>
      </c>
      <c r="F881" s="311" t="s">
        <v>2442</v>
      </c>
      <c r="G881" s="193">
        <v>0</v>
      </c>
      <c r="H881" s="193">
        <v>2.62</v>
      </c>
      <c r="I881" s="193"/>
      <c r="J881" s="193">
        <v>2.62</v>
      </c>
      <c r="K881" s="126">
        <v>406.1</v>
      </c>
      <c r="L881" s="126">
        <v>417.978</v>
      </c>
      <c r="M881" s="126">
        <f t="shared" si="82"/>
        <v>326</v>
      </c>
      <c r="N881" s="636">
        <f t="shared" si="81"/>
        <v>326</v>
      </c>
      <c r="O881" s="226"/>
      <c r="P881" s="194" t="s">
        <v>2442</v>
      </c>
      <c r="Q881" s="193">
        <v>0</v>
      </c>
      <c r="R881" s="193">
        <v>2.62</v>
      </c>
      <c r="S881" s="193">
        <v>2.62</v>
      </c>
      <c r="T881" s="193">
        <v>2.62</v>
      </c>
      <c r="U881" s="193">
        <v>390.041</v>
      </c>
      <c r="V881" s="194" t="s">
        <v>342</v>
      </c>
      <c r="W881" s="226">
        <v>484.7</v>
      </c>
      <c r="X881" s="226">
        <v>432.3</v>
      </c>
      <c r="Y881" s="194" t="s">
        <v>2465</v>
      </c>
      <c r="Z881" s="193" t="s">
        <v>334</v>
      </c>
      <c r="AA881" s="563" t="s">
        <v>335</v>
      </c>
      <c r="AB881" s="563" t="s">
        <v>340</v>
      </c>
      <c r="AC881" s="563">
        <f>SUMIF(Sheet3!B:B,C881,Sheet3!E:E)</f>
        <v>145</v>
      </c>
      <c r="AD881" s="193">
        <f>(ROUND(AC881*T881,0))</f>
        <v>380</v>
      </c>
      <c r="AE881" s="75"/>
      <c r="AF881" s="554"/>
    </row>
    <row r="882" ht="24" outlineLevel="2" spans="1:32">
      <c r="A882" s="126">
        <f>MAX($A$7:A881)+1</f>
        <v>550</v>
      </c>
      <c r="B882" s="194" t="s">
        <v>105</v>
      </c>
      <c r="C882" s="407" t="s">
        <v>111</v>
      </c>
      <c r="D882" s="194" t="s">
        <v>186</v>
      </c>
      <c r="E882" s="194" t="s">
        <v>2466</v>
      </c>
      <c r="F882" s="194" t="s">
        <v>2467</v>
      </c>
      <c r="G882" s="193">
        <v>0</v>
      </c>
      <c r="H882" s="193">
        <v>2.082</v>
      </c>
      <c r="I882" s="193"/>
      <c r="J882" s="193">
        <v>2.082</v>
      </c>
      <c r="K882" s="126">
        <v>123.621</v>
      </c>
      <c r="L882" s="126">
        <v>124.921</v>
      </c>
      <c r="M882" s="126">
        <f t="shared" si="82"/>
        <v>97</v>
      </c>
      <c r="N882" s="636">
        <f t="shared" si="81"/>
        <v>97</v>
      </c>
      <c r="O882" s="226"/>
      <c r="P882" s="194"/>
      <c r="Q882" s="194"/>
      <c r="R882" s="194"/>
      <c r="S882" s="194"/>
      <c r="T882" s="194"/>
      <c r="U882" s="194"/>
      <c r="V882" s="194" t="s">
        <v>245</v>
      </c>
      <c r="W882" s="226">
        <v>145.74</v>
      </c>
      <c r="X882" s="226">
        <v>124.92</v>
      </c>
      <c r="Y882" s="194" t="s">
        <v>2468</v>
      </c>
      <c r="Z882" s="193" t="s">
        <v>334</v>
      </c>
      <c r="AA882" s="554"/>
      <c r="AB882" s="554" t="s">
        <v>190</v>
      </c>
      <c r="AC882" s="554">
        <f>SUMIF(Sheet3!B:B,C882,Sheet3!D:D)</f>
        <v>65</v>
      </c>
      <c r="AD882" s="194"/>
      <c r="AE882" s="75"/>
      <c r="AF882" s="554"/>
    </row>
    <row r="883" ht="36" outlineLevel="2" spans="1:32">
      <c r="A883" s="216">
        <f>MAX($A$7:A882)+1</f>
        <v>551</v>
      </c>
      <c r="B883" s="194" t="s">
        <v>105</v>
      </c>
      <c r="C883" s="194" t="s">
        <v>111</v>
      </c>
      <c r="D883" s="194" t="s">
        <v>182</v>
      </c>
      <c r="E883" s="194" t="s">
        <v>2469</v>
      </c>
      <c r="F883" s="311" t="s">
        <v>2470</v>
      </c>
      <c r="G883" s="193">
        <v>17.378</v>
      </c>
      <c r="H883" s="193">
        <v>21.952</v>
      </c>
      <c r="I883" s="193"/>
      <c r="J883" s="193">
        <v>4.574</v>
      </c>
      <c r="K883" s="126">
        <v>329</v>
      </c>
      <c r="L883" s="126">
        <v>320.18</v>
      </c>
      <c r="M883" s="126">
        <f t="shared" si="82"/>
        <v>250</v>
      </c>
      <c r="N883" s="636">
        <f t="shared" si="81"/>
        <v>250</v>
      </c>
      <c r="O883" s="226"/>
      <c r="P883" s="194" t="s">
        <v>2470</v>
      </c>
      <c r="Q883" s="193">
        <v>17.378</v>
      </c>
      <c r="R883" s="193">
        <v>21.952</v>
      </c>
      <c r="S883" s="193">
        <v>4.574</v>
      </c>
      <c r="T883" s="193">
        <v>4.574</v>
      </c>
      <c r="U883" s="193">
        <v>366.246</v>
      </c>
      <c r="V883" s="194" t="s">
        <v>342</v>
      </c>
      <c r="W883" s="226">
        <v>388.79</v>
      </c>
      <c r="X883" s="226">
        <v>329.328</v>
      </c>
      <c r="Y883" s="194" t="s">
        <v>2471</v>
      </c>
      <c r="Z883" s="193" t="s">
        <v>334</v>
      </c>
      <c r="AA883" s="563" t="s">
        <v>335</v>
      </c>
      <c r="AB883" s="563" t="s">
        <v>340</v>
      </c>
      <c r="AC883" s="563">
        <f>SUMIF(Sheet3!B:B,C883,Sheet3!E:E)</f>
        <v>145</v>
      </c>
      <c r="AD883" s="193">
        <f t="shared" ref="AD883:AD896" si="83">(ROUND(AC883*T883,0))</f>
        <v>663</v>
      </c>
      <c r="AE883" s="75"/>
      <c r="AF883" s="554"/>
    </row>
    <row r="884" ht="24" outlineLevel="2" spans="1:32">
      <c r="A884" s="216">
        <f>MAX($A$7:A883)+1</f>
        <v>552</v>
      </c>
      <c r="B884" s="194" t="s">
        <v>105</v>
      </c>
      <c r="C884" s="194" t="s">
        <v>111</v>
      </c>
      <c r="D884" s="194" t="s">
        <v>186</v>
      </c>
      <c r="E884" s="194" t="s">
        <v>2472</v>
      </c>
      <c r="F884" s="311" t="s">
        <v>2439</v>
      </c>
      <c r="G884" s="193">
        <v>0</v>
      </c>
      <c r="H884" s="193">
        <v>2.75</v>
      </c>
      <c r="I884" s="193"/>
      <c r="J884" s="193">
        <v>2.75</v>
      </c>
      <c r="K884" s="126">
        <v>198</v>
      </c>
      <c r="L884" s="126">
        <v>178.75</v>
      </c>
      <c r="M884" s="126">
        <f t="shared" si="82"/>
        <v>139</v>
      </c>
      <c r="N884" s="636">
        <f t="shared" si="81"/>
        <v>139</v>
      </c>
      <c r="O884" s="226"/>
      <c r="P884" s="194" t="s">
        <v>2439</v>
      </c>
      <c r="Q884" s="193">
        <v>0</v>
      </c>
      <c r="R884" s="193">
        <v>2.75</v>
      </c>
      <c r="S884" s="193">
        <v>2.75</v>
      </c>
      <c r="T884" s="193">
        <v>2.75</v>
      </c>
      <c r="U884" s="193">
        <v>167.246</v>
      </c>
      <c r="V884" s="194" t="s">
        <v>245</v>
      </c>
      <c r="W884" s="226">
        <v>233.75</v>
      </c>
      <c r="X884" s="226">
        <v>198</v>
      </c>
      <c r="Y884" s="194" t="s">
        <v>2440</v>
      </c>
      <c r="Z884" s="193" t="s">
        <v>334</v>
      </c>
      <c r="AA884" s="563" t="s">
        <v>335</v>
      </c>
      <c r="AB884" s="563" t="s">
        <v>190</v>
      </c>
      <c r="AC884" s="563">
        <f>SUMIF(Sheet3!B:B,C884,Sheet3!D:D)</f>
        <v>65</v>
      </c>
      <c r="AD884" s="193">
        <f t="shared" si="83"/>
        <v>179</v>
      </c>
      <c r="AE884" s="75"/>
      <c r="AF884" s="554"/>
    </row>
    <row r="885" ht="36" outlineLevel="2" spans="1:32">
      <c r="A885" s="216">
        <f>MAX($A$7:A884)+1</f>
        <v>553</v>
      </c>
      <c r="B885" s="194" t="s">
        <v>105</v>
      </c>
      <c r="C885" s="194" t="s">
        <v>111</v>
      </c>
      <c r="D885" s="194" t="s">
        <v>186</v>
      </c>
      <c r="E885" s="194" t="s">
        <v>2473</v>
      </c>
      <c r="F885" s="311" t="s">
        <v>2474</v>
      </c>
      <c r="G885" s="193">
        <v>0</v>
      </c>
      <c r="H885" s="193">
        <v>1.68</v>
      </c>
      <c r="I885" s="193"/>
      <c r="J885" s="193">
        <v>1.68</v>
      </c>
      <c r="K885" s="126">
        <v>121</v>
      </c>
      <c r="L885" s="126">
        <v>109.2</v>
      </c>
      <c r="M885" s="126">
        <f t="shared" si="82"/>
        <v>85</v>
      </c>
      <c r="N885" s="636">
        <f t="shared" si="81"/>
        <v>85</v>
      </c>
      <c r="O885" s="226"/>
      <c r="P885" s="194" t="s">
        <v>2474</v>
      </c>
      <c r="Q885" s="193">
        <v>0</v>
      </c>
      <c r="R885" s="193">
        <v>1.68</v>
      </c>
      <c r="S885" s="193">
        <v>1.68</v>
      </c>
      <c r="T885" s="193">
        <v>1.68</v>
      </c>
      <c r="U885" s="193">
        <v>75.322</v>
      </c>
      <c r="V885" s="194" t="s">
        <v>245</v>
      </c>
      <c r="W885" s="226">
        <v>141.61</v>
      </c>
      <c r="X885" s="226">
        <v>121.38</v>
      </c>
      <c r="Y885" s="194" t="s">
        <v>2475</v>
      </c>
      <c r="Z885" s="193" t="s">
        <v>334</v>
      </c>
      <c r="AA885" s="563" t="s">
        <v>335</v>
      </c>
      <c r="AB885" s="563" t="s">
        <v>190</v>
      </c>
      <c r="AC885" s="563">
        <f>SUMIF(Sheet3!B:B,C885,Sheet3!D:D)</f>
        <v>65</v>
      </c>
      <c r="AD885" s="193">
        <f t="shared" si="83"/>
        <v>109</v>
      </c>
      <c r="AE885" s="75"/>
      <c r="AF885" s="554"/>
    </row>
    <row r="886" ht="24" outlineLevel="2" spans="1:32">
      <c r="A886" s="216">
        <f>MAX($A$7:A885)+1</f>
        <v>554</v>
      </c>
      <c r="B886" s="194" t="s">
        <v>105</v>
      </c>
      <c r="C886" s="194" t="s">
        <v>111</v>
      </c>
      <c r="D886" s="194" t="s">
        <v>186</v>
      </c>
      <c r="E886" s="194" t="s">
        <v>2476</v>
      </c>
      <c r="F886" s="311" t="s">
        <v>2477</v>
      </c>
      <c r="G886" s="193">
        <v>0</v>
      </c>
      <c r="H886" s="193">
        <v>2.234</v>
      </c>
      <c r="I886" s="193"/>
      <c r="J886" s="193">
        <v>2.234</v>
      </c>
      <c r="K886" s="126">
        <v>134</v>
      </c>
      <c r="L886" s="126">
        <v>134.04</v>
      </c>
      <c r="M886" s="126">
        <f t="shared" si="82"/>
        <v>105</v>
      </c>
      <c r="N886" s="636">
        <f t="shared" si="81"/>
        <v>105</v>
      </c>
      <c r="O886" s="226"/>
      <c r="P886" s="194" t="s">
        <v>2477</v>
      </c>
      <c r="Q886" s="193">
        <v>0</v>
      </c>
      <c r="R886" s="193">
        <v>2.234</v>
      </c>
      <c r="S886" s="193">
        <v>2.234</v>
      </c>
      <c r="T886" s="193">
        <v>2.234</v>
      </c>
      <c r="U886" s="193">
        <v>155.303</v>
      </c>
      <c r="V886" s="194" t="s">
        <v>245</v>
      </c>
      <c r="W886" s="226">
        <v>156.38</v>
      </c>
      <c r="X886" s="226">
        <v>134.04</v>
      </c>
      <c r="Y886" s="194" t="s">
        <v>2478</v>
      </c>
      <c r="Z886" s="193" t="s">
        <v>334</v>
      </c>
      <c r="AA886" s="563" t="s">
        <v>335</v>
      </c>
      <c r="AB886" s="563" t="s">
        <v>190</v>
      </c>
      <c r="AC886" s="563">
        <f>SUMIF(Sheet3!B:B,C886,Sheet3!D:D)</f>
        <v>65</v>
      </c>
      <c r="AD886" s="193">
        <f t="shared" si="83"/>
        <v>145</v>
      </c>
      <c r="AE886" s="75"/>
      <c r="AF886" s="554"/>
    </row>
    <row r="887" ht="24" outlineLevel="2" spans="1:32">
      <c r="A887" s="216">
        <f>MAX($A$7:A886)+1</f>
        <v>555</v>
      </c>
      <c r="B887" s="194" t="s">
        <v>105</v>
      </c>
      <c r="C887" s="194" t="s">
        <v>111</v>
      </c>
      <c r="D887" s="194" t="s">
        <v>186</v>
      </c>
      <c r="E887" s="194" t="s">
        <v>2479</v>
      </c>
      <c r="F887" s="311" t="s">
        <v>2480</v>
      </c>
      <c r="G887" s="193">
        <v>0.85</v>
      </c>
      <c r="H887" s="193">
        <v>2.95</v>
      </c>
      <c r="I887" s="193"/>
      <c r="J887" s="193">
        <v>2.1</v>
      </c>
      <c r="K887" s="126">
        <v>160</v>
      </c>
      <c r="L887" s="126">
        <v>136.5</v>
      </c>
      <c r="M887" s="126">
        <f t="shared" si="82"/>
        <v>106</v>
      </c>
      <c r="N887" s="636">
        <f t="shared" si="81"/>
        <v>106</v>
      </c>
      <c r="O887" s="226"/>
      <c r="P887" s="194" t="s">
        <v>2480</v>
      </c>
      <c r="Q887" s="193">
        <v>0.85</v>
      </c>
      <c r="R887" s="193">
        <v>2.95</v>
      </c>
      <c r="S887" s="193">
        <v>2.1</v>
      </c>
      <c r="T887" s="193">
        <v>2.1</v>
      </c>
      <c r="U887" s="193">
        <v>142.293</v>
      </c>
      <c r="V887" s="194" t="s">
        <v>245</v>
      </c>
      <c r="W887" s="226">
        <v>187.04</v>
      </c>
      <c r="X887" s="226">
        <v>160.32</v>
      </c>
      <c r="Y887" s="194" t="s">
        <v>2481</v>
      </c>
      <c r="Z887" s="193" t="s">
        <v>334</v>
      </c>
      <c r="AA887" s="563" t="s">
        <v>335</v>
      </c>
      <c r="AB887" s="563" t="s">
        <v>190</v>
      </c>
      <c r="AC887" s="563">
        <f>SUMIF(Sheet3!B:B,C887,Sheet3!D:D)</f>
        <v>65</v>
      </c>
      <c r="AD887" s="193">
        <f t="shared" si="83"/>
        <v>137</v>
      </c>
      <c r="AE887" s="75"/>
      <c r="AF887" s="554"/>
    </row>
    <row r="888" ht="24" outlineLevel="2" spans="1:32">
      <c r="A888" s="216">
        <f>MAX($A$7:A887)+1</f>
        <v>556</v>
      </c>
      <c r="B888" s="194" t="s">
        <v>105</v>
      </c>
      <c r="C888" s="194" t="s">
        <v>111</v>
      </c>
      <c r="D888" s="194" t="s">
        <v>186</v>
      </c>
      <c r="E888" s="194" t="s">
        <v>2482</v>
      </c>
      <c r="F888" s="311" t="s">
        <v>2483</v>
      </c>
      <c r="G888" s="193">
        <v>0</v>
      </c>
      <c r="H888" s="193">
        <v>1.299</v>
      </c>
      <c r="I888" s="193"/>
      <c r="J888" s="193">
        <v>1.299</v>
      </c>
      <c r="K888" s="126">
        <v>94</v>
      </c>
      <c r="L888" s="126">
        <v>94</v>
      </c>
      <c r="M888" s="126">
        <f t="shared" si="82"/>
        <v>73</v>
      </c>
      <c r="N888" s="636">
        <f t="shared" si="81"/>
        <v>73</v>
      </c>
      <c r="O888" s="226"/>
      <c r="P888" s="194" t="s">
        <v>2483</v>
      </c>
      <c r="Q888" s="193">
        <v>0</v>
      </c>
      <c r="R888" s="193">
        <v>1.299</v>
      </c>
      <c r="S888" s="193">
        <v>1.299</v>
      </c>
      <c r="T888" s="193">
        <v>1.299</v>
      </c>
      <c r="U888" s="193">
        <v>98.432</v>
      </c>
      <c r="V888" s="194" t="s">
        <v>245</v>
      </c>
      <c r="W888" s="226">
        <v>110.415</v>
      </c>
      <c r="X888" s="226">
        <v>93.528</v>
      </c>
      <c r="Y888" s="194" t="s">
        <v>2484</v>
      </c>
      <c r="Z888" s="193" t="s">
        <v>334</v>
      </c>
      <c r="AA888" s="563" t="s">
        <v>335</v>
      </c>
      <c r="AB888" s="563" t="s">
        <v>190</v>
      </c>
      <c r="AC888" s="563">
        <f>SUMIF(Sheet3!B:B,C888,Sheet3!D:D)</f>
        <v>65</v>
      </c>
      <c r="AD888" s="193">
        <f t="shared" si="83"/>
        <v>84</v>
      </c>
      <c r="AE888" s="75"/>
      <c r="AF888" s="554"/>
    </row>
    <row r="889" ht="24" outlineLevel="2" spans="1:32">
      <c r="A889" s="216">
        <f>MAX($A$7:A888)+1</f>
        <v>557</v>
      </c>
      <c r="B889" s="194" t="s">
        <v>105</v>
      </c>
      <c r="C889" s="194" t="s">
        <v>111</v>
      </c>
      <c r="D889" s="194" t="s">
        <v>186</v>
      </c>
      <c r="E889" s="194" t="s">
        <v>2485</v>
      </c>
      <c r="F889" s="311" t="s">
        <v>2486</v>
      </c>
      <c r="G889" s="193">
        <v>0</v>
      </c>
      <c r="H889" s="193">
        <v>2.719</v>
      </c>
      <c r="I889" s="193"/>
      <c r="J889" s="193">
        <v>2.719</v>
      </c>
      <c r="K889" s="126">
        <v>196</v>
      </c>
      <c r="L889" s="126">
        <v>177.385</v>
      </c>
      <c r="M889" s="126">
        <f t="shared" si="82"/>
        <v>138</v>
      </c>
      <c r="N889" s="636">
        <f t="shared" si="81"/>
        <v>138</v>
      </c>
      <c r="O889" s="226"/>
      <c r="P889" s="194" t="s">
        <v>2486</v>
      </c>
      <c r="Q889" s="193">
        <v>0</v>
      </c>
      <c r="R889" s="193">
        <v>2.719</v>
      </c>
      <c r="S889" s="193">
        <v>2.719</v>
      </c>
      <c r="T889" s="193">
        <v>2.719</v>
      </c>
      <c r="U889" s="193">
        <v>193.603</v>
      </c>
      <c r="V889" s="194" t="s">
        <v>245</v>
      </c>
      <c r="W889" s="226">
        <v>231.965</v>
      </c>
      <c r="X889" s="226">
        <v>196.488</v>
      </c>
      <c r="Y889" s="194" t="s">
        <v>2487</v>
      </c>
      <c r="Z889" s="193" t="s">
        <v>334</v>
      </c>
      <c r="AA889" s="563" t="s">
        <v>335</v>
      </c>
      <c r="AB889" s="563" t="s">
        <v>190</v>
      </c>
      <c r="AC889" s="563">
        <f>SUMIF(Sheet3!B:B,C889,Sheet3!D:D)</f>
        <v>65</v>
      </c>
      <c r="AD889" s="193">
        <f t="shared" si="83"/>
        <v>177</v>
      </c>
      <c r="AE889" s="75"/>
      <c r="AF889" s="554"/>
    </row>
    <row r="890" ht="36" outlineLevel="2" spans="1:32">
      <c r="A890" s="216">
        <f>MAX($A$7:A889)+1</f>
        <v>558</v>
      </c>
      <c r="B890" s="194" t="s">
        <v>105</v>
      </c>
      <c r="C890" s="194" t="s">
        <v>111</v>
      </c>
      <c r="D890" s="194" t="s">
        <v>187</v>
      </c>
      <c r="E890" s="194" t="s">
        <v>2488</v>
      </c>
      <c r="F890" s="311" t="s">
        <v>2459</v>
      </c>
      <c r="G890" s="193">
        <v>5.495</v>
      </c>
      <c r="H890" s="193">
        <v>8.681</v>
      </c>
      <c r="I890" s="193"/>
      <c r="J890" s="193">
        <v>3.186</v>
      </c>
      <c r="K890" s="126">
        <v>229</v>
      </c>
      <c r="L890" s="126">
        <v>223.02</v>
      </c>
      <c r="M890" s="126">
        <f t="shared" si="82"/>
        <v>174</v>
      </c>
      <c r="N890" s="636">
        <f t="shared" si="81"/>
        <v>174</v>
      </c>
      <c r="O890" s="226"/>
      <c r="P890" s="194" t="s">
        <v>2459</v>
      </c>
      <c r="Q890" s="193">
        <v>5.495</v>
      </c>
      <c r="R890" s="193">
        <v>8.681</v>
      </c>
      <c r="S890" s="193">
        <v>3.186</v>
      </c>
      <c r="T890" s="193">
        <v>3.186</v>
      </c>
      <c r="U890" s="193">
        <v>263.314</v>
      </c>
      <c r="V890" s="194" t="s">
        <v>245</v>
      </c>
      <c r="W890" s="226">
        <v>270.81</v>
      </c>
      <c r="X890" s="226">
        <v>229.392</v>
      </c>
      <c r="Y890" s="194" t="s">
        <v>2489</v>
      </c>
      <c r="Z890" s="193" t="s">
        <v>334</v>
      </c>
      <c r="AA890" s="563" t="s">
        <v>335</v>
      </c>
      <c r="AB890" s="563" t="s">
        <v>192</v>
      </c>
      <c r="AC890" s="563">
        <f>SUMIF(Sheet3!B:B,C890,Sheet3!F:F)</f>
        <v>40</v>
      </c>
      <c r="AD890" s="193">
        <f t="shared" si="83"/>
        <v>127</v>
      </c>
      <c r="AE890" s="75"/>
      <c r="AF890" s="554"/>
    </row>
    <row r="891" ht="24" outlineLevel="2" spans="1:32">
      <c r="A891" s="216">
        <f>MAX($A$7:A890)+1</f>
        <v>559</v>
      </c>
      <c r="B891" s="194" t="s">
        <v>105</v>
      </c>
      <c r="C891" s="194" t="s">
        <v>111</v>
      </c>
      <c r="D891" s="194" t="s">
        <v>186</v>
      </c>
      <c r="E891" s="194" t="s">
        <v>2490</v>
      </c>
      <c r="F891" s="311" t="s">
        <v>2491</v>
      </c>
      <c r="G891" s="193">
        <v>0</v>
      </c>
      <c r="H891" s="193">
        <v>2.023</v>
      </c>
      <c r="I891" s="193"/>
      <c r="J891" s="193">
        <v>2.023</v>
      </c>
      <c r="K891" s="126">
        <v>121</v>
      </c>
      <c r="L891" s="126">
        <v>121.38</v>
      </c>
      <c r="M891" s="126">
        <f t="shared" si="82"/>
        <v>95</v>
      </c>
      <c r="N891" s="636">
        <f t="shared" si="81"/>
        <v>95</v>
      </c>
      <c r="O891" s="226"/>
      <c r="P891" s="194" t="s">
        <v>2491</v>
      </c>
      <c r="Q891" s="193">
        <v>0</v>
      </c>
      <c r="R891" s="193">
        <v>2.023</v>
      </c>
      <c r="S891" s="193">
        <v>2.023</v>
      </c>
      <c r="T891" s="193">
        <v>2.023</v>
      </c>
      <c r="U891" s="193">
        <v>176</v>
      </c>
      <c r="V891" s="194" t="s">
        <v>245</v>
      </c>
      <c r="W891" s="226">
        <v>141.61</v>
      </c>
      <c r="X891" s="226">
        <v>121.38</v>
      </c>
      <c r="Y891" s="194" t="s">
        <v>2492</v>
      </c>
      <c r="Z891" s="193" t="s">
        <v>334</v>
      </c>
      <c r="AA891" s="563" t="s">
        <v>335</v>
      </c>
      <c r="AB891" s="563" t="s">
        <v>190</v>
      </c>
      <c r="AC891" s="563">
        <f>SUMIF(Sheet3!B:B,C891,Sheet3!D:D)</f>
        <v>65</v>
      </c>
      <c r="AD891" s="193">
        <f t="shared" si="83"/>
        <v>131</v>
      </c>
      <c r="AE891" s="75"/>
      <c r="AF891" s="554"/>
    </row>
    <row r="892" ht="24" outlineLevel="2" spans="1:32">
      <c r="A892" s="216">
        <f>MAX($A$7:A891)+1</f>
        <v>560</v>
      </c>
      <c r="B892" s="194" t="s">
        <v>105</v>
      </c>
      <c r="C892" s="194" t="s">
        <v>111</v>
      </c>
      <c r="D892" s="194" t="s">
        <v>186</v>
      </c>
      <c r="E892" s="194" t="s">
        <v>2493</v>
      </c>
      <c r="F892" s="311" t="s">
        <v>2494</v>
      </c>
      <c r="G892" s="193">
        <v>0</v>
      </c>
      <c r="H892" s="193">
        <v>2.672</v>
      </c>
      <c r="I892" s="193"/>
      <c r="J892" s="193">
        <v>2.672</v>
      </c>
      <c r="K892" s="126">
        <v>160</v>
      </c>
      <c r="L892" s="126">
        <v>160.32</v>
      </c>
      <c r="M892" s="126">
        <f t="shared" si="82"/>
        <v>125</v>
      </c>
      <c r="N892" s="636">
        <f t="shared" si="81"/>
        <v>125</v>
      </c>
      <c r="O892" s="226"/>
      <c r="P892" s="194" t="s">
        <v>2494</v>
      </c>
      <c r="Q892" s="193">
        <v>0</v>
      </c>
      <c r="R892" s="193">
        <v>2.672</v>
      </c>
      <c r="S892" s="193">
        <v>2.672</v>
      </c>
      <c r="T892" s="193">
        <v>2.672</v>
      </c>
      <c r="U892" s="193">
        <v>189.67</v>
      </c>
      <c r="V892" s="194" t="s">
        <v>245</v>
      </c>
      <c r="W892" s="226">
        <v>187.04</v>
      </c>
      <c r="X892" s="226">
        <v>160.32</v>
      </c>
      <c r="Y892" s="194" t="s">
        <v>2495</v>
      </c>
      <c r="Z892" s="193" t="s">
        <v>334</v>
      </c>
      <c r="AA892" s="563" t="s">
        <v>335</v>
      </c>
      <c r="AB892" s="563" t="s">
        <v>190</v>
      </c>
      <c r="AC892" s="563">
        <f>SUMIF(Sheet3!B:B,C892,Sheet3!D:D)</f>
        <v>65</v>
      </c>
      <c r="AD892" s="193">
        <f t="shared" si="83"/>
        <v>174</v>
      </c>
      <c r="AE892" s="75"/>
      <c r="AF892" s="554"/>
    </row>
    <row r="893" ht="24" outlineLevel="2" spans="1:32">
      <c r="A893" s="216">
        <f>MAX($A$7:A892)+1</f>
        <v>561</v>
      </c>
      <c r="B893" s="194" t="s">
        <v>105</v>
      </c>
      <c r="C893" s="194" t="s">
        <v>111</v>
      </c>
      <c r="D893" s="194" t="s">
        <v>186</v>
      </c>
      <c r="E893" s="194" t="s">
        <v>2496</v>
      </c>
      <c r="F893" s="311" t="s">
        <v>2497</v>
      </c>
      <c r="G893" s="193">
        <v>0</v>
      </c>
      <c r="H893" s="193">
        <v>2.89</v>
      </c>
      <c r="I893" s="193"/>
      <c r="J893" s="193">
        <v>2.89</v>
      </c>
      <c r="K893" s="126">
        <v>173</v>
      </c>
      <c r="L893" s="126">
        <v>173.4</v>
      </c>
      <c r="M893" s="126">
        <f t="shared" si="82"/>
        <v>135</v>
      </c>
      <c r="N893" s="636">
        <f t="shared" si="81"/>
        <v>135</v>
      </c>
      <c r="O893" s="226"/>
      <c r="P893" s="194" t="s">
        <v>2497</v>
      </c>
      <c r="Q893" s="193">
        <v>0</v>
      </c>
      <c r="R893" s="193">
        <v>2.19</v>
      </c>
      <c r="S893" s="193">
        <v>2.19</v>
      </c>
      <c r="T893" s="193">
        <v>2.19</v>
      </c>
      <c r="U893" s="193">
        <v>188.199</v>
      </c>
      <c r="V893" s="194" t="s">
        <v>245</v>
      </c>
      <c r="W893" s="226">
        <v>202.3</v>
      </c>
      <c r="X893" s="226">
        <v>173.4</v>
      </c>
      <c r="Y893" s="194" t="s">
        <v>2498</v>
      </c>
      <c r="Z893" s="193" t="s">
        <v>334</v>
      </c>
      <c r="AA893" s="563" t="s">
        <v>335</v>
      </c>
      <c r="AB893" s="563" t="s">
        <v>190</v>
      </c>
      <c r="AC893" s="563">
        <f>SUMIF(Sheet3!B:B,C893,Sheet3!D:D)</f>
        <v>65</v>
      </c>
      <c r="AD893" s="193">
        <f t="shared" si="83"/>
        <v>142</v>
      </c>
      <c r="AE893" s="75"/>
      <c r="AF893" s="554"/>
    </row>
    <row r="894" ht="24" outlineLevel="2" spans="1:32">
      <c r="A894" s="216">
        <f>MAX($A$7:A893)+1</f>
        <v>562</v>
      </c>
      <c r="B894" s="194" t="s">
        <v>105</v>
      </c>
      <c r="C894" s="194" t="s">
        <v>111</v>
      </c>
      <c r="D894" s="194" t="s">
        <v>186</v>
      </c>
      <c r="E894" s="194" t="s">
        <v>2499</v>
      </c>
      <c r="F894" s="311" t="s">
        <v>2500</v>
      </c>
      <c r="G894" s="193">
        <v>0</v>
      </c>
      <c r="H894" s="193">
        <v>2.185</v>
      </c>
      <c r="I894" s="193"/>
      <c r="J894" s="193">
        <v>2.185</v>
      </c>
      <c r="K894" s="126">
        <v>157</v>
      </c>
      <c r="L894" s="126">
        <v>142.025</v>
      </c>
      <c r="M894" s="126">
        <f t="shared" si="82"/>
        <v>111</v>
      </c>
      <c r="N894" s="636">
        <f t="shared" si="81"/>
        <v>111</v>
      </c>
      <c r="O894" s="226"/>
      <c r="P894" s="194" t="s">
        <v>2500</v>
      </c>
      <c r="Q894" s="193">
        <v>0</v>
      </c>
      <c r="R894" s="193">
        <v>2.185</v>
      </c>
      <c r="S894" s="193">
        <v>2.185</v>
      </c>
      <c r="T894" s="193">
        <v>2.185</v>
      </c>
      <c r="U894" s="193">
        <v>155.173</v>
      </c>
      <c r="V894" s="194" t="s">
        <v>245</v>
      </c>
      <c r="W894" s="226">
        <v>185.725</v>
      </c>
      <c r="X894" s="226">
        <v>157.32</v>
      </c>
      <c r="Y894" s="194" t="s">
        <v>2501</v>
      </c>
      <c r="Z894" s="193" t="s">
        <v>334</v>
      </c>
      <c r="AA894" s="563" t="s">
        <v>335</v>
      </c>
      <c r="AB894" s="563" t="s">
        <v>190</v>
      </c>
      <c r="AC894" s="563">
        <f>SUMIF(Sheet3!B:B,C894,Sheet3!D:D)</f>
        <v>65</v>
      </c>
      <c r="AD894" s="193">
        <f t="shared" si="83"/>
        <v>142</v>
      </c>
      <c r="AE894" s="75"/>
      <c r="AF894" s="554"/>
    </row>
    <row r="895" ht="24" outlineLevel="2" spans="1:32">
      <c r="A895" s="216">
        <f>MAX($A$7:A894)+1</f>
        <v>563</v>
      </c>
      <c r="B895" s="194" t="s">
        <v>105</v>
      </c>
      <c r="C895" s="194" t="s">
        <v>111</v>
      </c>
      <c r="D895" s="194" t="s">
        <v>2502</v>
      </c>
      <c r="E895" s="194" t="s">
        <v>2503</v>
      </c>
      <c r="F895" s="311" t="s">
        <v>2504</v>
      </c>
      <c r="G895" s="193">
        <v>0</v>
      </c>
      <c r="H895" s="193">
        <v>2.141</v>
      </c>
      <c r="I895" s="193"/>
      <c r="J895" s="193">
        <v>2.141</v>
      </c>
      <c r="K895" s="126">
        <v>128</v>
      </c>
      <c r="L895" s="126">
        <v>128.46</v>
      </c>
      <c r="M895" s="126">
        <f t="shared" si="82"/>
        <v>100</v>
      </c>
      <c r="N895" s="636">
        <f t="shared" si="81"/>
        <v>100</v>
      </c>
      <c r="O895" s="226"/>
      <c r="P895" s="194" t="s">
        <v>2504</v>
      </c>
      <c r="Q895" s="193">
        <v>0</v>
      </c>
      <c r="R895" s="193">
        <v>2.141</v>
      </c>
      <c r="S895" s="193">
        <v>2.141</v>
      </c>
      <c r="T895" s="193">
        <v>2.141</v>
      </c>
      <c r="U895" s="193">
        <v>115</v>
      </c>
      <c r="V895" s="194" t="s">
        <v>342</v>
      </c>
      <c r="W895" s="226">
        <v>149.87</v>
      </c>
      <c r="X895" s="226">
        <v>128.46</v>
      </c>
      <c r="Y895" s="194" t="s">
        <v>2505</v>
      </c>
      <c r="Z895" s="193" t="s">
        <v>334</v>
      </c>
      <c r="AA895" s="563" t="s">
        <v>335</v>
      </c>
      <c r="AB895" s="563" t="s">
        <v>190</v>
      </c>
      <c r="AC895" s="563">
        <f>SUMIF(Sheet3!B:B,C895,Sheet3!D:D)</f>
        <v>65</v>
      </c>
      <c r="AD895" s="193">
        <f t="shared" si="83"/>
        <v>139</v>
      </c>
      <c r="AE895" s="75"/>
      <c r="AF895" s="554"/>
    </row>
    <row r="896" ht="24" outlineLevel="2" spans="1:32">
      <c r="A896" s="216">
        <f>MAX($A$7:A895)+1</f>
        <v>564</v>
      </c>
      <c r="B896" s="194" t="s">
        <v>105</v>
      </c>
      <c r="C896" s="194" t="s">
        <v>111</v>
      </c>
      <c r="D896" s="194" t="s">
        <v>186</v>
      </c>
      <c r="E896" s="194" t="s">
        <v>2506</v>
      </c>
      <c r="F896" s="311" t="s">
        <v>2507</v>
      </c>
      <c r="G896" s="193">
        <v>0</v>
      </c>
      <c r="H896" s="193">
        <v>3.055</v>
      </c>
      <c r="I896" s="193"/>
      <c r="J896" s="193">
        <v>3.055</v>
      </c>
      <c r="K896" s="126">
        <v>220</v>
      </c>
      <c r="L896" s="126">
        <v>198.575</v>
      </c>
      <c r="M896" s="126">
        <f t="shared" si="82"/>
        <v>155</v>
      </c>
      <c r="N896" s="636">
        <f t="shared" si="81"/>
        <v>155</v>
      </c>
      <c r="O896" s="226"/>
      <c r="P896" s="194" t="s">
        <v>2507</v>
      </c>
      <c r="Q896" s="193">
        <v>0</v>
      </c>
      <c r="R896" s="193">
        <v>3.055</v>
      </c>
      <c r="S896" s="193">
        <v>3.055</v>
      </c>
      <c r="T896" s="193">
        <v>3.055</v>
      </c>
      <c r="U896" s="193">
        <v>219.96</v>
      </c>
      <c r="V896" s="194" t="s">
        <v>245</v>
      </c>
      <c r="W896" s="226">
        <v>259.675</v>
      </c>
      <c r="X896" s="226">
        <v>219.96</v>
      </c>
      <c r="Y896" s="194" t="s">
        <v>2508</v>
      </c>
      <c r="Z896" s="193" t="s">
        <v>334</v>
      </c>
      <c r="AA896" s="563" t="s">
        <v>335</v>
      </c>
      <c r="AB896" s="563" t="s">
        <v>190</v>
      </c>
      <c r="AC896" s="563">
        <f>SUMIF(Sheet3!B:B,C896,Sheet3!D:D)</f>
        <v>65</v>
      </c>
      <c r="AD896" s="193">
        <f t="shared" si="83"/>
        <v>199</v>
      </c>
      <c r="AE896" s="75"/>
      <c r="AF896" s="554"/>
    </row>
    <row r="897" outlineLevel="2" spans="1:32">
      <c r="A897" s="126">
        <f>MAX($A$7:A896)+1</f>
        <v>565</v>
      </c>
      <c r="B897" s="194" t="s">
        <v>105</v>
      </c>
      <c r="C897" s="407" t="s">
        <v>111</v>
      </c>
      <c r="D897" s="115" t="s">
        <v>392</v>
      </c>
      <c r="E897" s="125" t="str">
        <f>C897&amp;D897</f>
        <v>廉江市前期工作</v>
      </c>
      <c r="F897" s="223" t="s">
        <v>2509</v>
      </c>
      <c r="G897" s="223"/>
      <c r="H897" s="223"/>
      <c r="I897" s="571"/>
      <c r="J897" s="223"/>
      <c r="K897" s="126">
        <v>123</v>
      </c>
      <c r="L897" s="126">
        <v>123</v>
      </c>
      <c r="M897" s="126">
        <v>123</v>
      </c>
      <c r="N897" s="636">
        <v>123</v>
      </c>
      <c r="O897" s="226"/>
      <c r="P897" s="571"/>
      <c r="Q897" s="571"/>
      <c r="R897" s="571"/>
      <c r="S897" s="571"/>
      <c r="T897" s="571"/>
      <c r="U897" s="571"/>
      <c r="V897" s="223"/>
      <c r="W897" s="640"/>
      <c r="X897" s="640"/>
      <c r="Y897" s="223"/>
      <c r="Z897" s="223"/>
      <c r="AA897" s="554"/>
      <c r="AB897" s="554" t="s">
        <v>392</v>
      </c>
      <c r="AC897" s="554"/>
      <c r="AD897" s="571"/>
      <c r="AE897" s="75">
        <v>123</v>
      </c>
      <c r="AF897" s="554"/>
    </row>
    <row r="898" ht="24" outlineLevel="2" spans="1:32">
      <c r="A898" s="126">
        <f>MAX($A$7:A897)+1</f>
        <v>566</v>
      </c>
      <c r="B898" s="194" t="s">
        <v>105</v>
      </c>
      <c r="C898" s="194" t="s">
        <v>110</v>
      </c>
      <c r="D898" s="194" t="s">
        <v>1811</v>
      </c>
      <c r="E898" s="194" t="s">
        <v>2510</v>
      </c>
      <c r="F898" s="311" t="s">
        <v>2511</v>
      </c>
      <c r="G898" s="193">
        <v>1.173</v>
      </c>
      <c r="H898" s="193">
        <v>3.005</v>
      </c>
      <c r="I898" s="193"/>
      <c r="J898" s="193">
        <v>1.832</v>
      </c>
      <c r="K898" s="126">
        <v>126</v>
      </c>
      <c r="L898" s="126">
        <v>126</v>
      </c>
      <c r="M898" s="126">
        <f t="shared" ref="M898:M919" si="84">N898</f>
        <v>98</v>
      </c>
      <c r="N898" s="634">
        <f t="shared" ref="N898:N919" si="85">ROUND(L898*0.7797,0)</f>
        <v>98</v>
      </c>
      <c r="O898" s="226"/>
      <c r="P898" s="194" t="s">
        <v>2511</v>
      </c>
      <c r="Q898" s="193">
        <v>1.173</v>
      </c>
      <c r="R898" s="193">
        <v>3.005</v>
      </c>
      <c r="S898" s="193">
        <v>1.832</v>
      </c>
      <c r="T898" s="193">
        <v>1.832</v>
      </c>
      <c r="U898" s="193">
        <v>129.247</v>
      </c>
      <c r="V898" s="194" t="s">
        <v>245</v>
      </c>
      <c r="W898" s="226">
        <v>149.234</v>
      </c>
      <c r="X898" s="226">
        <v>133.731</v>
      </c>
      <c r="Y898" s="194" t="s">
        <v>2512</v>
      </c>
      <c r="Z898" s="193" t="s">
        <v>334</v>
      </c>
      <c r="AA898" s="563" t="s">
        <v>335</v>
      </c>
      <c r="AB898" s="563" t="s">
        <v>190</v>
      </c>
      <c r="AC898" s="563">
        <f>SUMIF(Sheet3!B:B,C898,Sheet3!D:D)</f>
        <v>65</v>
      </c>
      <c r="AD898" s="193">
        <f t="shared" ref="AD898:AD919" si="86">(ROUND(AC898*T898,0))</f>
        <v>119</v>
      </c>
      <c r="AE898" s="75"/>
      <c r="AF898" s="554"/>
    </row>
    <row r="899" ht="36" outlineLevel="2" spans="1:32">
      <c r="A899" s="126">
        <f>MAX($A$7:A898)+1</f>
        <v>567</v>
      </c>
      <c r="B899" s="194" t="s">
        <v>105</v>
      </c>
      <c r="C899" s="194" t="s">
        <v>110</v>
      </c>
      <c r="D899" s="194" t="s">
        <v>1811</v>
      </c>
      <c r="E899" s="194" t="s">
        <v>2513</v>
      </c>
      <c r="F899" s="311" t="s">
        <v>2514</v>
      </c>
      <c r="G899" s="193">
        <v>0</v>
      </c>
      <c r="H899" s="193">
        <v>1.151</v>
      </c>
      <c r="I899" s="193"/>
      <c r="J899" s="193">
        <v>1.151</v>
      </c>
      <c r="K899" s="126">
        <v>78</v>
      </c>
      <c r="L899" s="126">
        <v>75</v>
      </c>
      <c r="M899" s="126">
        <f t="shared" si="84"/>
        <v>58</v>
      </c>
      <c r="N899" s="634">
        <f t="shared" si="85"/>
        <v>58</v>
      </c>
      <c r="O899" s="226"/>
      <c r="P899" s="194" t="s">
        <v>2514</v>
      </c>
      <c r="Q899" s="193">
        <v>0</v>
      </c>
      <c r="R899" s="193">
        <v>1.151</v>
      </c>
      <c r="S899" s="193">
        <v>1.151</v>
      </c>
      <c r="T899" s="193">
        <v>1.151</v>
      </c>
      <c r="U899" s="193">
        <v>112.919</v>
      </c>
      <c r="V899" s="194" t="s">
        <v>245</v>
      </c>
      <c r="W899" s="226">
        <v>92.59</v>
      </c>
      <c r="X899" s="226">
        <v>82.951</v>
      </c>
      <c r="Y899" s="194" t="s">
        <v>2515</v>
      </c>
      <c r="Z899" s="193" t="s">
        <v>334</v>
      </c>
      <c r="AA899" s="563" t="s">
        <v>335</v>
      </c>
      <c r="AB899" s="563" t="s">
        <v>190</v>
      </c>
      <c r="AC899" s="563">
        <f>SUMIF(Sheet3!B:B,C899,Sheet3!D:D)</f>
        <v>65</v>
      </c>
      <c r="AD899" s="193">
        <f t="shared" si="86"/>
        <v>75</v>
      </c>
      <c r="AE899" s="75"/>
      <c r="AF899" s="554"/>
    </row>
    <row r="900" ht="36" outlineLevel="2" spans="1:32">
      <c r="A900" s="126">
        <f>MAX($A$7:A899)+1</f>
        <v>568</v>
      </c>
      <c r="B900" s="194" t="s">
        <v>105</v>
      </c>
      <c r="C900" s="194" t="s">
        <v>110</v>
      </c>
      <c r="D900" s="194" t="s">
        <v>186</v>
      </c>
      <c r="E900" s="194" t="s">
        <v>2516</v>
      </c>
      <c r="F900" s="311" t="s">
        <v>2517</v>
      </c>
      <c r="G900" s="193">
        <v>4.278</v>
      </c>
      <c r="H900" s="193">
        <v>7.284</v>
      </c>
      <c r="I900" s="193"/>
      <c r="J900" s="193">
        <v>3.006</v>
      </c>
      <c r="K900" s="126">
        <v>174</v>
      </c>
      <c r="L900" s="126">
        <v>174</v>
      </c>
      <c r="M900" s="126">
        <f t="shared" si="84"/>
        <v>136</v>
      </c>
      <c r="N900" s="634">
        <f t="shared" si="85"/>
        <v>136</v>
      </c>
      <c r="O900" s="226"/>
      <c r="P900" s="194" t="s">
        <v>2517</v>
      </c>
      <c r="Q900" s="193">
        <v>4.278</v>
      </c>
      <c r="R900" s="193">
        <v>6.785</v>
      </c>
      <c r="S900" s="193">
        <v>2.507</v>
      </c>
      <c r="T900" s="193">
        <v>2.507</v>
      </c>
      <c r="U900" s="193">
        <v>146.272</v>
      </c>
      <c r="V900" s="194" t="s">
        <v>245</v>
      </c>
      <c r="W900" s="226">
        <v>205.78</v>
      </c>
      <c r="X900" s="226">
        <v>184.253</v>
      </c>
      <c r="Y900" s="194" t="s">
        <v>2518</v>
      </c>
      <c r="Z900" s="193" t="s">
        <v>334</v>
      </c>
      <c r="AA900" s="563" t="s">
        <v>335</v>
      </c>
      <c r="AB900" s="563" t="s">
        <v>190</v>
      </c>
      <c r="AC900" s="563">
        <f>SUMIF(Sheet3!B:B,C900,Sheet3!D:D)</f>
        <v>65</v>
      </c>
      <c r="AD900" s="193">
        <f t="shared" si="86"/>
        <v>163</v>
      </c>
      <c r="AE900" s="75"/>
      <c r="AF900" s="554"/>
    </row>
    <row r="901" ht="36" outlineLevel="2" spans="1:32">
      <c r="A901" s="126">
        <f>MAX($A$7:A900)+1</f>
        <v>569</v>
      </c>
      <c r="B901" s="194" t="s">
        <v>105</v>
      </c>
      <c r="C901" s="194" t="s">
        <v>110</v>
      </c>
      <c r="D901" s="194" t="s">
        <v>186</v>
      </c>
      <c r="E901" s="194" t="s">
        <v>2519</v>
      </c>
      <c r="F901" s="311" t="s">
        <v>2520</v>
      </c>
      <c r="G901" s="193">
        <v>0.479</v>
      </c>
      <c r="H901" s="193">
        <v>1.29</v>
      </c>
      <c r="I901" s="193"/>
      <c r="J901" s="193">
        <v>0.811</v>
      </c>
      <c r="K901" s="126">
        <v>47</v>
      </c>
      <c r="L901" s="126">
        <v>47</v>
      </c>
      <c r="M901" s="126">
        <f t="shared" si="84"/>
        <v>37</v>
      </c>
      <c r="N901" s="634">
        <f t="shared" si="85"/>
        <v>37</v>
      </c>
      <c r="O901" s="226"/>
      <c r="P901" s="194" t="s">
        <v>2520</v>
      </c>
      <c r="Q901" s="193">
        <v>0.479</v>
      </c>
      <c r="R901" s="193">
        <v>1.29</v>
      </c>
      <c r="S901" s="193">
        <v>0.811</v>
      </c>
      <c r="T901" s="193">
        <v>0.811</v>
      </c>
      <c r="U901" s="193">
        <v>50.519</v>
      </c>
      <c r="V901" s="194" t="s">
        <v>245</v>
      </c>
      <c r="W901" s="226">
        <v>55.473</v>
      </c>
      <c r="X901" s="226">
        <v>49.719</v>
      </c>
      <c r="Y901" s="194" t="s">
        <v>2521</v>
      </c>
      <c r="Z901" s="193" t="s">
        <v>334</v>
      </c>
      <c r="AA901" s="563" t="s">
        <v>335</v>
      </c>
      <c r="AB901" s="563" t="s">
        <v>190</v>
      </c>
      <c r="AC901" s="563">
        <f>SUMIF(Sheet3!B:B,C901,Sheet3!D:D)</f>
        <v>65</v>
      </c>
      <c r="AD901" s="193">
        <f t="shared" si="86"/>
        <v>53</v>
      </c>
      <c r="AE901" s="75"/>
      <c r="AF901" s="554"/>
    </row>
    <row r="902" ht="36" outlineLevel="2" spans="1:32">
      <c r="A902" s="126">
        <f>MAX($A$7:A901)+1</f>
        <v>570</v>
      </c>
      <c r="B902" s="194" t="s">
        <v>105</v>
      </c>
      <c r="C902" s="194" t="s">
        <v>110</v>
      </c>
      <c r="D902" s="194" t="s">
        <v>702</v>
      </c>
      <c r="E902" s="194" t="s">
        <v>2522</v>
      </c>
      <c r="F902" s="311" t="s">
        <v>2523</v>
      </c>
      <c r="G902" s="193">
        <v>0</v>
      </c>
      <c r="H902" s="193">
        <v>4.96</v>
      </c>
      <c r="I902" s="193"/>
      <c r="J902" s="193">
        <v>4.96</v>
      </c>
      <c r="K902" s="126">
        <v>254</v>
      </c>
      <c r="L902" s="126">
        <v>254</v>
      </c>
      <c r="M902" s="126">
        <f t="shared" si="84"/>
        <v>198</v>
      </c>
      <c r="N902" s="634">
        <f t="shared" si="85"/>
        <v>198</v>
      </c>
      <c r="O902" s="226"/>
      <c r="P902" s="194" t="s">
        <v>2523</v>
      </c>
      <c r="Q902" s="193">
        <v>0</v>
      </c>
      <c r="R902" s="193">
        <v>4.96</v>
      </c>
      <c r="S902" s="193">
        <v>4.96</v>
      </c>
      <c r="T902" s="193">
        <v>4.96</v>
      </c>
      <c r="U902" s="193">
        <v>274.113</v>
      </c>
      <c r="V902" s="194" t="s">
        <v>245</v>
      </c>
      <c r="W902" s="226">
        <v>300.969</v>
      </c>
      <c r="X902" s="226">
        <v>269.418</v>
      </c>
      <c r="Y902" s="194" t="s">
        <v>2524</v>
      </c>
      <c r="Z902" s="193" t="s">
        <v>334</v>
      </c>
      <c r="AA902" s="563" t="s">
        <v>335</v>
      </c>
      <c r="AB902" s="563" t="s">
        <v>190</v>
      </c>
      <c r="AC902" s="563">
        <f>SUMIF(Sheet3!B:B,C902,Sheet3!D:D)</f>
        <v>65</v>
      </c>
      <c r="AD902" s="193">
        <f t="shared" si="86"/>
        <v>322</v>
      </c>
      <c r="AE902" s="75"/>
      <c r="AF902" s="554"/>
    </row>
    <row r="903" ht="24" outlineLevel="2" spans="1:32">
      <c r="A903" s="126">
        <f>MAX($A$7:A902)+1</f>
        <v>571</v>
      </c>
      <c r="B903" s="194" t="s">
        <v>105</v>
      </c>
      <c r="C903" s="194" t="s">
        <v>110</v>
      </c>
      <c r="D903" s="194" t="s">
        <v>186</v>
      </c>
      <c r="E903" s="194" t="s">
        <v>2525</v>
      </c>
      <c r="F903" s="311" t="s">
        <v>2526</v>
      </c>
      <c r="G903" s="193">
        <v>6.077</v>
      </c>
      <c r="H903" s="193">
        <v>7.062</v>
      </c>
      <c r="I903" s="193"/>
      <c r="J903" s="193">
        <v>0.985</v>
      </c>
      <c r="K903" s="126">
        <v>44</v>
      </c>
      <c r="L903" s="126">
        <v>44</v>
      </c>
      <c r="M903" s="126">
        <f t="shared" si="84"/>
        <v>34</v>
      </c>
      <c r="N903" s="634">
        <f t="shared" si="85"/>
        <v>34</v>
      </c>
      <c r="O903" s="226"/>
      <c r="P903" s="194" t="s">
        <v>2526</v>
      </c>
      <c r="Q903" s="193">
        <v>6.077</v>
      </c>
      <c r="R903" s="193">
        <v>7.062</v>
      </c>
      <c r="S903" s="193">
        <v>0.985</v>
      </c>
      <c r="T903" s="193">
        <v>0.985</v>
      </c>
      <c r="U903" s="193">
        <v>47.902</v>
      </c>
      <c r="V903" s="194" t="s">
        <v>245</v>
      </c>
      <c r="W903" s="226">
        <v>52.802</v>
      </c>
      <c r="X903" s="226">
        <v>47.214</v>
      </c>
      <c r="Y903" s="194" t="s">
        <v>2527</v>
      </c>
      <c r="Z903" s="193" t="s">
        <v>334</v>
      </c>
      <c r="AA903" s="563" t="s">
        <v>335</v>
      </c>
      <c r="AB903" s="563" t="s">
        <v>190</v>
      </c>
      <c r="AC903" s="563">
        <f>SUMIF(Sheet3!B:B,C903,Sheet3!D:D)</f>
        <v>65</v>
      </c>
      <c r="AD903" s="193">
        <f t="shared" si="86"/>
        <v>64</v>
      </c>
      <c r="AE903" s="75"/>
      <c r="AF903" s="554"/>
    </row>
    <row r="904" ht="36" outlineLevel="2" spans="1:32">
      <c r="A904" s="126">
        <f>MAX($A$7:A903)+1</f>
        <v>572</v>
      </c>
      <c r="B904" s="194" t="s">
        <v>105</v>
      </c>
      <c r="C904" s="194" t="s">
        <v>110</v>
      </c>
      <c r="D904" s="194" t="s">
        <v>186</v>
      </c>
      <c r="E904" s="194" t="s">
        <v>2528</v>
      </c>
      <c r="F904" s="311" t="s">
        <v>2529</v>
      </c>
      <c r="G904" s="193">
        <v>0</v>
      </c>
      <c r="H904" s="193">
        <v>2.914</v>
      </c>
      <c r="I904" s="193"/>
      <c r="J904" s="193">
        <v>2.914</v>
      </c>
      <c r="K904" s="126">
        <v>160</v>
      </c>
      <c r="L904" s="126">
        <v>160</v>
      </c>
      <c r="M904" s="126">
        <f t="shared" si="84"/>
        <v>125</v>
      </c>
      <c r="N904" s="634">
        <f t="shared" si="85"/>
        <v>125</v>
      </c>
      <c r="O904" s="226"/>
      <c r="P904" s="194" t="s">
        <v>2529</v>
      </c>
      <c r="Q904" s="193">
        <v>0</v>
      </c>
      <c r="R904" s="193">
        <v>2.914</v>
      </c>
      <c r="S904" s="193">
        <v>2.914</v>
      </c>
      <c r="T904" s="193">
        <v>2.914</v>
      </c>
      <c r="U904" s="193">
        <v>172.446</v>
      </c>
      <c r="V904" s="194" t="s">
        <v>245</v>
      </c>
      <c r="W904" s="226">
        <v>189.286</v>
      </c>
      <c r="X904" s="226">
        <v>169.549</v>
      </c>
      <c r="Y904" s="194" t="s">
        <v>2530</v>
      </c>
      <c r="Z904" s="193" t="s">
        <v>334</v>
      </c>
      <c r="AA904" s="563" t="s">
        <v>335</v>
      </c>
      <c r="AB904" s="563" t="s">
        <v>190</v>
      </c>
      <c r="AC904" s="563">
        <f>SUMIF(Sheet3!B:B,C904,Sheet3!D:D)</f>
        <v>65</v>
      </c>
      <c r="AD904" s="193">
        <f t="shared" si="86"/>
        <v>189</v>
      </c>
      <c r="AE904" s="75"/>
      <c r="AF904" s="554"/>
    </row>
    <row r="905" ht="24" outlineLevel="2" spans="1:32">
      <c r="A905" s="126">
        <f>MAX($A$7:A904)+1</f>
        <v>573</v>
      </c>
      <c r="B905" s="194" t="s">
        <v>105</v>
      </c>
      <c r="C905" s="194" t="s">
        <v>110</v>
      </c>
      <c r="D905" s="194" t="s">
        <v>702</v>
      </c>
      <c r="E905" s="194" t="s">
        <v>2531</v>
      </c>
      <c r="F905" s="311" t="s">
        <v>2532</v>
      </c>
      <c r="G905" s="193">
        <v>0</v>
      </c>
      <c r="H905" s="193">
        <v>2.392</v>
      </c>
      <c r="I905" s="193"/>
      <c r="J905" s="193">
        <v>2.392</v>
      </c>
      <c r="K905" s="126">
        <v>127</v>
      </c>
      <c r="L905" s="126">
        <v>127</v>
      </c>
      <c r="M905" s="126">
        <f t="shared" si="84"/>
        <v>99</v>
      </c>
      <c r="N905" s="634">
        <f t="shared" si="85"/>
        <v>99</v>
      </c>
      <c r="O905" s="226"/>
      <c r="P905" s="194" t="s">
        <v>2532</v>
      </c>
      <c r="Q905" s="193">
        <v>0</v>
      </c>
      <c r="R905" s="193">
        <v>2.392</v>
      </c>
      <c r="S905" s="193">
        <v>2.392</v>
      </c>
      <c r="T905" s="193">
        <v>2.392</v>
      </c>
      <c r="U905" s="193">
        <v>136.548</v>
      </c>
      <c r="V905" s="194" t="s">
        <v>245</v>
      </c>
      <c r="W905" s="226">
        <v>150.102</v>
      </c>
      <c r="X905" s="226">
        <v>134.46</v>
      </c>
      <c r="Y905" s="194" t="s">
        <v>2533</v>
      </c>
      <c r="Z905" s="193" t="s">
        <v>334</v>
      </c>
      <c r="AA905" s="563" t="s">
        <v>335</v>
      </c>
      <c r="AB905" s="563" t="s">
        <v>190</v>
      </c>
      <c r="AC905" s="563">
        <f>SUMIF(Sheet3!B:B,C905,Sheet3!D:D)</f>
        <v>65</v>
      </c>
      <c r="AD905" s="193">
        <f t="shared" si="86"/>
        <v>155</v>
      </c>
      <c r="AE905" s="75"/>
      <c r="AF905" s="554"/>
    </row>
    <row r="906" ht="24" outlineLevel="2" spans="1:32">
      <c r="A906" s="126">
        <f>MAX($A$7:A905)+1</f>
        <v>574</v>
      </c>
      <c r="B906" s="194" t="s">
        <v>105</v>
      </c>
      <c r="C906" s="194" t="s">
        <v>110</v>
      </c>
      <c r="D906" s="194" t="s">
        <v>1811</v>
      </c>
      <c r="E906" s="194" t="s">
        <v>2534</v>
      </c>
      <c r="F906" s="311" t="s">
        <v>2535</v>
      </c>
      <c r="G906" s="193">
        <v>0</v>
      </c>
      <c r="H906" s="193">
        <v>1.338</v>
      </c>
      <c r="I906" s="193"/>
      <c r="J906" s="193">
        <v>1.338</v>
      </c>
      <c r="K906" s="126">
        <v>92</v>
      </c>
      <c r="L906" s="126">
        <v>92</v>
      </c>
      <c r="M906" s="126">
        <f t="shared" si="84"/>
        <v>72</v>
      </c>
      <c r="N906" s="634">
        <f t="shared" si="85"/>
        <v>72</v>
      </c>
      <c r="O906" s="226"/>
      <c r="P906" s="194" t="s">
        <v>2535</v>
      </c>
      <c r="Q906" s="193">
        <v>0</v>
      </c>
      <c r="R906" s="193">
        <v>1.338</v>
      </c>
      <c r="S906" s="193">
        <v>1.338</v>
      </c>
      <c r="T906" s="193">
        <v>1.338</v>
      </c>
      <c r="U906" s="193">
        <v>142.898</v>
      </c>
      <c r="V906" s="194" t="s">
        <v>245</v>
      </c>
      <c r="W906" s="226">
        <v>106.08</v>
      </c>
      <c r="X906" s="226">
        <v>97.59</v>
      </c>
      <c r="Y906" s="194" t="s">
        <v>2536</v>
      </c>
      <c r="Z906" s="193" t="s">
        <v>334</v>
      </c>
      <c r="AA906" s="563" t="s">
        <v>335</v>
      </c>
      <c r="AB906" s="563" t="s">
        <v>190</v>
      </c>
      <c r="AC906" s="563">
        <f>SUMIF(Sheet3!B:B,C906,Sheet3!D:D)</f>
        <v>65</v>
      </c>
      <c r="AD906" s="193">
        <f t="shared" si="86"/>
        <v>87</v>
      </c>
      <c r="AE906" s="75"/>
      <c r="AF906" s="554"/>
    </row>
    <row r="907" ht="36" outlineLevel="2" spans="1:32">
      <c r="A907" s="126">
        <f>MAX($A$7:A906)+1</f>
        <v>575</v>
      </c>
      <c r="B907" s="194" t="s">
        <v>105</v>
      </c>
      <c r="C907" s="194" t="s">
        <v>110</v>
      </c>
      <c r="D907" s="194" t="s">
        <v>182</v>
      </c>
      <c r="E907" s="194" t="s">
        <v>2537</v>
      </c>
      <c r="F907" s="311" t="s">
        <v>2538</v>
      </c>
      <c r="G907" s="193">
        <v>25.965</v>
      </c>
      <c r="H907" s="193">
        <v>26.481</v>
      </c>
      <c r="I907" s="193"/>
      <c r="J907" s="193">
        <v>0.516</v>
      </c>
      <c r="K907" s="126">
        <v>25</v>
      </c>
      <c r="L907" s="126">
        <v>25</v>
      </c>
      <c r="M907" s="126">
        <f t="shared" si="84"/>
        <v>19</v>
      </c>
      <c r="N907" s="634">
        <f t="shared" si="85"/>
        <v>19</v>
      </c>
      <c r="O907" s="226"/>
      <c r="P907" s="194" t="s">
        <v>2538</v>
      </c>
      <c r="Q907" s="193">
        <v>25.965</v>
      </c>
      <c r="R907" s="193">
        <v>26.482</v>
      </c>
      <c r="S907" s="193">
        <v>0.517</v>
      </c>
      <c r="T907" s="193">
        <v>0.517</v>
      </c>
      <c r="U907" s="193">
        <v>30.77</v>
      </c>
      <c r="V907" s="194" t="s">
        <v>342</v>
      </c>
      <c r="W907" s="226">
        <v>30.927</v>
      </c>
      <c r="X907" s="226">
        <v>27.031</v>
      </c>
      <c r="Y907" s="194" t="s">
        <v>2539</v>
      </c>
      <c r="Z907" s="193" t="s">
        <v>334</v>
      </c>
      <c r="AA907" s="563" t="s">
        <v>335</v>
      </c>
      <c r="AB907" s="563" t="s">
        <v>340</v>
      </c>
      <c r="AC907" s="563">
        <f>SUMIF(Sheet3!B:B,C907,Sheet3!E:E)</f>
        <v>145</v>
      </c>
      <c r="AD907" s="193">
        <f t="shared" si="86"/>
        <v>75</v>
      </c>
      <c r="AE907" s="75"/>
      <c r="AF907" s="554"/>
    </row>
    <row r="908" ht="36" outlineLevel="2" spans="1:32">
      <c r="A908" s="126">
        <f>MAX($A$7:A907)+1</f>
        <v>576</v>
      </c>
      <c r="B908" s="194" t="s">
        <v>105</v>
      </c>
      <c r="C908" s="194" t="s">
        <v>110</v>
      </c>
      <c r="D908" s="194" t="s">
        <v>1811</v>
      </c>
      <c r="E908" s="194" t="s">
        <v>2540</v>
      </c>
      <c r="F908" s="311" t="s">
        <v>2541</v>
      </c>
      <c r="G908" s="193">
        <v>0</v>
      </c>
      <c r="H908" s="193">
        <v>0.162</v>
      </c>
      <c r="I908" s="193"/>
      <c r="J908" s="193">
        <v>1.915</v>
      </c>
      <c r="K908" s="126">
        <v>124</v>
      </c>
      <c r="L908" s="126">
        <v>124</v>
      </c>
      <c r="M908" s="126">
        <f t="shared" si="84"/>
        <v>97</v>
      </c>
      <c r="N908" s="634">
        <f t="shared" si="85"/>
        <v>97</v>
      </c>
      <c r="O908" s="226"/>
      <c r="P908" s="194" t="s">
        <v>2541</v>
      </c>
      <c r="Q908" s="193">
        <v>0</v>
      </c>
      <c r="R908" s="193">
        <v>1.922</v>
      </c>
      <c r="S908" s="193">
        <v>1.922</v>
      </c>
      <c r="T908" s="193">
        <v>1.922</v>
      </c>
      <c r="U908" s="193">
        <v>121.808</v>
      </c>
      <c r="V908" s="194" t="s">
        <v>245</v>
      </c>
      <c r="W908" s="226">
        <v>142.77</v>
      </c>
      <c r="X908" s="226">
        <v>131.34</v>
      </c>
      <c r="Y908" s="194" t="s">
        <v>2542</v>
      </c>
      <c r="Z908" s="193" t="s">
        <v>334</v>
      </c>
      <c r="AA908" s="563" t="s">
        <v>335</v>
      </c>
      <c r="AB908" s="563" t="s">
        <v>190</v>
      </c>
      <c r="AC908" s="563">
        <f>SUMIF(Sheet3!B:B,C908,Sheet3!D:D)</f>
        <v>65</v>
      </c>
      <c r="AD908" s="193">
        <f t="shared" si="86"/>
        <v>125</v>
      </c>
      <c r="AE908" s="75"/>
      <c r="AF908" s="554"/>
    </row>
    <row r="909" ht="24" outlineLevel="2" spans="1:32">
      <c r="A909" s="126">
        <f>MAX($A$7:A908)+1</f>
        <v>577</v>
      </c>
      <c r="B909" s="194" t="s">
        <v>105</v>
      </c>
      <c r="C909" s="194" t="s">
        <v>110</v>
      </c>
      <c r="D909" s="194" t="s">
        <v>1811</v>
      </c>
      <c r="E909" s="194" t="s">
        <v>2543</v>
      </c>
      <c r="F909" s="311" t="s">
        <v>2544</v>
      </c>
      <c r="G909" s="193">
        <v>0</v>
      </c>
      <c r="H909" s="193">
        <v>2.064</v>
      </c>
      <c r="I909" s="193"/>
      <c r="J909" s="193">
        <v>2.064</v>
      </c>
      <c r="K909" s="126">
        <v>133</v>
      </c>
      <c r="L909" s="126">
        <v>133</v>
      </c>
      <c r="M909" s="126">
        <f t="shared" si="84"/>
        <v>104</v>
      </c>
      <c r="N909" s="634">
        <f t="shared" si="85"/>
        <v>104</v>
      </c>
      <c r="O909" s="226"/>
      <c r="P909" s="194" t="s">
        <v>2544</v>
      </c>
      <c r="Q909" s="193">
        <v>0</v>
      </c>
      <c r="R909" s="193">
        <v>2.064</v>
      </c>
      <c r="S909" s="193">
        <v>2.064</v>
      </c>
      <c r="T909" s="193">
        <v>2.064</v>
      </c>
      <c r="U909" s="193">
        <v>151.129</v>
      </c>
      <c r="V909" s="194" t="s">
        <v>245</v>
      </c>
      <c r="W909" s="226">
        <v>153.93</v>
      </c>
      <c r="X909" s="226">
        <v>141.62</v>
      </c>
      <c r="Y909" s="194" t="s">
        <v>2545</v>
      </c>
      <c r="Z909" s="193" t="s">
        <v>334</v>
      </c>
      <c r="AA909" s="563" t="s">
        <v>335</v>
      </c>
      <c r="AB909" s="563" t="s">
        <v>190</v>
      </c>
      <c r="AC909" s="563">
        <f>SUMIF(Sheet3!B:B,C909,Sheet3!D:D)</f>
        <v>65</v>
      </c>
      <c r="AD909" s="193">
        <f t="shared" si="86"/>
        <v>134</v>
      </c>
      <c r="AE909" s="75"/>
      <c r="AF909" s="554"/>
    </row>
    <row r="910" ht="24" outlineLevel="2" spans="1:32">
      <c r="A910" s="126">
        <f>MAX($A$7:A909)+1</f>
        <v>578</v>
      </c>
      <c r="B910" s="194" t="s">
        <v>105</v>
      </c>
      <c r="C910" s="194" t="s">
        <v>110</v>
      </c>
      <c r="D910" s="194" t="s">
        <v>186</v>
      </c>
      <c r="E910" s="194" t="s">
        <v>2546</v>
      </c>
      <c r="F910" s="311" t="s">
        <v>2547</v>
      </c>
      <c r="G910" s="193">
        <v>3.6</v>
      </c>
      <c r="H910" s="193">
        <v>4.978</v>
      </c>
      <c r="I910" s="193"/>
      <c r="J910" s="193">
        <v>1.378</v>
      </c>
      <c r="K910" s="126">
        <v>92</v>
      </c>
      <c r="L910" s="126">
        <v>92</v>
      </c>
      <c r="M910" s="126">
        <f t="shared" si="84"/>
        <v>72</v>
      </c>
      <c r="N910" s="634">
        <f t="shared" si="85"/>
        <v>72</v>
      </c>
      <c r="O910" s="226"/>
      <c r="P910" s="194" t="s">
        <v>2547</v>
      </c>
      <c r="Q910" s="193">
        <v>3.6</v>
      </c>
      <c r="R910" s="193">
        <v>4.978</v>
      </c>
      <c r="S910" s="193">
        <v>1.378</v>
      </c>
      <c r="T910" s="193">
        <v>1.378</v>
      </c>
      <c r="U910" s="193">
        <v>89.107</v>
      </c>
      <c r="V910" s="194" t="s">
        <v>245</v>
      </c>
      <c r="W910" s="226">
        <v>109.238</v>
      </c>
      <c r="X910" s="226">
        <v>97.874</v>
      </c>
      <c r="Y910" s="194" t="s">
        <v>2548</v>
      </c>
      <c r="Z910" s="193" t="s">
        <v>334</v>
      </c>
      <c r="AA910" s="563" t="s">
        <v>335</v>
      </c>
      <c r="AB910" s="563" t="s">
        <v>190</v>
      </c>
      <c r="AC910" s="563">
        <f>SUMIF(Sheet3!B:B,C910,Sheet3!D:D)</f>
        <v>65</v>
      </c>
      <c r="AD910" s="193">
        <f t="shared" si="86"/>
        <v>90</v>
      </c>
      <c r="AE910" s="75"/>
      <c r="AF910" s="554"/>
    </row>
    <row r="911" ht="36" outlineLevel="2" spans="1:32">
      <c r="A911" s="126">
        <f>MAX($A$7:A910)+1</f>
        <v>579</v>
      </c>
      <c r="B911" s="194" t="s">
        <v>105</v>
      </c>
      <c r="C911" s="194" t="s">
        <v>110</v>
      </c>
      <c r="D911" s="194" t="s">
        <v>1811</v>
      </c>
      <c r="E911" s="194" t="s">
        <v>2549</v>
      </c>
      <c r="F911" s="311" t="s">
        <v>2550</v>
      </c>
      <c r="G911" s="193">
        <v>0</v>
      </c>
      <c r="H911" s="193">
        <v>0.625</v>
      </c>
      <c r="I911" s="193"/>
      <c r="J911" s="193">
        <v>0.625</v>
      </c>
      <c r="K911" s="126">
        <v>40</v>
      </c>
      <c r="L911" s="126">
        <v>40</v>
      </c>
      <c r="M911" s="126">
        <f t="shared" si="84"/>
        <v>31</v>
      </c>
      <c r="N911" s="634">
        <f t="shared" si="85"/>
        <v>31</v>
      </c>
      <c r="O911" s="226"/>
      <c r="P911" s="194" t="s">
        <v>2550</v>
      </c>
      <c r="Q911" s="193">
        <v>0</v>
      </c>
      <c r="R911" s="193">
        <v>0.625</v>
      </c>
      <c r="S911" s="193">
        <v>0.625</v>
      </c>
      <c r="T911" s="193">
        <v>0.625</v>
      </c>
      <c r="U911" s="193">
        <v>77.257</v>
      </c>
      <c r="V911" s="194" t="s">
        <v>245</v>
      </c>
      <c r="W911" s="226">
        <v>46.35</v>
      </c>
      <c r="X911" s="226">
        <v>42.64</v>
      </c>
      <c r="Y911" s="194" t="s">
        <v>2551</v>
      </c>
      <c r="Z911" s="193" t="s">
        <v>334</v>
      </c>
      <c r="AA911" s="563" t="s">
        <v>335</v>
      </c>
      <c r="AB911" s="563" t="s">
        <v>190</v>
      </c>
      <c r="AC911" s="563">
        <f>SUMIF(Sheet3!B:B,C911,Sheet3!D:D)</f>
        <v>65</v>
      </c>
      <c r="AD911" s="193">
        <f t="shared" si="86"/>
        <v>41</v>
      </c>
      <c r="AE911" s="75"/>
      <c r="AF911" s="554"/>
    </row>
    <row r="912" ht="36" outlineLevel="2" spans="1:32">
      <c r="A912" s="126">
        <f>MAX($A$7:A911)+1</f>
        <v>580</v>
      </c>
      <c r="B912" s="194" t="s">
        <v>105</v>
      </c>
      <c r="C912" s="194" t="s">
        <v>110</v>
      </c>
      <c r="D912" s="194" t="s">
        <v>186</v>
      </c>
      <c r="E912" s="194" t="s">
        <v>2552</v>
      </c>
      <c r="F912" s="311" t="s">
        <v>2553</v>
      </c>
      <c r="G912" s="193">
        <v>1.32</v>
      </c>
      <c r="H912" s="193">
        <v>2.452</v>
      </c>
      <c r="I912" s="193"/>
      <c r="J912" s="193">
        <v>1.132</v>
      </c>
      <c r="K912" s="126">
        <v>129.509</v>
      </c>
      <c r="L912" s="126">
        <v>130</v>
      </c>
      <c r="M912" s="126">
        <f t="shared" si="84"/>
        <v>101</v>
      </c>
      <c r="N912" s="634">
        <f t="shared" si="85"/>
        <v>101</v>
      </c>
      <c r="O912" s="226"/>
      <c r="P912" s="194" t="s">
        <v>2553</v>
      </c>
      <c r="Q912" s="193">
        <v>1.32</v>
      </c>
      <c r="R912" s="193">
        <v>2.427</v>
      </c>
      <c r="S912" s="193">
        <v>1.107</v>
      </c>
      <c r="T912" s="193">
        <v>1.107</v>
      </c>
      <c r="U912" s="193">
        <v>125.805</v>
      </c>
      <c r="V912" s="194" t="s">
        <v>245</v>
      </c>
      <c r="W912" s="226">
        <v>148.463</v>
      </c>
      <c r="X912" s="226">
        <v>133.414</v>
      </c>
      <c r="Y912" s="194" t="s">
        <v>2554</v>
      </c>
      <c r="Z912" s="193" t="s">
        <v>334</v>
      </c>
      <c r="AA912" s="563" t="s">
        <v>335</v>
      </c>
      <c r="AB912" s="563" t="s">
        <v>190</v>
      </c>
      <c r="AC912" s="563">
        <f>SUMIF(Sheet3!B:B,C912,Sheet3!D:D)</f>
        <v>65</v>
      </c>
      <c r="AD912" s="193">
        <f t="shared" si="86"/>
        <v>72</v>
      </c>
      <c r="AE912" s="75"/>
      <c r="AF912" s="554"/>
    </row>
    <row r="913" ht="24" outlineLevel="2" spans="1:32">
      <c r="A913" s="126">
        <f>MAX($A$7:A912)+1</f>
        <v>581</v>
      </c>
      <c r="B913" s="194" t="s">
        <v>105</v>
      </c>
      <c r="C913" s="194" t="s">
        <v>110</v>
      </c>
      <c r="D913" s="194" t="s">
        <v>182</v>
      </c>
      <c r="E913" s="194" t="s">
        <v>2555</v>
      </c>
      <c r="F913" s="311" t="s">
        <v>2556</v>
      </c>
      <c r="G913" s="193">
        <v>18.151</v>
      </c>
      <c r="H913" s="193">
        <v>18.362</v>
      </c>
      <c r="I913" s="193"/>
      <c r="J913" s="193">
        <v>0.211</v>
      </c>
      <c r="K913" s="126">
        <v>15.635</v>
      </c>
      <c r="L913" s="126">
        <v>16</v>
      </c>
      <c r="M913" s="126">
        <f t="shared" si="84"/>
        <v>12</v>
      </c>
      <c r="N913" s="634">
        <f t="shared" si="85"/>
        <v>12</v>
      </c>
      <c r="O913" s="226"/>
      <c r="P913" s="194" t="s">
        <v>2556</v>
      </c>
      <c r="Q913" s="193">
        <v>18.151</v>
      </c>
      <c r="R913" s="193">
        <v>18.362</v>
      </c>
      <c r="S913" s="193">
        <v>0.211</v>
      </c>
      <c r="T913" s="193">
        <v>0.211</v>
      </c>
      <c r="U913" s="193">
        <v>16.069</v>
      </c>
      <c r="V913" s="194" t="s">
        <v>342</v>
      </c>
      <c r="W913" s="226">
        <v>17.736</v>
      </c>
      <c r="X913" s="226">
        <v>15.635</v>
      </c>
      <c r="Y913" s="194" t="s">
        <v>2557</v>
      </c>
      <c r="Z913" s="193" t="s">
        <v>334</v>
      </c>
      <c r="AA913" s="563" t="s">
        <v>335</v>
      </c>
      <c r="AB913" s="563" t="s">
        <v>340</v>
      </c>
      <c r="AC913" s="563">
        <f>SUMIF(Sheet3!B:B,C913,Sheet3!E:E)</f>
        <v>145</v>
      </c>
      <c r="AD913" s="193">
        <f t="shared" si="86"/>
        <v>31</v>
      </c>
      <c r="AE913" s="75"/>
      <c r="AF913" s="554"/>
    </row>
    <row r="914" ht="36" outlineLevel="2" spans="1:32">
      <c r="A914" s="126">
        <f>MAX($A$7:A913)+1</f>
        <v>582</v>
      </c>
      <c r="B914" s="194" t="s">
        <v>105</v>
      </c>
      <c r="C914" s="194" t="s">
        <v>110</v>
      </c>
      <c r="D914" s="194" t="s">
        <v>1811</v>
      </c>
      <c r="E914" s="194" t="s">
        <v>2558</v>
      </c>
      <c r="F914" s="311" t="s">
        <v>2559</v>
      </c>
      <c r="G914" s="193">
        <v>0</v>
      </c>
      <c r="H914" s="193">
        <v>2.334</v>
      </c>
      <c r="I914" s="193"/>
      <c r="J914" s="193">
        <v>2.334</v>
      </c>
      <c r="K914" s="126">
        <v>196.21</v>
      </c>
      <c r="L914" s="126">
        <v>196</v>
      </c>
      <c r="M914" s="126">
        <f t="shared" si="84"/>
        <v>153</v>
      </c>
      <c r="N914" s="634">
        <f t="shared" si="85"/>
        <v>153</v>
      </c>
      <c r="O914" s="226"/>
      <c r="P914" s="194" t="s">
        <v>2559</v>
      </c>
      <c r="Q914" s="193">
        <v>0</v>
      </c>
      <c r="R914" s="193">
        <v>2.334</v>
      </c>
      <c r="S914" s="193">
        <v>2.334</v>
      </c>
      <c r="T914" s="193">
        <v>2.334</v>
      </c>
      <c r="U914" s="193">
        <v>188.905</v>
      </c>
      <c r="V914" s="194" t="s">
        <v>245</v>
      </c>
      <c r="W914" s="226">
        <v>218.83</v>
      </c>
      <c r="X914" s="226">
        <v>196.21</v>
      </c>
      <c r="Y914" s="194" t="s">
        <v>2560</v>
      </c>
      <c r="Z914" s="193" t="s">
        <v>334</v>
      </c>
      <c r="AA914" s="563" t="s">
        <v>335</v>
      </c>
      <c r="AB914" s="563" t="s">
        <v>190</v>
      </c>
      <c r="AC914" s="563">
        <f>SUMIF(Sheet3!B:B,C914,Sheet3!D:D)</f>
        <v>65</v>
      </c>
      <c r="AD914" s="193">
        <f t="shared" si="86"/>
        <v>152</v>
      </c>
      <c r="AE914" s="75"/>
      <c r="AF914" s="554"/>
    </row>
    <row r="915" ht="24" outlineLevel="2" spans="1:32">
      <c r="A915" s="126">
        <f>MAX($A$7:A914)+1</f>
        <v>583</v>
      </c>
      <c r="B915" s="194" t="s">
        <v>105</v>
      </c>
      <c r="C915" s="194" t="s">
        <v>110</v>
      </c>
      <c r="D915" s="194" t="s">
        <v>182</v>
      </c>
      <c r="E915" s="194" t="s">
        <v>2561</v>
      </c>
      <c r="F915" s="311" t="s">
        <v>2562</v>
      </c>
      <c r="G915" s="193">
        <v>36.547</v>
      </c>
      <c r="H915" s="193">
        <v>39.24</v>
      </c>
      <c r="I915" s="193"/>
      <c r="J915" s="193">
        <v>2.693</v>
      </c>
      <c r="K915" s="126">
        <v>586.404</v>
      </c>
      <c r="L915" s="126">
        <v>586</v>
      </c>
      <c r="M915" s="126">
        <f t="shared" si="84"/>
        <v>457</v>
      </c>
      <c r="N915" s="634">
        <f t="shared" si="85"/>
        <v>457</v>
      </c>
      <c r="O915" s="226"/>
      <c r="P915" s="194" t="s">
        <v>2562</v>
      </c>
      <c r="Q915" s="193">
        <v>36.547</v>
      </c>
      <c r="R915" s="193">
        <v>39.217</v>
      </c>
      <c r="S915" s="193">
        <v>2.67</v>
      </c>
      <c r="T915" s="193">
        <v>2.67</v>
      </c>
      <c r="U915" s="193">
        <v>596.589</v>
      </c>
      <c r="V915" s="194" t="s">
        <v>342</v>
      </c>
      <c r="W915" s="226">
        <v>653.774</v>
      </c>
      <c r="X915" s="226">
        <v>586.407</v>
      </c>
      <c r="Y915" s="194" t="s">
        <v>2563</v>
      </c>
      <c r="Z915" s="193" t="s">
        <v>334</v>
      </c>
      <c r="AA915" s="563" t="s">
        <v>335</v>
      </c>
      <c r="AB915" s="563" t="s">
        <v>340</v>
      </c>
      <c r="AC915" s="563">
        <f>SUMIF(Sheet3!B:B,C915,Sheet3!E:E)</f>
        <v>145</v>
      </c>
      <c r="AD915" s="193">
        <f t="shared" si="86"/>
        <v>387</v>
      </c>
      <c r="AE915" s="75"/>
      <c r="AF915" s="554"/>
    </row>
    <row r="916" ht="24" outlineLevel="2" spans="1:32">
      <c r="A916" s="126">
        <f>MAX($A$7:A915)+1</f>
        <v>584</v>
      </c>
      <c r="B916" s="194" t="s">
        <v>105</v>
      </c>
      <c r="C916" s="194" t="s">
        <v>110</v>
      </c>
      <c r="D916" s="194" t="s">
        <v>1811</v>
      </c>
      <c r="E916" s="194" t="s">
        <v>2564</v>
      </c>
      <c r="F916" s="311" t="s">
        <v>2565</v>
      </c>
      <c r="G916" s="193">
        <v>0</v>
      </c>
      <c r="H916" s="193">
        <v>0.521</v>
      </c>
      <c r="I916" s="193"/>
      <c r="J916" s="193">
        <v>0.521</v>
      </c>
      <c r="K916" s="126">
        <v>82.15</v>
      </c>
      <c r="L916" s="126">
        <v>82</v>
      </c>
      <c r="M916" s="126">
        <f t="shared" si="84"/>
        <v>64</v>
      </c>
      <c r="N916" s="634">
        <f t="shared" si="85"/>
        <v>64</v>
      </c>
      <c r="O916" s="226"/>
      <c r="P916" s="194" t="s">
        <v>2565</v>
      </c>
      <c r="Q916" s="193">
        <v>0</v>
      </c>
      <c r="R916" s="193">
        <v>0.521</v>
      </c>
      <c r="S916" s="193">
        <v>0.521</v>
      </c>
      <c r="T916" s="193">
        <v>0.521</v>
      </c>
      <c r="U916" s="193">
        <v>65.362</v>
      </c>
      <c r="V916" s="194" t="s">
        <v>245</v>
      </c>
      <c r="W916" s="226">
        <v>89.29</v>
      </c>
      <c r="X916" s="226">
        <v>82.15</v>
      </c>
      <c r="Y916" s="194" t="s">
        <v>2566</v>
      </c>
      <c r="Z916" s="193" t="s">
        <v>334</v>
      </c>
      <c r="AA916" s="563" t="s">
        <v>335</v>
      </c>
      <c r="AB916" s="563" t="s">
        <v>190</v>
      </c>
      <c r="AC916" s="563">
        <f>SUMIF(Sheet3!B:B,C916,Sheet3!D:D)</f>
        <v>65</v>
      </c>
      <c r="AD916" s="193">
        <f t="shared" si="86"/>
        <v>34</v>
      </c>
      <c r="AE916" s="75"/>
      <c r="AF916" s="554"/>
    </row>
    <row r="917" ht="24" outlineLevel="2" spans="1:32">
      <c r="A917" s="126">
        <f>MAX($A$7:A916)+1</f>
        <v>585</v>
      </c>
      <c r="B917" s="194" t="s">
        <v>105</v>
      </c>
      <c r="C917" s="194" t="s">
        <v>110</v>
      </c>
      <c r="D917" s="194" t="s">
        <v>186</v>
      </c>
      <c r="E917" s="194" t="s">
        <v>2567</v>
      </c>
      <c r="F917" s="311" t="s">
        <v>2568</v>
      </c>
      <c r="G917" s="193">
        <v>0</v>
      </c>
      <c r="H917" s="193">
        <v>1.209</v>
      </c>
      <c r="I917" s="193"/>
      <c r="J917" s="193">
        <v>1.209</v>
      </c>
      <c r="K917" s="126">
        <v>69.054</v>
      </c>
      <c r="L917" s="126">
        <v>69</v>
      </c>
      <c r="M917" s="126">
        <f t="shared" si="84"/>
        <v>54</v>
      </c>
      <c r="N917" s="634">
        <f t="shared" si="85"/>
        <v>54</v>
      </c>
      <c r="O917" s="226"/>
      <c r="P917" s="194" t="s">
        <v>2568</v>
      </c>
      <c r="Q917" s="193">
        <v>0</v>
      </c>
      <c r="R917" s="193">
        <v>1.209</v>
      </c>
      <c r="S917" s="193">
        <v>1.209</v>
      </c>
      <c r="T917" s="193">
        <v>1.209</v>
      </c>
      <c r="U917" s="193">
        <v>70.112</v>
      </c>
      <c r="V917" s="194" t="s">
        <v>245</v>
      </c>
      <c r="W917" s="226">
        <v>77.085</v>
      </c>
      <c r="X917" s="226">
        <v>69.054</v>
      </c>
      <c r="Y917" s="194" t="s">
        <v>2569</v>
      </c>
      <c r="Z917" s="193" t="s">
        <v>334</v>
      </c>
      <c r="AA917" s="563" t="s">
        <v>335</v>
      </c>
      <c r="AB917" s="563" t="s">
        <v>190</v>
      </c>
      <c r="AC917" s="563">
        <f>SUMIF(Sheet3!B:B,C917,Sheet3!D:D)</f>
        <v>65</v>
      </c>
      <c r="AD917" s="193">
        <f t="shared" si="86"/>
        <v>79</v>
      </c>
      <c r="AE917" s="75"/>
      <c r="AF917" s="554"/>
    </row>
    <row r="918" ht="24" outlineLevel="2" spans="1:32">
      <c r="A918" s="126">
        <f>MAX($A$7:A917)+1</f>
        <v>586</v>
      </c>
      <c r="B918" s="194" t="s">
        <v>105</v>
      </c>
      <c r="C918" s="194" t="s">
        <v>110</v>
      </c>
      <c r="D918" s="194" t="s">
        <v>182</v>
      </c>
      <c r="E918" s="194" t="s">
        <v>2570</v>
      </c>
      <c r="F918" s="311" t="s">
        <v>2571</v>
      </c>
      <c r="G918" s="193">
        <v>69.527</v>
      </c>
      <c r="H918" s="193">
        <v>70.1</v>
      </c>
      <c r="I918" s="193"/>
      <c r="J918" s="193">
        <v>0.573</v>
      </c>
      <c r="K918" s="126">
        <v>70.26</v>
      </c>
      <c r="L918" s="126">
        <v>70</v>
      </c>
      <c r="M918" s="126">
        <f t="shared" si="84"/>
        <v>55</v>
      </c>
      <c r="N918" s="634">
        <f t="shared" si="85"/>
        <v>55</v>
      </c>
      <c r="O918" s="226"/>
      <c r="P918" s="194" t="s">
        <v>2571</v>
      </c>
      <c r="Q918" s="193">
        <v>69.527</v>
      </c>
      <c r="R918" s="193">
        <v>70.045</v>
      </c>
      <c r="S918" s="193">
        <v>0.518</v>
      </c>
      <c r="T918" s="193">
        <v>0.518</v>
      </c>
      <c r="U918" s="193">
        <v>69.871</v>
      </c>
      <c r="V918" s="194" t="s">
        <v>342</v>
      </c>
      <c r="W918" s="226">
        <v>78.96</v>
      </c>
      <c r="X918" s="226">
        <v>70.26</v>
      </c>
      <c r="Y918" s="194" t="s">
        <v>2572</v>
      </c>
      <c r="Z918" s="193" t="s">
        <v>334</v>
      </c>
      <c r="AA918" s="563" t="s">
        <v>335</v>
      </c>
      <c r="AB918" s="563" t="s">
        <v>340</v>
      </c>
      <c r="AC918" s="563">
        <f>SUMIF(Sheet3!B:B,C918,Sheet3!E:E)</f>
        <v>145</v>
      </c>
      <c r="AD918" s="193">
        <f t="shared" si="86"/>
        <v>75</v>
      </c>
      <c r="AE918" s="75"/>
      <c r="AF918" s="554"/>
    </row>
    <row r="919" outlineLevel="2" spans="1:32">
      <c r="A919" s="250">
        <f>MAX($A$7:A918)+1</f>
        <v>587</v>
      </c>
      <c r="B919" s="194" t="s">
        <v>105</v>
      </c>
      <c r="C919" s="194" t="s">
        <v>110</v>
      </c>
      <c r="D919" s="194" t="s">
        <v>1811</v>
      </c>
      <c r="E919" s="194" t="s">
        <v>2573</v>
      </c>
      <c r="F919" s="311" t="s">
        <v>2574</v>
      </c>
      <c r="G919" s="193">
        <v>0</v>
      </c>
      <c r="H919" s="193">
        <v>1.587</v>
      </c>
      <c r="I919" s="193"/>
      <c r="J919" s="193">
        <v>1.693</v>
      </c>
      <c r="K919" s="126">
        <v>94</v>
      </c>
      <c r="L919" s="126">
        <v>94</v>
      </c>
      <c r="M919" s="126">
        <f t="shared" si="84"/>
        <v>73</v>
      </c>
      <c r="N919" s="634">
        <f t="shared" si="85"/>
        <v>73</v>
      </c>
      <c r="O919" s="226"/>
      <c r="P919" s="194" t="s">
        <v>2574</v>
      </c>
      <c r="Q919" s="193">
        <v>0</v>
      </c>
      <c r="R919" s="193">
        <v>1.587</v>
      </c>
      <c r="S919" s="193">
        <v>1.587</v>
      </c>
      <c r="T919" s="202">
        <v>1.693</v>
      </c>
      <c r="U919" s="202">
        <v>95.521</v>
      </c>
      <c r="V919" s="194" t="s">
        <v>245</v>
      </c>
      <c r="W919" s="226">
        <v>105</v>
      </c>
      <c r="X919" s="226">
        <v>94.109</v>
      </c>
      <c r="Y919" s="194" t="s">
        <v>2575</v>
      </c>
      <c r="Z919" s="202" t="s">
        <v>334</v>
      </c>
      <c r="AA919" s="556" t="s">
        <v>335</v>
      </c>
      <c r="AB919" s="556" t="s">
        <v>190</v>
      </c>
      <c r="AC919" s="556">
        <f>SUMIF(Sheet3!B:B,C919,Sheet3!D:D)</f>
        <v>65</v>
      </c>
      <c r="AD919" s="202">
        <f t="shared" si="86"/>
        <v>110</v>
      </c>
      <c r="AE919" s="75"/>
      <c r="AF919" s="558"/>
    </row>
    <row r="920" outlineLevel="2" spans="1:32">
      <c r="A920" s="258"/>
      <c r="B920" s="194"/>
      <c r="C920" s="194"/>
      <c r="D920" s="194"/>
      <c r="E920" s="194"/>
      <c r="F920" s="311" t="s">
        <v>2576</v>
      </c>
      <c r="G920" s="193">
        <v>0.629</v>
      </c>
      <c r="H920" s="193">
        <v>0.735</v>
      </c>
      <c r="I920" s="193"/>
      <c r="J920" s="193"/>
      <c r="K920" s="126"/>
      <c r="L920" s="126"/>
      <c r="M920" s="126"/>
      <c r="N920" s="634"/>
      <c r="O920" s="226"/>
      <c r="P920" s="194" t="s">
        <v>2576</v>
      </c>
      <c r="Q920" s="193">
        <v>0.629</v>
      </c>
      <c r="R920" s="193">
        <v>0.735</v>
      </c>
      <c r="S920" s="193">
        <v>0.106</v>
      </c>
      <c r="T920" s="203"/>
      <c r="U920" s="203"/>
      <c r="V920" s="194"/>
      <c r="W920" s="226"/>
      <c r="X920" s="226"/>
      <c r="Y920" s="194"/>
      <c r="Z920" s="203"/>
      <c r="AA920" s="560"/>
      <c r="AB920" s="560"/>
      <c r="AC920" s="560"/>
      <c r="AD920" s="203"/>
      <c r="AE920" s="75"/>
      <c r="AF920" s="562"/>
    </row>
    <row r="921" ht="36" outlineLevel="2" spans="1:32">
      <c r="A921" s="126">
        <f>MAX($A$7:A920)+1</f>
        <v>588</v>
      </c>
      <c r="B921" s="194" t="s">
        <v>105</v>
      </c>
      <c r="C921" s="194" t="s">
        <v>110</v>
      </c>
      <c r="D921" s="194" t="s">
        <v>186</v>
      </c>
      <c r="E921" s="194" t="s">
        <v>2577</v>
      </c>
      <c r="F921" s="311" t="s">
        <v>2578</v>
      </c>
      <c r="G921" s="193">
        <v>0</v>
      </c>
      <c r="H921" s="193">
        <v>2.165</v>
      </c>
      <c r="I921" s="193"/>
      <c r="J921" s="193">
        <v>2.165</v>
      </c>
      <c r="K921" s="126">
        <v>127.647</v>
      </c>
      <c r="L921" s="126">
        <v>128</v>
      </c>
      <c r="M921" s="126">
        <f>N921</f>
        <v>100</v>
      </c>
      <c r="N921" s="634">
        <f t="shared" ref="N921:N948" si="87">ROUND(L921*0.7797,0)</f>
        <v>100</v>
      </c>
      <c r="O921" s="226"/>
      <c r="P921" s="194" t="s">
        <v>2578</v>
      </c>
      <c r="Q921" s="193">
        <v>0</v>
      </c>
      <c r="R921" s="193">
        <v>2.165</v>
      </c>
      <c r="S921" s="193">
        <v>2.165</v>
      </c>
      <c r="T921" s="193">
        <v>2.165</v>
      </c>
      <c r="U921" s="193">
        <v>124.171</v>
      </c>
      <c r="V921" s="194" t="s">
        <v>245</v>
      </c>
      <c r="W921" s="226">
        <v>142.613</v>
      </c>
      <c r="X921" s="226">
        <v>127.647</v>
      </c>
      <c r="Y921" s="194" t="s">
        <v>2579</v>
      </c>
      <c r="Z921" s="193" t="s">
        <v>334</v>
      </c>
      <c r="AA921" s="563" t="s">
        <v>335</v>
      </c>
      <c r="AB921" s="563" t="s">
        <v>190</v>
      </c>
      <c r="AC921" s="563">
        <f>SUMIF(Sheet3!B:B,C921,Sheet3!D:D)</f>
        <v>65</v>
      </c>
      <c r="AD921" s="193">
        <f t="shared" ref="AD921:AD948" si="88">(ROUND(AC921*T921,0))</f>
        <v>141</v>
      </c>
      <c r="AE921" s="75"/>
      <c r="AF921" s="554"/>
    </row>
    <row r="922" ht="24" outlineLevel="2" spans="1:32">
      <c r="A922" s="126">
        <f>MAX($A$7:A921)+1</f>
        <v>589</v>
      </c>
      <c r="B922" s="194" t="s">
        <v>105</v>
      </c>
      <c r="C922" s="194" t="s">
        <v>110</v>
      </c>
      <c r="D922" s="194" t="s">
        <v>1811</v>
      </c>
      <c r="E922" s="194" t="s">
        <v>2580</v>
      </c>
      <c r="F922" s="311" t="s">
        <v>2581</v>
      </c>
      <c r="G922" s="193">
        <v>0</v>
      </c>
      <c r="H922" s="193">
        <v>0.45</v>
      </c>
      <c r="I922" s="193"/>
      <c r="J922" s="193">
        <v>0.45</v>
      </c>
      <c r="K922" s="126">
        <v>30.58</v>
      </c>
      <c r="L922" s="126">
        <v>31</v>
      </c>
      <c r="M922" s="126">
        <f>N922+2</f>
        <v>26</v>
      </c>
      <c r="N922" s="634">
        <f t="shared" si="87"/>
        <v>24</v>
      </c>
      <c r="O922" s="226"/>
      <c r="P922" s="194" t="s">
        <v>2581</v>
      </c>
      <c r="Q922" s="193">
        <v>0</v>
      </c>
      <c r="R922" s="193">
        <v>0.45</v>
      </c>
      <c r="S922" s="193">
        <v>0.45</v>
      </c>
      <c r="T922" s="193">
        <v>0.45</v>
      </c>
      <c r="U922" s="193">
        <v>37.889</v>
      </c>
      <c r="V922" s="194" t="s">
        <v>245</v>
      </c>
      <c r="W922" s="226">
        <v>33.24</v>
      </c>
      <c r="X922" s="226">
        <v>30.58</v>
      </c>
      <c r="Y922" s="194" t="s">
        <v>2582</v>
      </c>
      <c r="Z922" s="193" t="s">
        <v>334</v>
      </c>
      <c r="AA922" s="563" t="s">
        <v>335</v>
      </c>
      <c r="AB922" s="563" t="s">
        <v>190</v>
      </c>
      <c r="AC922" s="563">
        <f>SUMIF(Sheet3!B:B,C922,Sheet3!D:D)</f>
        <v>65</v>
      </c>
      <c r="AD922" s="193">
        <f t="shared" si="88"/>
        <v>29</v>
      </c>
      <c r="AE922" s="75"/>
      <c r="AF922" s="554"/>
    </row>
    <row r="923" ht="36" outlineLevel="2" spans="1:32">
      <c r="A923" s="126">
        <f>MAX($A$7:A922)+1</f>
        <v>590</v>
      </c>
      <c r="B923" s="194" t="s">
        <v>105</v>
      </c>
      <c r="C923" s="194" t="s">
        <v>110</v>
      </c>
      <c r="D923" s="194" t="s">
        <v>1811</v>
      </c>
      <c r="E923" s="194" t="s">
        <v>2583</v>
      </c>
      <c r="F923" s="311" t="s">
        <v>2584</v>
      </c>
      <c r="G923" s="193">
        <v>0</v>
      </c>
      <c r="H923" s="193">
        <v>2.639</v>
      </c>
      <c r="I923" s="193"/>
      <c r="J923" s="193">
        <v>2.639</v>
      </c>
      <c r="K923" s="126">
        <v>178.74</v>
      </c>
      <c r="L923" s="126">
        <v>179</v>
      </c>
      <c r="M923" s="126">
        <f t="shared" ref="M923:M948" si="89">N923</f>
        <v>140</v>
      </c>
      <c r="N923" s="634">
        <f t="shared" si="87"/>
        <v>140</v>
      </c>
      <c r="O923" s="226"/>
      <c r="P923" s="194" t="s">
        <v>2584</v>
      </c>
      <c r="Q923" s="193">
        <v>0</v>
      </c>
      <c r="R923" s="193">
        <v>2.639</v>
      </c>
      <c r="S923" s="193">
        <v>2.639</v>
      </c>
      <c r="T923" s="193">
        <v>2.639</v>
      </c>
      <c r="U923" s="193">
        <v>143.508</v>
      </c>
      <c r="V923" s="194" t="s">
        <v>245</v>
      </c>
      <c r="W923" s="226">
        <v>194.28</v>
      </c>
      <c r="X923" s="226">
        <v>178.74</v>
      </c>
      <c r="Y923" s="194" t="s">
        <v>2585</v>
      </c>
      <c r="Z923" s="193" t="s">
        <v>334</v>
      </c>
      <c r="AA923" s="563" t="s">
        <v>335</v>
      </c>
      <c r="AB923" s="563" t="s">
        <v>190</v>
      </c>
      <c r="AC923" s="563">
        <f>SUMIF(Sheet3!B:B,C923,Sheet3!D:D)</f>
        <v>65</v>
      </c>
      <c r="AD923" s="193">
        <f t="shared" si="88"/>
        <v>172</v>
      </c>
      <c r="AE923" s="75"/>
      <c r="AF923" s="554"/>
    </row>
    <row r="924" ht="36" outlineLevel="2" spans="1:32">
      <c r="A924" s="126">
        <f>MAX($A$7:A923)+1</f>
        <v>591</v>
      </c>
      <c r="B924" s="194" t="s">
        <v>105</v>
      </c>
      <c r="C924" s="194" t="s">
        <v>110</v>
      </c>
      <c r="D924" s="194" t="s">
        <v>1811</v>
      </c>
      <c r="E924" s="194" t="s">
        <v>2586</v>
      </c>
      <c r="F924" s="311" t="s">
        <v>2587</v>
      </c>
      <c r="G924" s="193">
        <v>0.452</v>
      </c>
      <c r="H924" s="193">
        <v>0.97</v>
      </c>
      <c r="I924" s="193"/>
      <c r="J924" s="193">
        <v>0.518</v>
      </c>
      <c r="K924" s="126">
        <v>82.67</v>
      </c>
      <c r="L924" s="126">
        <v>83</v>
      </c>
      <c r="M924" s="126">
        <f t="shared" si="89"/>
        <v>65</v>
      </c>
      <c r="N924" s="634">
        <f t="shared" si="87"/>
        <v>65</v>
      </c>
      <c r="O924" s="226"/>
      <c r="P924" s="194" t="s">
        <v>2587</v>
      </c>
      <c r="Q924" s="193">
        <v>0.452</v>
      </c>
      <c r="R924" s="193">
        <v>0.97</v>
      </c>
      <c r="S924" s="193">
        <v>0.518</v>
      </c>
      <c r="T924" s="193">
        <v>0.518</v>
      </c>
      <c r="U924" s="193">
        <v>62.818</v>
      </c>
      <c r="V924" s="194" t="s">
        <v>245</v>
      </c>
      <c r="W924" s="226">
        <v>89.86</v>
      </c>
      <c r="X924" s="226">
        <v>82.67</v>
      </c>
      <c r="Y924" s="194" t="s">
        <v>2588</v>
      </c>
      <c r="Z924" s="193" t="s">
        <v>334</v>
      </c>
      <c r="AA924" s="563" t="s">
        <v>335</v>
      </c>
      <c r="AB924" s="563" t="s">
        <v>190</v>
      </c>
      <c r="AC924" s="563">
        <f>SUMIF(Sheet3!B:B,C924,Sheet3!D:D)</f>
        <v>65</v>
      </c>
      <c r="AD924" s="193">
        <f t="shared" si="88"/>
        <v>34</v>
      </c>
      <c r="AE924" s="75"/>
      <c r="AF924" s="554"/>
    </row>
    <row r="925" ht="24" outlineLevel="2" spans="1:32">
      <c r="A925" s="126">
        <f>MAX($A$7:A924)+1</f>
        <v>592</v>
      </c>
      <c r="B925" s="194" t="s">
        <v>105</v>
      </c>
      <c r="C925" s="194" t="s">
        <v>110</v>
      </c>
      <c r="D925" s="194" t="s">
        <v>1811</v>
      </c>
      <c r="E925" s="194" t="s">
        <v>2589</v>
      </c>
      <c r="F925" s="311" t="s">
        <v>2590</v>
      </c>
      <c r="G925" s="193">
        <v>0.339</v>
      </c>
      <c r="H925" s="193">
        <v>2.358</v>
      </c>
      <c r="I925" s="193"/>
      <c r="J925" s="193">
        <v>2.019</v>
      </c>
      <c r="K925" s="126">
        <v>138.75</v>
      </c>
      <c r="L925" s="126">
        <v>139</v>
      </c>
      <c r="M925" s="126">
        <f t="shared" si="89"/>
        <v>108</v>
      </c>
      <c r="N925" s="634">
        <f t="shared" si="87"/>
        <v>108</v>
      </c>
      <c r="O925" s="226"/>
      <c r="P925" s="194" t="s">
        <v>2590</v>
      </c>
      <c r="Q925" s="193">
        <v>0.339</v>
      </c>
      <c r="R925" s="193">
        <v>2.358</v>
      </c>
      <c r="S925" s="193">
        <v>2.019</v>
      </c>
      <c r="T925" s="193">
        <v>2.019</v>
      </c>
      <c r="U925" s="193">
        <v>130.006</v>
      </c>
      <c r="V925" s="194" t="s">
        <v>245</v>
      </c>
      <c r="W925" s="226">
        <v>150.82</v>
      </c>
      <c r="X925" s="226">
        <v>138.75</v>
      </c>
      <c r="Y925" s="194" t="s">
        <v>2591</v>
      </c>
      <c r="Z925" s="193" t="s">
        <v>334</v>
      </c>
      <c r="AA925" s="563" t="s">
        <v>335</v>
      </c>
      <c r="AB925" s="563" t="s">
        <v>190</v>
      </c>
      <c r="AC925" s="563">
        <f>SUMIF(Sheet3!B:B,C925,Sheet3!D:D)</f>
        <v>65</v>
      </c>
      <c r="AD925" s="193">
        <f t="shared" si="88"/>
        <v>131</v>
      </c>
      <c r="AE925" s="75"/>
      <c r="AF925" s="554"/>
    </row>
    <row r="926" ht="24" outlineLevel="2" spans="1:32">
      <c r="A926" s="126">
        <f>MAX($A$7:A925)+1</f>
        <v>593</v>
      </c>
      <c r="B926" s="194" t="s">
        <v>105</v>
      </c>
      <c r="C926" s="194" t="s">
        <v>110</v>
      </c>
      <c r="D926" s="194" t="s">
        <v>702</v>
      </c>
      <c r="E926" s="194" t="s">
        <v>2592</v>
      </c>
      <c r="F926" s="311" t="s">
        <v>2593</v>
      </c>
      <c r="G926" s="193">
        <v>0</v>
      </c>
      <c r="H926" s="193">
        <v>1.422</v>
      </c>
      <c r="I926" s="193"/>
      <c r="J926" s="193">
        <v>1.422</v>
      </c>
      <c r="K926" s="126">
        <v>201.69</v>
      </c>
      <c r="L926" s="126">
        <v>202</v>
      </c>
      <c r="M926" s="126">
        <f t="shared" si="89"/>
        <v>157</v>
      </c>
      <c r="N926" s="634">
        <f t="shared" si="87"/>
        <v>157</v>
      </c>
      <c r="O926" s="226"/>
      <c r="P926" s="194" t="s">
        <v>2593</v>
      </c>
      <c r="Q926" s="193">
        <v>0</v>
      </c>
      <c r="R926" s="193">
        <v>1.422</v>
      </c>
      <c r="S926" s="193">
        <v>1.422</v>
      </c>
      <c r="T926" s="193">
        <v>1.422</v>
      </c>
      <c r="U926" s="193">
        <v>169.679</v>
      </c>
      <c r="V926" s="194" t="s">
        <v>245</v>
      </c>
      <c r="W926" s="226">
        <v>219.23</v>
      </c>
      <c r="X926" s="226">
        <v>201.69</v>
      </c>
      <c r="Y926" s="194" t="s">
        <v>2594</v>
      </c>
      <c r="Z926" s="193" t="s">
        <v>334</v>
      </c>
      <c r="AA926" s="563" t="s">
        <v>335</v>
      </c>
      <c r="AB926" s="563" t="s">
        <v>190</v>
      </c>
      <c r="AC926" s="563">
        <f>SUMIF(Sheet3!B:B,C926,Sheet3!D:D)</f>
        <v>65</v>
      </c>
      <c r="AD926" s="193">
        <f t="shared" si="88"/>
        <v>92</v>
      </c>
      <c r="AE926" s="75"/>
      <c r="AF926" s="554"/>
    </row>
    <row r="927" ht="36" outlineLevel="2" spans="1:32">
      <c r="A927" s="126">
        <f>MAX($A$7:A926)+1</f>
        <v>594</v>
      </c>
      <c r="B927" s="194" t="s">
        <v>105</v>
      </c>
      <c r="C927" s="194" t="s">
        <v>110</v>
      </c>
      <c r="D927" s="194" t="s">
        <v>182</v>
      </c>
      <c r="E927" s="194" t="s">
        <v>2595</v>
      </c>
      <c r="F927" s="311" t="s">
        <v>2596</v>
      </c>
      <c r="G927" s="193">
        <v>22.976</v>
      </c>
      <c r="H927" s="193">
        <v>23.196</v>
      </c>
      <c r="I927" s="193"/>
      <c r="J927" s="193">
        <v>0.22</v>
      </c>
      <c r="K927" s="126">
        <v>2.862</v>
      </c>
      <c r="L927" s="126">
        <v>3</v>
      </c>
      <c r="M927" s="126">
        <f t="shared" si="89"/>
        <v>2</v>
      </c>
      <c r="N927" s="634">
        <f t="shared" si="87"/>
        <v>2</v>
      </c>
      <c r="O927" s="226"/>
      <c r="P927" s="194" t="s">
        <v>2596</v>
      </c>
      <c r="Q927" s="193">
        <v>22.976</v>
      </c>
      <c r="R927" s="193">
        <v>23.196</v>
      </c>
      <c r="S927" s="193">
        <v>0.22</v>
      </c>
      <c r="T927" s="193">
        <v>0.22</v>
      </c>
      <c r="U927" s="193">
        <v>2.862</v>
      </c>
      <c r="V927" s="194" t="s">
        <v>342</v>
      </c>
      <c r="W927" s="226">
        <v>3.578</v>
      </c>
      <c r="X927" s="226">
        <v>2.862</v>
      </c>
      <c r="Y927" s="194" t="s">
        <v>2597</v>
      </c>
      <c r="Z927" s="193" t="s">
        <v>334</v>
      </c>
      <c r="AA927" s="563" t="s">
        <v>335</v>
      </c>
      <c r="AB927" s="563" t="s">
        <v>340</v>
      </c>
      <c r="AC927" s="563">
        <f>SUMIF(Sheet3!B:B,C927,Sheet3!E:E)</f>
        <v>145</v>
      </c>
      <c r="AD927" s="193">
        <f t="shared" si="88"/>
        <v>32</v>
      </c>
      <c r="AE927" s="75"/>
      <c r="AF927" s="554"/>
    </row>
    <row r="928" ht="36" outlineLevel="2" spans="1:32">
      <c r="A928" s="126">
        <f>MAX($A$7:A927)+1</f>
        <v>595</v>
      </c>
      <c r="B928" s="194" t="s">
        <v>105</v>
      </c>
      <c r="C928" s="194" t="s">
        <v>110</v>
      </c>
      <c r="D928" s="194" t="s">
        <v>702</v>
      </c>
      <c r="E928" s="194" t="s">
        <v>2598</v>
      </c>
      <c r="F928" s="311" t="s">
        <v>2599</v>
      </c>
      <c r="G928" s="193">
        <v>0</v>
      </c>
      <c r="H928" s="193">
        <v>1.464</v>
      </c>
      <c r="I928" s="193"/>
      <c r="J928" s="193">
        <v>1.464</v>
      </c>
      <c r="K928" s="126">
        <v>66.102</v>
      </c>
      <c r="L928" s="126">
        <v>66</v>
      </c>
      <c r="M928" s="126">
        <f t="shared" si="89"/>
        <v>51</v>
      </c>
      <c r="N928" s="634">
        <f t="shared" si="87"/>
        <v>51</v>
      </c>
      <c r="O928" s="226"/>
      <c r="P928" s="194" t="s">
        <v>2599</v>
      </c>
      <c r="Q928" s="193">
        <v>0</v>
      </c>
      <c r="R928" s="193">
        <v>1.464</v>
      </c>
      <c r="S928" s="193">
        <v>1.464</v>
      </c>
      <c r="T928" s="193">
        <v>1.464</v>
      </c>
      <c r="U928" s="193">
        <v>97.074</v>
      </c>
      <c r="V928" s="194" t="s">
        <v>245</v>
      </c>
      <c r="W928" s="226">
        <v>74.001</v>
      </c>
      <c r="X928" s="226">
        <v>66.102</v>
      </c>
      <c r="Y928" s="194" t="s">
        <v>2600</v>
      </c>
      <c r="Z928" s="193" t="s">
        <v>334</v>
      </c>
      <c r="AA928" s="563" t="s">
        <v>335</v>
      </c>
      <c r="AB928" s="563" t="s">
        <v>190</v>
      </c>
      <c r="AC928" s="563">
        <f>SUMIF(Sheet3!B:B,C928,Sheet3!D:D)</f>
        <v>65</v>
      </c>
      <c r="AD928" s="193">
        <f t="shared" si="88"/>
        <v>95</v>
      </c>
      <c r="AE928" s="75"/>
      <c r="AF928" s="554"/>
    </row>
    <row r="929" ht="36" outlineLevel="2" spans="1:32">
      <c r="A929" s="126">
        <f>MAX($A$7:A928)+1</f>
        <v>596</v>
      </c>
      <c r="B929" s="194" t="s">
        <v>105</v>
      </c>
      <c r="C929" s="194" t="s">
        <v>110</v>
      </c>
      <c r="D929" s="194" t="s">
        <v>1811</v>
      </c>
      <c r="E929" s="194" t="s">
        <v>2601</v>
      </c>
      <c r="F929" s="311" t="s">
        <v>2602</v>
      </c>
      <c r="G929" s="193">
        <v>0.123</v>
      </c>
      <c r="H929" s="193">
        <v>0.644</v>
      </c>
      <c r="I929" s="193"/>
      <c r="J929" s="193">
        <v>0.521</v>
      </c>
      <c r="K929" s="126">
        <v>37.284</v>
      </c>
      <c r="L929" s="126">
        <v>37</v>
      </c>
      <c r="M929" s="126">
        <f t="shared" si="89"/>
        <v>29</v>
      </c>
      <c r="N929" s="634">
        <f t="shared" si="87"/>
        <v>29</v>
      </c>
      <c r="O929" s="226"/>
      <c r="P929" s="194" t="s">
        <v>2602</v>
      </c>
      <c r="Q929" s="193">
        <v>0.123</v>
      </c>
      <c r="R929" s="193">
        <v>0.644</v>
      </c>
      <c r="S929" s="193">
        <v>0.521</v>
      </c>
      <c r="T929" s="193">
        <v>0.521</v>
      </c>
      <c r="U929" s="193">
        <v>36.626</v>
      </c>
      <c r="V929" s="194" t="s">
        <v>245</v>
      </c>
      <c r="W929" s="226">
        <v>41.26</v>
      </c>
      <c r="X929" s="226">
        <v>37.284</v>
      </c>
      <c r="Y929" s="194" t="s">
        <v>2603</v>
      </c>
      <c r="Z929" s="193" t="s">
        <v>334</v>
      </c>
      <c r="AA929" s="563" t="s">
        <v>335</v>
      </c>
      <c r="AB929" s="563" t="s">
        <v>190</v>
      </c>
      <c r="AC929" s="563">
        <f>SUMIF(Sheet3!B:B,C929,Sheet3!D:D)</f>
        <v>65</v>
      </c>
      <c r="AD929" s="193">
        <f t="shared" si="88"/>
        <v>34</v>
      </c>
      <c r="AE929" s="75"/>
      <c r="AF929" s="554"/>
    </row>
    <row r="930" ht="36" outlineLevel="2" spans="1:32">
      <c r="A930" s="126">
        <f>MAX($A$7:A929)+1</f>
        <v>597</v>
      </c>
      <c r="B930" s="194" t="s">
        <v>105</v>
      </c>
      <c r="C930" s="194" t="s">
        <v>110</v>
      </c>
      <c r="D930" s="194" t="s">
        <v>186</v>
      </c>
      <c r="E930" s="194" t="s">
        <v>2604</v>
      </c>
      <c r="F930" s="311" t="s">
        <v>2605</v>
      </c>
      <c r="G930" s="193">
        <v>0</v>
      </c>
      <c r="H930" s="193">
        <v>2.449</v>
      </c>
      <c r="I930" s="193"/>
      <c r="J930" s="193">
        <v>2.449</v>
      </c>
      <c r="K930" s="126">
        <v>301.459</v>
      </c>
      <c r="L930" s="126">
        <v>301</v>
      </c>
      <c r="M930" s="126">
        <f t="shared" si="89"/>
        <v>235</v>
      </c>
      <c r="N930" s="634">
        <f t="shared" si="87"/>
        <v>235</v>
      </c>
      <c r="O930" s="226"/>
      <c r="P930" s="194" t="s">
        <v>2605</v>
      </c>
      <c r="Q930" s="193">
        <v>0</v>
      </c>
      <c r="R930" s="193">
        <v>2.449</v>
      </c>
      <c r="S930" s="193">
        <v>2.449</v>
      </c>
      <c r="T930" s="193">
        <v>2.449</v>
      </c>
      <c r="U930" s="193">
        <v>309.423</v>
      </c>
      <c r="V930" s="194" t="s">
        <v>245</v>
      </c>
      <c r="W930" s="226">
        <v>338.005</v>
      </c>
      <c r="X930" s="226">
        <v>301.459</v>
      </c>
      <c r="Y930" s="194" t="s">
        <v>2606</v>
      </c>
      <c r="Z930" s="193" t="s">
        <v>334</v>
      </c>
      <c r="AA930" s="563" t="s">
        <v>335</v>
      </c>
      <c r="AB930" s="563" t="s">
        <v>190</v>
      </c>
      <c r="AC930" s="563">
        <f>SUMIF(Sheet3!B:B,C930,Sheet3!D:D)</f>
        <v>65</v>
      </c>
      <c r="AD930" s="193">
        <f t="shared" si="88"/>
        <v>159</v>
      </c>
      <c r="AE930" s="75"/>
      <c r="AF930" s="554"/>
    </row>
    <row r="931" ht="36" outlineLevel="2" spans="1:32">
      <c r="A931" s="126">
        <f>MAX($A$7:A930)+1</f>
        <v>598</v>
      </c>
      <c r="B931" s="194" t="s">
        <v>105</v>
      </c>
      <c r="C931" s="194" t="s">
        <v>110</v>
      </c>
      <c r="D931" s="194" t="s">
        <v>1811</v>
      </c>
      <c r="E931" s="194" t="s">
        <v>2607</v>
      </c>
      <c r="F931" s="311" t="s">
        <v>2608</v>
      </c>
      <c r="G931" s="193">
        <v>1.857</v>
      </c>
      <c r="H931" s="193">
        <v>2.334</v>
      </c>
      <c r="I931" s="193"/>
      <c r="J931" s="193">
        <v>0.477</v>
      </c>
      <c r="K931" s="126">
        <v>26.869</v>
      </c>
      <c r="L931" s="126">
        <v>27</v>
      </c>
      <c r="M931" s="126">
        <f t="shared" si="89"/>
        <v>21</v>
      </c>
      <c r="N931" s="634">
        <f t="shared" si="87"/>
        <v>21</v>
      </c>
      <c r="O931" s="226"/>
      <c r="P931" s="194" t="s">
        <v>2608</v>
      </c>
      <c r="Q931" s="193">
        <v>1.857</v>
      </c>
      <c r="R931" s="193">
        <v>2.334</v>
      </c>
      <c r="S931" s="193">
        <v>0.477</v>
      </c>
      <c r="T931" s="193">
        <v>0.477</v>
      </c>
      <c r="U931" s="193">
        <v>26.045</v>
      </c>
      <c r="V931" s="194" t="s">
        <v>245</v>
      </c>
      <c r="W931" s="226">
        <v>30.049</v>
      </c>
      <c r="X931" s="226">
        <v>26.869</v>
      </c>
      <c r="Y931" s="194" t="s">
        <v>2609</v>
      </c>
      <c r="Z931" s="193" t="s">
        <v>334</v>
      </c>
      <c r="AA931" s="563" t="s">
        <v>335</v>
      </c>
      <c r="AB931" s="563" t="s">
        <v>190</v>
      </c>
      <c r="AC931" s="563">
        <f>SUMIF(Sheet3!B:B,C931,Sheet3!D:D)</f>
        <v>65</v>
      </c>
      <c r="AD931" s="193">
        <f t="shared" si="88"/>
        <v>31</v>
      </c>
      <c r="AE931" s="75"/>
      <c r="AF931" s="554"/>
    </row>
    <row r="932" ht="24" outlineLevel="2" spans="1:32">
      <c r="A932" s="126">
        <f>MAX($A$7:A931)+1</f>
        <v>599</v>
      </c>
      <c r="B932" s="194" t="s">
        <v>105</v>
      </c>
      <c r="C932" s="194" t="s">
        <v>110</v>
      </c>
      <c r="D932" s="194" t="s">
        <v>1811</v>
      </c>
      <c r="E932" s="194" t="s">
        <v>2610</v>
      </c>
      <c r="F932" s="311" t="s">
        <v>2611</v>
      </c>
      <c r="G932" s="193">
        <v>0</v>
      </c>
      <c r="H932" s="193">
        <v>0.867</v>
      </c>
      <c r="I932" s="193"/>
      <c r="J932" s="193">
        <v>0.867</v>
      </c>
      <c r="K932" s="126">
        <v>61.717</v>
      </c>
      <c r="L932" s="126">
        <v>62</v>
      </c>
      <c r="M932" s="126">
        <f t="shared" si="89"/>
        <v>48</v>
      </c>
      <c r="N932" s="634">
        <f t="shared" si="87"/>
        <v>48</v>
      </c>
      <c r="O932" s="226"/>
      <c r="P932" s="194" t="s">
        <v>2611</v>
      </c>
      <c r="Q932" s="193">
        <v>0</v>
      </c>
      <c r="R932" s="193">
        <v>0.867</v>
      </c>
      <c r="S932" s="193">
        <v>0.867</v>
      </c>
      <c r="T932" s="193">
        <v>0.867</v>
      </c>
      <c r="U932" s="193">
        <v>62.782</v>
      </c>
      <c r="V932" s="194" t="s">
        <v>245</v>
      </c>
      <c r="W932" s="226">
        <v>68.794</v>
      </c>
      <c r="X932" s="226">
        <v>61.717</v>
      </c>
      <c r="Y932" s="194" t="s">
        <v>2612</v>
      </c>
      <c r="Z932" s="193" t="s">
        <v>334</v>
      </c>
      <c r="AA932" s="563" t="s">
        <v>335</v>
      </c>
      <c r="AB932" s="563" t="s">
        <v>190</v>
      </c>
      <c r="AC932" s="563">
        <f>SUMIF(Sheet3!B:B,C932,Sheet3!D:D)</f>
        <v>65</v>
      </c>
      <c r="AD932" s="193">
        <f t="shared" si="88"/>
        <v>56</v>
      </c>
      <c r="AE932" s="75"/>
      <c r="AF932" s="554"/>
    </row>
    <row r="933" ht="36" outlineLevel="2" spans="1:32">
      <c r="A933" s="126">
        <f>MAX($A$7:A932)+1</f>
        <v>600</v>
      </c>
      <c r="B933" s="194" t="s">
        <v>105</v>
      </c>
      <c r="C933" s="194" t="s">
        <v>110</v>
      </c>
      <c r="D933" s="194" t="s">
        <v>1811</v>
      </c>
      <c r="E933" s="194" t="s">
        <v>2613</v>
      </c>
      <c r="F933" s="311" t="s">
        <v>2614</v>
      </c>
      <c r="G933" s="193">
        <v>0</v>
      </c>
      <c r="H933" s="193">
        <v>1.01</v>
      </c>
      <c r="I933" s="193"/>
      <c r="J933" s="193">
        <v>1.01</v>
      </c>
      <c r="K933" s="126">
        <v>69.36</v>
      </c>
      <c r="L933" s="126">
        <v>69</v>
      </c>
      <c r="M933" s="126">
        <f t="shared" si="89"/>
        <v>54</v>
      </c>
      <c r="N933" s="634">
        <f t="shared" si="87"/>
        <v>54</v>
      </c>
      <c r="O933" s="226"/>
      <c r="P933" s="194" t="s">
        <v>2614</v>
      </c>
      <c r="Q933" s="193">
        <v>0</v>
      </c>
      <c r="R933" s="193">
        <v>1.01</v>
      </c>
      <c r="S933" s="193">
        <v>1.01</v>
      </c>
      <c r="T933" s="193">
        <v>1.01</v>
      </c>
      <c r="U933" s="193">
        <v>64.653</v>
      </c>
      <c r="V933" s="194" t="s">
        <v>245</v>
      </c>
      <c r="W933" s="226">
        <v>75.39</v>
      </c>
      <c r="X933" s="226">
        <v>69.36</v>
      </c>
      <c r="Y933" s="194" t="s">
        <v>2615</v>
      </c>
      <c r="Z933" s="193" t="s">
        <v>334</v>
      </c>
      <c r="AA933" s="563" t="s">
        <v>335</v>
      </c>
      <c r="AB933" s="563" t="s">
        <v>190</v>
      </c>
      <c r="AC933" s="563">
        <f>SUMIF(Sheet3!B:B,C933,Sheet3!D:D)</f>
        <v>65</v>
      </c>
      <c r="AD933" s="193">
        <f t="shared" si="88"/>
        <v>66</v>
      </c>
      <c r="AE933" s="75"/>
      <c r="AF933" s="554"/>
    </row>
    <row r="934" ht="48" outlineLevel="2" spans="1:32">
      <c r="A934" s="126">
        <f>MAX($A$7:A933)+1</f>
        <v>601</v>
      </c>
      <c r="B934" s="194" t="s">
        <v>105</v>
      </c>
      <c r="C934" s="194" t="s">
        <v>110</v>
      </c>
      <c r="D934" s="194" t="s">
        <v>182</v>
      </c>
      <c r="E934" s="194" t="s">
        <v>2616</v>
      </c>
      <c r="F934" s="311" t="s">
        <v>2538</v>
      </c>
      <c r="G934" s="193">
        <v>7.355</v>
      </c>
      <c r="H934" s="193">
        <v>11.71</v>
      </c>
      <c r="I934" s="193"/>
      <c r="J934" s="193">
        <v>4.355</v>
      </c>
      <c r="K934" s="126">
        <v>480.096</v>
      </c>
      <c r="L934" s="126">
        <v>480</v>
      </c>
      <c r="M934" s="126">
        <f t="shared" si="89"/>
        <v>374</v>
      </c>
      <c r="N934" s="634">
        <f t="shared" si="87"/>
        <v>374</v>
      </c>
      <c r="O934" s="226"/>
      <c r="P934" s="194" t="s">
        <v>2538</v>
      </c>
      <c r="Q934" s="193">
        <v>7.355</v>
      </c>
      <c r="R934" s="193">
        <v>11.692</v>
      </c>
      <c r="S934" s="193">
        <v>4.337</v>
      </c>
      <c r="T934" s="193">
        <v>4.337</v>
      </c>
      <c r="U934" s="193">
        <v>481.736</v>
      </c>
      <c r="V934" s="194" t="s">
        <v>342</v>
      </c>
      <c r="W934" s="226">
        <v>538.872</v>
      </c>
      <c r="X934" s="226">
        <v>480.096</v>
      </c>
      <c r="Y934" s="194" t="s">
        <v>2617</v>
      </c>
      <c r="Z934" s="193" t="s">
        <v>334</v>
      </c>
      <c r="AA934" s="563" t="s">
        <v>335</v>
      </c>
      <c r="AB934" s="563" t="s">
        <v>340</v>
      </c>
      <c r="AC934" s="563">
        <f>SUMIF(Sheet3!B:B,C934,Sheet3!E:E)</f>
        <v>145</v>
      </c>
      <c r="AD934" s="193">
        <f t="shared" si="88"/>
        <v>629</v>
      </c>
      <c r="AE934" s="75"/>
      <c r="AF934" s="554"/>
    </row>
    <row r="935" ht="36" outlineLevel="2" spans="1:32">
      <c r="A935" s="126">
        <f>MAX($A$7:A934)+1</f>
        <v>602</v>
      </c>
      <c r="B935" s="194" t="s">
        <v>105</v>
      </c>
      <c r="C935" s="194" t="s">
        <v>110</v>
      </c>
      <c r="D935" s="194" t="s">
        <v>186</v>
      </c>
      <c r="E935" s="194" t="s">
        <v>2618</v>
      </c>
      <c r="F935" s="311" t="s">
        <v>2619</v>
      </c>
      <c r="G935" s="193">
        <v>3.865</v>
      </c>
      <c r="H935" s="193">
        <v>5.464</v>
      </c>
      <c r="I935" s="193"/>
      <c r="J935" s="193">
        <v>1.599</v>
      </c>
      <c r="K935" s="126">
        <v>238.5</v>
      </c>
      <c r="L935" s="126">
        <v>239</v>
      </c>
      <c r="M935" s="126">
        <f t="shared" si="89"/>
        <v>186</v>
      </c>
      <c r="N935" s="634">
        <f t="shared" si="87"/>
        <v>186</v>
      </c>
      <c r="O935" s="226"/>
      <c r="P935" s="194" t="s">
        <v>2619</v>
      </c>
      <c r="Q935" s="193">
        <v>3.865</v>
      </c>
      <c r="R935" s="193">
        <v>5.464</v>
      </c>
      <c r="S935" s="193">
        <v>1.599</v>
      </c>
      <c r="T935" s="193">
        <v>1.599</v>
      </c>
      <c r="U935" s="193">
        <v>289.393</v>
      </c>
      <c r="V935" s="194" t="s">
        <v>245</v>
      </c>
      <c r="W935" s="226">
        <v>265.457</v>
      </c>
      <c r="X935" s="226">
        <v>238.5</v>
      </c>
      <c r="Y935" s="194" t="s">
        <v>2620</v>
      </c>
      <c r="Z935" s="193" t="s">
        <v>334</v>
      </c>
      <c r="AA935" s="563" t="s">
        <v>335</v>
      </c>
      <c r="AB935" s="563" t="s">
        <v>190</v>
      </c>
      <c r="AC935" s="563">
        <f>SUMIF(Sheet3!B:B,C935,Sheet3!D:D)</f>
        <v>65</v>
      </c>
      <c r="AD935" s="193">
        <f t="shared" si="88"/>
        <v>104</v>
      </c>
      <c r="AE935" s="75"/>
      <c r="AF935" s="554"/>
    </row>
    <row r="936" ht="24" outlineLevel="2" spans="1:32">
      <c r="A936" s="126">
        <f>MAX($A$7:A935)+1</f>
        <v>603</v>
      </c>
      <c r="B936" s="194" t="s">
        <v>105</v>
      </c>
      <c r="C936" s="194" t="s">
        <v>110</v>
      </c>
      <c r="D936" s="194" t="s">
        <v>702</v>
      </c>
      <c r="E936" s="194" t="s">
        <v>2621</v>
      </c>
      <c r="F936" s="311" t="s">
        <v>2622</v>
      </c>
      <c r="G936" s="193">
        <v>2.6</v>
      </c>
      <c r="H936" s="193">
        <v>5.847</v>
      </c>
      <c r="I936" s="193"/>
      <c r="J936" s="193">
        <v>3.247</v>
      </c>
      <c r="K936" s="126">
        <v>180.068</v>
      </c>
      <c r="L936" s="126">
        <v>180</v>
      </c>
      <c r="M936" s="126">
        <f t="shared" si="89"/>
        <v>140</v>
      </c>
      <c r="N936" s="634">
        <f t="shared" si="87"/>
        <v>140</v>
      </c>
      <c r="O936" s="226"/>
      <c r="P936" s="194" t="s">
        <v>2622</v>
      </c>
      <c r="Q936" s="193">
        <v>2.6</v>
      </c>
      <c r="R936" s="193">
        <v>5.847</v>
      </c>
      <c r="S936" s="193">
        <v>3.247</v>
      </c>
      <c r="T936" s="193">
        <v>3.247</v>
      </c>
      <c r="U936" s="193">
        <v>182.787</v>
      </c>
      <c r="V936" s="194" t="s">
        <v>245</v>
      </c>
      <c r="W936" s="226">
        <v>201.041</v>
      </c>
      <c r="X936" s="226">
        <v>180.068</v>
      </c>
      <c r="Y936" s="194" t="s">
        <v>2623</v>
      </c>
      <c r="Z936" s="193" t="s">
        <v>334</v>
      </c>
      <c r="AA936" s="563" t="s">
        <v>335</v>
      </c>
      <c r="AB936" s="563" t="s">
        <v>190</v>
      </c>
      <c r="AC936" s="563">
        <f>SUMIF(Sheet3!B:B,C936,Sheet3!D:D)</f>
        <v>65</v>
      </c>
      <c r="AD936" s="193">
        <f t="shared" si="88"/>
        <v>211</v>
      </c>
      <c r="AE936" s="75"/>
      <c r="AF936" s="554"/>
    </row>
    <row r="937" ht="36" outlineLevel="2" spans="1:32">
      <c r="A937" s="126">
        <f>MAX($A$7:A936)+1</f>
        <v>604</v>
      </c>
      <c r="B937" s="194" t="s">
        <v>105</v>
      </c>
      <c r="C937" s="194" t="s">
        <v>110</v>
      </c>
      <c r="D937" s="194" t="s">
        <v>186</v>
      </c>
      <c r="E937" s="194" t="s">
        <v>2624</v>
      </c>
      <c r="F937" s="311" t="s">
        <v>2625</v>
      </c>
      <c r="G937" s="193">
        <v>0</v>
      </c>
      <c r="H937" s="193">
        <v>1.473</v>
      </c>
      <c r="I937" s="193"/>
      <c r="J937" s="193">
        <v>1.473</v>
      </c>
      <c r="K937" s="126">
        <v>75.637</v>
      </c>
      <c r="L937" s="126">
        <v>76</v>
      </c>
      <c r="M937" s="126">
        <f t="shared" si="89"/>
        <v>59</v>
      </c>
      <c r="N937" s="634">
        <f t="shared" si="87"/>
        <v>59</v>
      </c>
      <c r="O937" s="226"/>
      <c r="P937" s="194" t="s">
        <v>2625</v>
      </c>
      <c r="Q937" s="193">
        <v>0</v>
      </c>
      <c r="R937" s="193">
        <v>1.486</v>
      </c>
      <c r="S937" s="193">
        <v>1.486</v>
      </c>
      <c r="T937" s="193">
        <v>1.486</v>
      </c>
      <c r="U937" s="193">
        <v>72.147</v>
      </c>
      <c r="V937" s="194" t="s">
        <v>245</v>
      </c>
      <c r="W937" s="226">
        <v>84.655</v>
      </c>
      <c r="X937" s="226">
        <v>75.637</v>
      </c>
      <c r="Y937" s="194" t="s">
        <v>2626</v>
      </c>
      <c r="Z937" s="193" t="s">
        <v>334</v>
      </c>
      <c r="AA937" s="563" t="s">
        <v>335</v>
      </c>
      <c r="AB937" s="563" t="s">
        <v>190</v>
      </c>
      <c r="AC937" s="563">
        <f>SUMIF(Sheet3!B:B,C937,Sheet3!D:D)</f>
        <v>65</v>
      </c>
      <c r="AD937" s="193">
        <f t="shared" si="88"/>
        <v>97</v>
      </c>
      <c r="AE937" s="75"/>
      <c r="AF937" s="554"/>
    </row>
    <row r="938" ht="48" outlineLevel="2" spans="1:32">
      <c r="A938" s="126">
        <f>MAX($A$7:A937)+1</f>
        <v>605</v>
      </c>
      <c r="B938" s="194" t="s">
        <v>105</v>
      </c>
      <c r="C938" s="194" t="s">
        <v>110</v>
      </c>
      <c r="D938" s="194" t="s">
        <v>182</v>
      </c>
      <c r="E938" s="194" t="s">
        <v>2627</v>
      </c>
      <c r="F938" s="311" t="s">
        <v>2538</v>
      </c>
      <c r="G938" s="193">
        <v>22.524</v>
      </c>
      <c r="H938" s="193">
        <v>24.697</v>
      </c>
      <c r="I938" s="193"/>
      <c r="J938" s="193">
        <v>2.173</v>
      </c>
      <c r="K938" s="126">
        <v>27.031</v>
      </c>
      <c r="L938" s="126">
        <v>27</v>
      </c>
      <c r="M938" s="126">
        <f t="shared" si="89"/>
        <v>21</v>
      </c>
      <c r="N938" s="634">
        <f t="shared" si="87"/>
        <v>21</v>
      </c>
      <c r="O938" s="226"/>
      <c r="P938" s="194" t="s">
        <v>2538</v>
      </c>
      <c r="Q938" s="193">
        <v>22.524</v>
      </c>
      <c r="R938" s="193">
        <v>24.651</v>
      </c>
      <c r="S938" s="193">
        <v>2.127</v>
      </c>
      <c r="T938" s="193">
        <v>2.127</v>
      </c>
      <c r="U938" s="193">
        <v>184.865</v>
      </c>
      <c r="V938" s="194" t="s">
        <v>342</v>
      </c>
      <c r="W938" s="226">
        <v>30.927</v>
      </c>
      <c r="X938" s="226">
        <v>27.031</v>
      </c>
      <c r="Y938" s="194" t="s">
        <v>2628</v>
      </c>
      <c r="Z938" s="193" t="s">
        <v>334</v>
      </c>
      <c r="AA938" s="563" t="s">
        <v>335</v>
      </c>
      <c r="AB938" s="563" t="s">
        <v>340</v>
      </c>
      <c r="AC938" s="563">
        <f>SUMIF(Sheet3!B:B,C938,Sheet3!E:E)</f>
        <v>145</v>
      </c>
      <c r="AD938" s="193">
        <f t="shared" si="88"/>
        <v>308</v>
      </c>
      <c r="AE938" s="75"/>
      <c r="AF938" s="554"/>
    </row>
    <row r="939" ht="36" outlineLevel="2" spans="1:32">
      <c r="A939" s="126">
        <f>MAX($A$7:A938)+1</f>
        <v>606</v>
      </c>
      <c r="B939" s="194" t="s">
        <v>105</v>
      </c>
      <c r="C939" s="194" t="s">
        <v>110</v>
      </c>
      <c r="D939" s="194" t="s">
        <v>186</v>
      </c>
      <c r="E939" s="194" t="s">
        <v>2629</v>
      </c>
      <c r="F939" s="311" t="s">
        <v>2630</v>
      </c>
      <c r="G939" s="193">
        <v>0</v>
      </c>
      <c r="H939" s="193">
        <v>0.903</v>
      </c>
      <c r="I939" s="193"/>
      <c r="J939" s="193">
        <v>0.903</v>
      </c>
      <c r="K939" s="126">
        <v>31.091</v>
      </c>
      <c r="L939" s="126">
        <v>31</v>
      </c>
      <c r="M939" s="126">
        <f t="shared" si="89"/>
        <v>24</v>
      </c>
      <c r="N939" s="634">
        <f t="shared" si="87"/>
        <v>24</v>
      </c>
      <c r="O939" s="226"/>
      <c r="P939" s="194" t="s">
        <v>2630</v>
      </c>
      <c r="Q939" s="193">
        <v>0</v>
      </c>
      <c r="R939" s="193">
        <v>0.903</v>
      </c>
      <c r="S939" s="193">
        <v>0.903</v>
      </c>
      <c r="T939" s="193">
        <v>0.903</v>
      </c>
      <c r="U939" s="193">
        <v>29.593</v>
      </c>
      <c r="V939" s="194" t="s">
        <v>245</v>
      </c>
      <c r="W939" s="226">
        <v>34.952</v>
      </c>
      <c r="X939" s="226">
        <v>31.091</v>
      </c>
      <c r="Y939" s="194" t="s">
        <v>2631</v>
      </c>
      <c r="Z939" s="193" t="s">
        <v>334</v>
      </c>
      <c r="AA939" s="563" t="s">
        <v>335</v>
      </c>
      <c r="AB939" s="563" t="s">
        <v>190</v>
      </c>
      <c r="AC939" s="563">
        <f>SUMIF(Sheet3!B:B,C939,Sheet3!D:D)</f>
        <v>65</v>
      </c>
      <c r="AD939" s="193">
        <f t="shared" si="88"/>
        <v>59</v>
      </c>
      <c r="AE939" s="75"/>
      <c r="AF939" s="554"/>
    </row>
    <row r="940" ht="24" outlineLevel="2" spans="1:32">
      <c r="A940" s="126">
        <f>MAX($A$7:A939)+1</f>
        <v>607</v>
      </c>
      <c r="B940" s="194" t="s">
        <v>105</v>
      </c>
      <c r="C940" s="194" t="s">
        <v>110</v>
      </c>
      <c r="D940" s="194" t="s">
        <v>1811</v>
      </c>
      <c r="E940" s="194" t="s">
        <v>2632</v>
      </c>
      <c r="F940" s="311" t="s">
        <v>2633</v>
      </c>
      <c r="G940" s="193">
        <v>0</v>
      </c>
      <c r="H940" s="193">
        <v>0.873</v>
      </c>
      <c r="I940" s="193"/>
      <c r="J940" s="193">
        <v>0.873</v>
      </c>
      <c r="K940" s="126">
        <v>87.939</v>
      </c>
      <c r="L940" s="126">
        <v>88</v>
      </c>
      <c r="M940" s="126">
        <f t="shared" si="89"/>
        <v>69</v>
      </c>
      <c r="N940" s="634">
        <f t="shared" si="87"/>
        <v>69</v>
      </c>
      <c r="O940" s="226"/>
      <c r="P940" s="194" t="s">
        <v>2633</v>
      </c>
      <c r="Q940" s="193">
        <v>0</v>
      </c>
      <c r="R940" s="193">
        <v>0.873</v>
      </c>
      <c r="S940" s="193">
        <v>0.873</v>
      </c>
      <c r="T940" s="193">
        <v>0.873</v>
      </c>
      <c r="U940" s="193">
        <v>85.351</v>
      </c>
      <c r="V940" s="194" t="s">
        <v>245</v>
      </c>
      <c r="W940" s="226">
        <v>97.98</v>
      </c>
      <c r="X940" s="226">
        <v>87.939</v>
      </c>
      <c r="Y940" s="194" t="s">
        <v>2634</v>
      </c>
      <c r="Z940" s="193" t="s">
        <v>334</v>
      </c>
      <c r="AA940" s="563" t="s">
        <v>335</v>
      </c>
      <c r="AB940" s="563" t="s">
        <v>190</v>
      </c>
      <c r="AC940" s="563">
        <f>SUMIF(Sheet3!B:B,C940,Sheet3!D:D)</f>
        <v>65</v>
      </c>
      <c r="AD940" s="193">
        <f t="shared" si="88"/>
        <v>57</v>
      </c>
      <c r="AE940" s="75"/>
      <c r="AF940" s="554"/>
    </row>
    <row r="941" ht="36" outlineLevel="2" spans="1:32">
      <c r="A941" s="126">
        <f>MAX($A$7:A940)+1</f>
        <v>608</v>
      </c>
      <c r="B941" s="194" t="s">
        <v>105</v>
      </c>
      <c r="C941" s="194" t="s">
        <v>110</v>
      </c>
      <c r="D941" s="194" t="s">
        <v>182</v>
      </c>
      <c r="E941" s="194" t="s">
        <v>2635</v>
      </c>
      <c r="F941" s="311" t="s">
        <v>2636</v>
      </c>
      <c r="G941" s="193">
        <v>4.872</v>
      </c>
      <c r="H941" s="193">
        <v>5.484</v>
      </c>
      <c r="I941" s="193"/>
      <c r="J941" s="193">
        <v>0.612</v>
      </c>
      <c r="K941" s="126">
        <v>57.983</v>
      </c>
      <c r="L941" s="126">
        <v>58</v>
      </c>
      <c r="M941" s="126">
        <f t="shared" si="89"/>
        <v>45</v>
      </c>
      <c r="N941" s="634">
        <f t="shared" si="87"/>
        <v>45</v>
      </c>
      <c r="O941" s="226"/>
      <c r="P941" s="194" t="s">
        <v>2636</v>
      </c>
      <c r="Q941" s="193">
        <v>4.872</v>
      </c>
      <c r="R941" s="193">
        <v>5.484</v>
      </c>
      <c r="S941" s="193">
        <v>0.612</v>
      </c>
      <c r="T941" s="193">
        <v>0.612</v>
      </c>
      <c r="U941" s="193">
        <v>62.528</v>
      </c>
      <c r="V941" s="194" t="s">
        <v>342</v>
      </c>
      <c r="W941" s="226">
        <v>65.387</v>
      </c>
      <c r="X941" s="226">
        <v>57.983</v>
      </c>
      <c r="Y941" s="194" t="s">
        <v>2637</v>
      </c>
      <c r="Z941" s="193" t="s">
        <v>334</v>
      </c>
      <c r="AA941" s="563" t="s">
        <v>335</v>
      </c>
      <c r="AB941" s="563" t="s">
        <v>340</v>
      </c>
      <c r="AC941" s="563">
        <f>SUMIF(Sheet3!B:B,C941,Sheet3!E:E)</f>
        <v>145</v>
      </c>
      <c r="AD941" s="193">
        <f t="shared" si="88"/>
        <v>89</v>
      </c>
      <c r="AE941" s="75"/>
      <c r="AF941" s="554"/>
    </row>
    <row r="942" ht="36" outlineLevel="2" spans="1:32">
      <c r="A942" s="126">
        <f>MAX($A$7:A941)+1</f>
        <v>609</v>
      </c>
      <c r="B942" s="194" t="s">
        <v>105</v>
      </c>
      <c r="C942" s="194" t="s">
        <v>110</v>
      </c>
      <c r="D942" s="194" t="s">
        <v>182</v>
      </c>
      <c r="E942" s="194" t="s">
        <v>2638</v>
      </c>
      <c r="F942" s="311" t="s">
        <v>2538</v>
      </c>
      <c r="G942" s="193">
        <v>11.88</v>
      </c>
      <c r="H942" s="193">
        <v>13.627</v>
      </c>
      <c r="I942" s="193"/>
      <c r="J942" s="193">
        <v>1.747</v>
      </c>
      <c r="K942" s="126">
        <v>128.34</v>
      </c>
      <c r="L942" s="126">
        <v>128</v>
      </c>
      <c r="M942" s="126">
        <f t="shared" si="89"/>
        <v>100</v>
      </c>
      <c r="N942" s="634">
        <f t="shared" si="87"/>
        <v>100</v>
      </c>
      <c r="O942" s="226"/>
      <c r="P942" s="194" t="s">
        <v>2538</v>
      </c>
      <c r="Q942" s="193">
        <v>11.88</v>
      </c>
      <c r="R942" s="193">
        <v>13.616</v>
      </c>
      <c r="S942" s="193">
        <v>1.736</v>
      </c>
      <c r="T942" s="193">
        <v>1.736</v>
      </c>
      <c r="U942" s="193">
        <v>177.162</v>
      </c>
      <c r="V942" s="194" t="s">
        <v>342</v>
      </c>
      <c r="W942" s="226">
        <v>145.532</v>
      </c>
      <c r="X942" s="226">
        <v>128.34</v>
      </c>
      <c r="Y942" s="194" t="s">
        <v>2639</v>
      </c>
      <c r="Z942" s="193" t="s">
        <v>334</v>
      </c>
      <c r="AA942" s="563" t="s">
        <v>335</v>
      </c>
      <c r="AB942" s="563" t="s">
        <v>340</v>
      </c>
      <c r="AC942" s="563">
        <f>SUMIF(Sheet3!B:B,C942,Sheet3!E:E)</f>
        <v>145</v>
      </c>
      <c r="AD942" s="193">
        <f t="shared" si="88"/>
        <v>252</v>
      </c>
      <c r="AE942" s="75"/>
      <c r="AF942" s="554"/>
    </row>
    <row r="943" ht="24" outlineLevel="2" spans="1:32">
      <c r="A943" s="126">
        <f>MAX($A$7:A942)+1</f>
        <v>610</v>
      </c>
      <c r="B943" s="194" t="s">
        <v>105</v>
      </c>
      <c r="C943" s="194" t="s">
        <v>110</v>
      </c>
      <c r="D943" s="194" t="s">
        <v>1811</v>
      </c>
      <c r="E943" s="194" t="s">
        <v>2640</v>
      </c>
      <c r="F943" s="311" t="s">
        <v>2641</v>
      </c>
      <c r="G943" s="193">
        <v>6.576</v>
      </c>
      <c r="H943" s="193">
        <v>7.071</v>
      </c>
      <c r="I943" s="193"/>
      <c r="J943" s="193">
        <v>0.495</v>
      </c>
      <c r="K943" s="126">
        <v>78.87</v>
      </c>
      <c r="L943" s="126">
        <v>79</v>
      </c>
      <c r="M943" s="126">
        <f t="shared" si="89"/>
        <v>62</v>
      </c>
      <c r="N943" s="634">
        <f t="shared" si="87"/>
        <v>62</v>
      </c>
      <c r="O943" s="226"/>
      <c r="P943" s="194" t="s">
        <v>2641</v>
      </c>
      <c r="Q943" s="193">
        <v>6.576</v>
      </c>
      <c r="R943" s="193">
        <v>7.048</v>
      </c>
      <c r="S943" s="193">
        <v>0.472</v>
      </c>
      <c r="T943" s="193">
        <v>0.472</v>
      </c>
      <c r="U943" s="193">
        <v>58.284</v>
      </c>
      <c r="V943" s="194" t="s">
        <v>245</v>
      </c>
      <c r="W943" s="226">
        <v>85.73</v>
      </c>
      <c r="X943" s="226">
        <v>78.87</v>
      </c>
      <c r="Y943" s="194" t="s">
        <v>2642</v>
      </c>
      <c r="Z943" s="193" t="s">
        <v>334</v>
      </c>
      <c r="AA943" s="563" t="s">
        <v>335</v>
      </c>
      <c r="AB943" s="563" t="s">
        <v>190</v>
      </c>
      <c r="AC943" s="563">
        <f>SUMIF(Sheet3!B:B,C943,Sheet3!D:D)</f>
        <v>65</v>
      </c>
      <c r="AD943" s="193">
        <f t="shared" si="88"/>
        <v>31</v>
      </c>
      <c r="AE943" s="75"/>
      <c r="AF943" s="554"/>
    </row>
    <row r="944" ht="36" outlineLevel="2" spans="1:32">
      <c r="A944" s="126">
        <f>MAX($A$7:A943)+1</f>
        <v>611</v>
      </c>
      <c r="B944" s="194" t="s">
        <v>105</v>
      </c>
      <c r="C944" s="194" t="s">
        <v>110</v>
      </c>
      <c r="D944" s="194" t="s">
        <v>702</v>
      </c>
      <c r="E944" s="194" t="s">
        <v>2643</v>
      </c>
      <c r="F944" s="311" t="s">
        <v>2644</v>
      </c>
      <c r="G944" s="193">
        <v>0</v>
      </c>
      <c r="H944" s="193">
        <v>0.813</v>
      </c>
      <c r="I944" s="193"/>
      <c r="J944" s="193">
        <v>0.813</v>
      </c>
      <c r="K944" s="126">
        <v>41.993</v>
      </c>
      <c r="L944" s="126">
        <v>42</v>
      </c>
      <c r="M944" s="126">
        <f t="shared" si="89"/>
        <v>33</v>
      </c>
      <c r="N944" s="634">
        <f t="shared" si="87"/>
        <v>33</v>
      </c>
      <c r="O944" s="226"/>
      <c r="P944" s="194" t="s">
        <v>2644</v>
      </c>
      <c r="Q944" s="193">
        <v>2.711</v>
      </c>
      <c r="R944" s="193">
        <v>3.546</v>
      </c>
      <c r="S944" s="193">
        <v>0.835</v>
      </c>
      <c r="T944" s="193">
        <v>0.835</v>
      </c>
      <c r="U944" s="193">
        <v>42.646</v>
      </c>
      <c r="V944" s="194" t="s">
        <v>245</v>
      </c>
      <c r="W944" s="226">
        <v>46.922</v>
      </c>
      <c r="X944" s="226">
        <v>41.993</v>
      </c>
      <c r="Y944" s="194" t="s">
        <v>2645</v>
      </c>
      <c r="Z944" s="193" t="s">
        <v>334</v>
      </c>
      <c r="AA944" s="563" t="s">
        <v>335</v>
      </c>
      <c r="AB944" s="563" t="s">
        <v>190</v>
      </c>
      <c r="AC944" s="563">
        <f>SUMIF(Sheet3!B:B,C944,Sheet3!D:D)</f>
        <v>65</v>
      </c>
      <c r="AD944" s="193">
        <f t="shared" si="88"/>
        <v>54</v>
      </c>
      <c r="AE944" s="75"/>
      <c r="AF944" s="554"/>
    </row>
    <row r="945" ht="36" outlineLevel="2" spans="1:32">
      <c r="A945" s="126">
        <f>MAX($A$7:A944)+1</f>
        <v>612</v>
      </c>
      <c r="B945" s="194" t="s">
        <v>105</v>
      </c>
      <c r="C945" s="194" t="s">
        <v>110</v>
      </c>
      <c r="D945" s="194" t="s">
        <v>1811</v>
      </c>
      <c r="E945" s="194" t="s">
        <v>2646</v>
      </c>
      <c r="F945" s="311" t="s">
        <v>2647</v>
      </c>
      <c r="G945" s="193">
        <v>0</v>
      </c>
      <c r="H945" s="193">
        <v>1.911</v>
      </c>
      <c r="I945" s="193"/>
      <c r="J945" s="193">
        <v>1.911</v>
      </c>
      <c r="K945" s="126">
        <v>317.5</v>
      </c>
      <c r="L945" s="126">
        <v>318</v>
      </c>
      <c r="M945" s="126">
        <f t="shared" si="89"/>
        <v>248</v>
      </c>
      <c r="N945" s="634">
        <f t="shared" si="87"/>
        <v>248</v>
      </c>
      <c r="O945" s="226"/>
      <c r="P945" s="194" t="s">
        <v>2647</v>
      </c>
      <c r="Q945" s="193">
        <v>0</v>
      </c>
      <c r="R945" s="193">
        <v>1.911</v>
      </c>
      <c r="S945" s="193">
        <v>1.911</v>
      </c>
      <c r="T945" s="193">
        <v>1.911</v>
      </c>
      <c r="U945" s="193">
        <v>235.779</v>
      </c>
      <c r="V945" s="194" t="s">
        <v>245</v>
      </c>
      <c r="W945" s="226">
        <v>345.11</v>
      </c>
      <c r="X945" s="226">
        <v>317.5</v>
      </c>
      <c r="Y945" s="194" t="s">
        <v>2648</v>
      </c>
      <c r="Z945" s="193" t="s">
        <v>334</v>
      </c>
      <c r="AA945" s="563" t="s">
        <v>335</v>
      </c>
      <c r="AB945" s="563" t="s">
        <v>190</v>
      </c>
      <c r="AC945" s="563">
        <f>SUMIF(Sheet3!B:B,C945,Sheet3!D:D)</f>
        <v>65</v>
      </c>
      <c r="AD945" s="193">
        <f t="shared" si="88"/>
        <v>124</v>
      </c>
      <c r="AE945" s="75"/>
      <c r="AF945" s="554"/>
    </row>
    <row r="946" ht="36" outlineLevel="2" spans="1:32">
      <c r="A946" s="126">
        <f>MAX($A$7:A945)+1</f>
        <v>613</v>
      </c>
      <c r="B946" s="194" t="s">
        <v>105</v>
      </c>
      <c r="C946" s="194" t="s">
        <v>110</v>
      </c>
      <c r="D946" s="194" t="s">
        <v>186</v>
      </c>
      <c r="E946" s="194" t="s">
        <v>2649</v>
      </c>
      <c r="F946" s="311" t="s">
        <v>2619</v>
      </c>
      <c r="G946" s="193">
        <v>0.2</v>
      </c>
      <c r="H946" s="193">
        <v>2.014</v>
      </c>
      <c r="I946" s="193"/>
      <c r="J946" s="193">
        <v>1.814</v>
      </c>
      <c r="K946" s="126">
        <v>250</v>
      </c>
      <c r="L946" s="126">
        <v>250</v>
      </c>
      <c r="M946" s="126">
        <f t="shared" si="89"/>
        <v>195</v>
      </c>
      <c r="N946" s="634">
        <f t="shared" si="87"/>
        <v>195</v>
      </c>
      <c r="O946" s="226"/>
      <c r="P946" s="194" t="s">
        <v>2619</v>
      </c>
      <c r="Q946" s="193">
        <v>0.2</v>
      </c>
      <c r="R946" s="193">
        <v>2.014</v>
      </c>
      <c r="S946" s="193">
        <v>1.814</v>
      </c>
      <c r="T946" s="193">
        <v>1.814</v>
      </c>
      <c r="U946" s="193">
        <v>260.393</v>
      </c>
      <c r="V946" s="194" t="s">
        <v>245</v>
      </c>
      <c r="W946" s="226">
        <v>296.784</v>
      </c>
      <c r="X946" s="226">
        <v>266.908</v>
      </c>
      <c r="Y946" s="194" t="s">
        <v>2650</v>
      </c>
      <c r="Z946" s="193" t="s">
        <v>334</v>
      </c>
      <c r="AA946" s="563" t="s">
        <v>335</v>
      </c>
      <c r="AB946" s="563" t="s">
        <v>190</v>
      </c>
      <c r="AC946" s="563">
        <f>SUMIF(Sheet3!B:B,C946,Sheet3!D:D)</f>
        <v>65</v>
      </c>
      <c r="AD946" s="193">
        <f t="shared" si="88"/>
        <v>118</v>
      </c>
      <c r="AE946" s="75"/>
      <c r="AF946" s="554"/>
    </row>
    <row r="947" ht="24" outlineLevel="2" spans="1:32">
      <c r="A947" s="126">
        <f>MAX($A$7:A946)+1</f>
        <v>614</v>
      </c>
      <c r="B947" s="194" t="s">
        <v>105</v>
      </c>
      <c r="C947" s="194" t="s">
        <v>110</v>
      </c>
      <c r="D947" s="194" t="s">
        <v>182</v>
      </c>
      <c r="E947" s="194" t="s">
        <v>2651</v>
      </c>
      <c r="F947" s="311" t="s">
        <v>2652</v>
      </c>
      <c r="G947" s="193">
        <v>2.343</v>
      </c>
      <c r="H947" s="193">
        <v>14.348</v>
      </c>
      <c r="I947" s="193"/>
      <c r="J947" s="193">
        <v>12.005</v>
      </c>
      <c r="K947" s="126">
        <v>630</v>
      </c>
      <c r="L947" s="126">
        <v>630</v>
      </c>
      <c r="M947" s="126">
        <f t="shared" si="89"/>
        <v>491</v>
      </c>
      <c r="N947" s="634">
        <f t="shared" si="87"/>
        <v>491</v>
      </c>
      <c r="O947" s="226"/>
      <c r="P947" s="194" t="s">
        <v>2652</v>
      </c>
      <c r="Q947" s="193">
        <v>2.343</v>
      </c>
      <c r="R947" s="193">
        <v>14.306</v>
      </c>
      <c r="S947" s="193">
        <v>11.963</v>
      </c>
      <c r="T947" s="193">
        <v>11.963</v>
      </c>
      <c r="U947" s="193">
        <v>778.676</v>
      </c>
      <c r="V947" s="194" t="s">
        <v>342</v>
      </c>
      <c r="W947" s="226">
        <v>736.958</v>
      </c>
      <c r="X947" s="226">
        <v>647.661</v>
      </c>
      <c r="Y947" s="194" t="s">
        <v>2653</v>
      </c>
      <c r="Z947" s="193" t="s">
        <v>334</v>
      </c>
      <c r="AA947" s="563" t="s">
        <v>335</v>
      </c>
      <c r="AB947" s="563" t="s">
        <v>340</v>
      </c>
      <c r="AC947" s="563">
        <f>SUMIF(Sheet3!B:B,C947,Sheet3!E:E)</f>
        <v>145</v>
      </c>
      <c r="AD947" s="193">
        <f t="shared" si="88"/>
        <v>1735</v>
      </c>
      <c r="AE947" s="75"/>
      <c r="AF947" s="554"/>
    </row>
    <row r="948" ht="24" outlineLevel="2" spans="1:32">
      <c r="A948" s="126">
        <f>MAX($A$7:A947)+1</f>
        <v>615</v>
      </c>
      <c r="B948" s="194" t="s">
        <v>105</v>
      </c>
      <c r="C948" s="194" t="s">
        <v>110</v>
      </c>
      <c r="D948" s="194" t="s">
        <v>1811</v>
      </c>
      <c r="E948" s="194" t="s">
        <v>2654</v>
      </c>
      <c r="F948" s="311" t="s">
        <v>2655</v>
      </c>
      <c r="G948" s="193">
        <v>0</v>
      </c>
      <c r="H948" s="193">
        <v>2.85</v>
      </c>
      <c r="I948" s="193"/>
      <c r="J948" s="193">
        <v>2.85</v>
      </c>
      <c r="K948" s="126">
        <v>190</v>
      </c>
      <c r="L948" s="126">
        <v>190</v>
      </c>
      <c r="M948" s="126">
        <f t="shared" si="89"/>
        <v>148</v>
      </c>
      <c r="N948" s="634">
        <f t="shared" si="87"/>
        <v>148</v>
      </c>
      <c r="O948" s="226"/>
      <c r="P948" s="194" t="s">
        <v>2655</v>
      </c>
      <c r="Q948" s="193">
        <v>0</v>
      </c>
      <c r="R948" s="193">
        <v>2.85</v>
      </c>
      <c r="S948" s="193">
        <v>2.85</v>
      </c>
      <c r="T948" s="193">
        <v>2.85</v>
      </c>
      <c r="U948" s="193">
        <v>197.111</v>
      </c>
      <c r="V948" s="194" t="s">
        <v>245</v>
      </c>
      <c r="W948" s="226">
        <v>212.21</v>
      </c>
      <c r="X948" s="226">
        <v>195.23</v>
      </c>
      <c r="Y948" s="194" t="s">
        <v>2656</v>
      </c>
      <c r="Z948" s="193" t="s">
        <v>334</v>
      </c>
      <c r="AA948" s="563" t="s">
        <v>335</v>
      </c>
      <c r="AB948" s="563" t="s">
        <v>190</v>
      </c>
      <c r="AC948" s="563">
        <f>SUMIF(Sheet3!B:B,C948,Sheet3!D:D)</f>
        <v>65</v>
      </c>
      <c r="AD948" s="193">
        <f t="shared" si="88"/>
        <v>185</v>
      </c>
      <c r="AE948" s="75"/>
      <c r="AF948" s="554"/>
    </row>
    <row r="949" outlineLevel="2" spans="1:32">
      <c r="A949" s="216">
        <f>MAX($A$7:A948)+1</f>
        <v>616</v>
      </c>
      <c r="B949" s="115" t="s">
        <v>105</v>
      </c>
      <c r="C949" s="117" t="s">
        <v>110</v>
      </c>
      <c r="D949" s="115" t="s">
        <v>392</v>
      </c>
      <c r="E949" s="125" t="str">
        <f>C949&amp;D949</f>
        <v>雷州市前期工作</v>
      </c>
      <c r="F949" s="223" t="s">
        <v>2657</v>
      </c>
      <c r="G949" s="223"/>
      <c r="H949" s="223"/>
      <c r="I949" s="571"/>
      <c r="J949" s="223"/>
      <c r="K949" s="126">
        <v>137</v>
      </c>
      <c r="L949" s="126">
        <v>137</v>
      </c>
      <c r="M949" s="126">
        <v>137</v>
      </c>
      <c r="N949" s="634">
        <v>137</v>
      </c>
      <c r="O949" s="226"/>
      <c r="P949" s="571"/>
      <c r="Q949" s="571"/>
      <c r="R949" s="571"/>
      <c r="S949" s="571"/>
      <c r="T949" s="571"/>
      <c r="U949" s="571"/>
      <c r="V949" s="223"/>
      <c r="W949" s="640"/>
      <c r="X949" s="640"/>
      <c r="Y949" s="223"/>
      <c r="Z949" s="223"/>
      <c r="AA949" s="554"/>
      <c r="AB949" s="554" t="s">
        <v>392</v>
      </c>
      <c r="AC949" s="554"/>
      <c r="AD949" s="571"/>
      <c r="AE949" s="75">
        <v>137</v>
      </c>
      <c r="AF949" s="554"/>
    </row>
    <row r="950" outlineLevel="2" spans="1:32">
      <c r="A950" s="126">
        <f>MAX($A$7:A949)+1</f>
        <v>617</v>
      </c>
      <c r="B950" s="194" t="s">
        <v>105</v>
      </c>
      <c r="C950" s="194" t="s">
        <v>112</v>
      </c>
      <c r="D950" s="194" t="s">
        <v>186</v>
      </c>
      <c r="E950" s="194" t="s">
        <v>2658</v>
      </c>
      <c r="F950" s="311" t="s">
        <v>2659</v>
      </c>
      <c r="G950" s="193">
        <v>0</v>
      </c>
      <c r="H950" s="193">
        <v>0.35</v>
      </c>
      <c r="I950" s="193"/>
      <c r="J950" s="193">
        <v>2.534</v>
      </c>
      <c r="K950" s="126">
        <v>200</v>
      </c>
      <c r="L950" s="126">
        <v>200</v>
      </c>
      <c r="M950" s="126">
        <f>N950</f>
        <v>156</v>
      </c>
      <c r="N950" s="641">
        <f>ROUND(L950*0.7797,0)</f>
        <v>156</v>
      </c>
      <c r="O950" s="226"/>
      <c r="P950" s="194" t="s">
        <v>2659</v>
      </c>
      <c r="Q950" s="193">
        <v>0</v>
      </c>
      <c r="R950" s="193">
        <v>0.35</v>
      </c>
      <c r="S950" s="193">
        <v>0.35</v>
      </c>
      <c r="T950" s="202">
        <v>2.534</v>
      </c>
      <c r="U950" s="202">
        <v>307.916</v>
      </c>
      <c r="V950" s="194" t="s">
        <v>245</v>
      </c>
      <c r="W950" s="226">
        <v>352.781</v>
      </c>
      <c r="X950" s="226">
        <v>307.915</v>
      </c>
      <c r="Y950" s="194" t="s">
        <v>2660</v>
      </c>
      <c r="Z950" s="202" t="s">
        <v>334</v>
      </c>
      <c r="AA950" s="563" t="s">
        <v>335</v>
      </c>
      <c r="AB950" s="556" t="s">
        <v>190</v>
      </c>
      <c r="AC950" s="556">
        <f>SUMIF(Sheet3!B:B,C950,Sheet3!D:D)</f>
        <v>65</v>
      </c>
      <c r="AD950" s="202">
        <f>(ROUND(AC950*T950,0))</f>
        <v>165</v>
      </c>
      <c r="AE950" s="557"/>
      <c r="AF950" s="558"/>
    </row>
    <row r="951" outlineLevel="2" spans="1:32">
      <c r="A951" s="126"/>
      <c r="B951" s="194"/>
      <c r="C951" s="407"/>
      <c r="D951" s="194"/>
      <c r="E951" s="194"/>
      <c r="F951" s="311" t="s">
        <v>2661</v>
      </c>
      <c r="G951" s="193">
        <v>0</v>
      </c>
      <c r="H951" s="193">
        <v>0</v>
      </c>
      <c r="I951" s="193"/>
      <c r="J951" s="193"/>
      <c r="K951" s="126"/>
      <c r="L951" s="126"/>
      <c r="M951" s="126"/>
      <c r="N951" s="641"/>
      <c r="O951" s="226"/>
      <c r="P951" s="194" t="s">
        <v>2661</v>
      </c>
      <c r="Q951" s="193">
        <v>0.373</v>
      </c>
      <c r="R951" s="193">
        <v>0.975</v>
      </c>
      <c r="S951" s="193">
        <v>0.602</v>
      </c>
      <c r="T951" s="252"/>
      <c r="U951" s="252"/>
      <c r="V951" s="194"/>
      <c r="W951" s="226"/>
      <c r="X951" s="226"/>
      <c r="Y951" s="194"/>
      <c r="Z951" s="252"/>
      <c r="AA951" s="563" t="s">
        <v>335</v>
      </c>
      <c r="AB951" s="575"/>
      <c r="AC951" s="575"/>
      <c r="AD951" s="252"/>
      <c r="AE951" s="576"/>
      <c r="AF951" s="577"/>
    </row>
    <row r="952" outlineLevel="2" spans="1:32">
      <c r="A952" s="126"/>
      <c r="B952" s="194"/>
      <c r="C952" s="194"/>
      <c r="D952" s="194"/>
      <c r="E952" s="194"/>
      <c r="F952" s="311" t="s">
        <v>2662</v>
      </c>
      <c r="G952" s="193">
        <v>0</v>
      </c>
      <c r="H952" s="193">
        <v>0.088</v>
      </c>
      <c r="I952" s="193"/>
      <c r="J952" s="193"/>
      <c r="K952" s="126"/>
      <c r="L952" s="126"/>
      <c r="M952" s="126"/>
      <c r="N952" s="641"/>
      <c r="O952" s="226"/>
      <c r="P952" s="194" t="s">
        <v>2662</v>
      </c>
      <c r="Q952" s="193">
        <v>0</v>
      </c>
      <c r="R952" s="193">
        <v>0.088</v>
      </c>
      <c r="S952" s="193">
        <v>0.088</v>
      </c>
      <c r="T952" s="252"/>
      <c r="U952" s="252"/>
      <c r="V952" s="194"/>
      <c r="W952" s="226"/>
      <c r="X952" s="226"/>
      <c r="Y952" s="194"/>
      <c r="Z952" s="252"/>
      <c r="AA952" s="563" t="s">
        <v>335</v>
      </c>
      <c r="AB952" s="575"/>
      <c r="AC952" s="575"/>
      <c r="AD952" s="252"/>
      <c r="AE952" s="576"/>
      <c r="AF952" s="577"/>
    </row>
    <row r="953" outlineLevel="2" spans="1:32">
      <c r="A953" s="126"/>
      <c r="B953" s="194"/>
      <c r="C953" s="194"/>
      <c r="D953" s="194"/>
      <c r="E953" s="194"/>
      <c r="F953" s="311" t="s">
        <v>2663</v>
      </c>
      <c r="G953" s="193">
        <v>0</v>
      </c>
      <c r="H953" s="193">
        <v>0.353</v>
      </c>
      <c r="I953" s="193"/>
      <c r="J953" s="193"/>
      <c r="K953" s="126"/>
      <c r="L953" s="126"/>
      <c r="M953" s="126"/>
      <c r="N953" s="641"/>
      <c r="O953" s="226"/>
      <c r="P953" s="194" t="s">
        <v>2663</v>
      </c>
      <c r="Q953" s="193">
        <v>0</v>
      </c>
      <c r="R953" s="193">
        <v>0.353</v>
      </c>
      <c r="S953" s="193">
        <v>0.353</v>
      </c>
      <c r="T953" s="252"/>
      <c r="U953" s="252"/>
      <c r="V953" s="194"/>
      <c r="W953" s="226"/>
      <c r="X953" s="226"/>
      <c r="Y953" s="194"/>
      <c r="Z953" s="252"/>
      <c r="AA953" s="563" t="s">
        <v>335</v>
      </c>
      <c r="AB953" s="575"/>
      <c r="AC953" s="575"/>
      <c r="AD953" s="252"/>
      <c r="AE953" s="576"/>
      <c r="AF953" s="577"/>
    </row>
    <row r="954" outlineLevel="2" spans="1:32">
      <c r="A954" s="126"/>
      <c r="B954" s="194"/>
      <c r="C954" s="194"/>
      <c r="D954" s="194"/>
      <c r="E954" s="194"/>
      <c r="F954" s="311" t="s">
        <v>2664</v>
      </c>
      <c r="G954" s="193">
        <v>0.083</v>
      </c>
      <c r="H954" s="193">
        <v>0.15</v>
      </c>
      <c r="I954" s="193"/>
      <c r="J954" s="193"/>
      <c r="K954" s="126"/>
      <c r="L954" s="126"/>
      <c r="M954" s="126"/>
      <c r="N954" s="641"/>
      <c r="O954" s="226"/>
      <c r="P954" s="194" t="s">
        <v>2664</v>
      </c>
      <c r="Q954" s="193">
        <v>0.083</v>
      </c>
      <c r="R954" s="193">
        <v>0.15</v>
      </c>
      <c r="S954" s="193">
        <v>0.067</v>
      </c>
      <c r="T954" s="252"/>
      <c r="U954" s="252"/>
      <c r="V954" s="194"/>
      <c r="W954" s="226"/>
      <c r="X954" s="226"/>
      <c r="Y954" s="194"/>
      <c r="Z954" s="252"/>
      <c r="AA954" s="563" t="s">
        <v>335</v>
      </c>
      <c r="AB954" s="575"/>
      <c r="AC954" s="575"/>
      <c r="AD954" s="252"/>
      <c r="AE954" s="576"/>
      <c r="AF954" s="577"/>
    </row>
    <row r="955" outlineLevel="2" spans="1:32">
      <c r="A955" s="126"/>
      <c r="B955" s="194"/>
      <c r="C955" s="194"/>
      <c r="D955" s="194"/>
      <c r="E955" s="194"/>
      <c r="F955" s="311" t="s">
        <v>2665</v>
      </c>
      <c r="G955" s="193">
        <v>0.338</v>
      </c>
      <c r="H955" s="193">
        <v>0.571</v>
      </c>
      <c r="I955" s="193"/>
      <c r="J955" s="193"/>
      <c r="K955" s="126"/>
      <c r="L955" s="126"/>
      <c r="M955" s="126"/>
      <c r="N955" s="641"/>
      <c r="O955" s="226"/>
      <c r="P955" s="194" t="s">
        <v>2665</v>
      </c>
      <c r="Q955" s="193">
        <v>0.338</v>
      </c>
      <c r="R955" s="193">
        <v>0.571</v>
      </c>
      <c r="S955" s="193">
        <v>0.233</v>
      </c>
      <c r="T955" s="252"/>
      <c r="U955" s="252"/>
      <c r="V955" s="194"/>
      <c r="W955" s="226"/>
      <c r="X955" s="226"/>
      <c r="Y955" s="194"/>
      <c r="Z955" s="252"/>
      <c r="AA955" s="563" t="s">
        <v>335</v>
      </c>
      <c r="AB955" s="575"/>
      <c r="AC955" s="575"/>
      <c r="AD955" s="252"/>
      <c r="AE955" s="576"/>
      <c r="AF955" s="577"/>
    </row>
    <row r="956" outlineLevel="2" spans="1:32">
      <c r="A956" s="126"/>
      <c r="B956" s="194"/>
      <c r="C956" s="194"/>
      <c r="D956" s="194"/>
      <c r="E956" s="194"/>
      <c r="F956" s="311" t="s">
        <v>2661</v>
      </c>
      <c r="G956" s="193">
        <v>0.373</v>
      </c>
      <c r="H956" s="193">
        <v>0.975</v>
      </c>
      <c r="I956" s="193"/>
      <c r="J956" s="193"/>
      <c r="K956" s="126"/>
      <c r="L956" s="126"/>
      <c r="M956" s="126"/>
      <c r="N956" s="641"/>
      <c r="O956" s="226"/>
      <c r="P956" s="194" t="s">
        <v>2661</v>
      </c>
      <c r="Q956" s="193">
        <v>1.001</v>
      </c>
      <c r="R956" s="193">
        <v>1.521</v>
      </c>
      <c r="S956" s="193">
        <v>0.52</v>
      </c>
      <c r="T956" s="252"/>
      <c r="U956" s="252"/>
      <c r="V956" s="194"/>
      <c r="W956" s="226"/>
      <c r="X956" s="226"/>
      <c r="Y956" s="194"/>
      <c r="Z956" s="252"/>
      <c r="AA956" s="563" t="s">
        <v>335</v>
      </c>
      <c r="AB956" s="575"/>
      <c r="AC956" s="575"/>
      <c r="AD956" s="252"/>
      <c r="AE956" s="576"/>
      <c r="AF956" s="577"/>
    </row>
    <row r="957" outlineLevel="2" spans="1:32">
      <c r="A957" s="126"/>
      <c r="B957" s="194"/>
      <c r="C957" s="194"/>
      <c r="D957" s="194"/>
      <c r="E957" s="194"/>
      <c r="F957" s="311" t="s">
        <v>2659</v>
      </c>
      <c r="G957" s="193">
        <v>0.497</v>
      </c>
      <c r="H957" s="193">
        <v>0.791</v>
      </c>
      <c r="I957" s="193"/>
      <c r="J957" s="193"/>
      <c r="K957" s="126"/>
      <c r="L957" s="126"/>
      <c r="M957" s="126"/>
      <c r="N957" s="641"/>
      <c r="O957" s="226"/>
      <c r="P957" s="194" t="s">
        <v>2659</v>
      </c>
      <c r="Q957" s="193">
        <v>0.497</v>
      </c>
      <c r="R957" s="193">
        <v>0.791</v>
      </c>
      <c r="S957" s="193">
        <v>0.294</v>
      </c>
      <c r="T957" s="252"/>
      <c r="U957" s="252"/>
      <c r="V957" s="194"/>
      <c r="W957" s="226"/>
      <c r="X957" s="226"/>
      <c r="Y957" s="194"/>
      <c r="Z957" s="252"/>
      <c r="AA957" s="563" t="s">
        <v>335</v>
      </c>
      <c r="AB957" s="575"/>
      <c r="AC957" s="575"/>
      <c r="AD957" s="252"/>
      <c r="AE957" s="576"/>
      <c r="AF957" s="577"/>
    </row>
    <row r="958" outlineLevel="2" spans="1:32">
      <c r="A958" s="126"/>
      <c r="B958" s="194"/>
      <c r="C958" s="194"/>
      <c r="D958" s="194"/>
      <c r="E958" s="194"/>
      <c r="F958" s="311" t="s">
        <v>2659</v>
      </c>
      <c r="G958" s="193">
        <v>0.94</v>
      </c>
      <c r="H958" s="193">
        <v>0.967</v>
      </c>
      <c r="I958" s="193"/>
      <c r="J958" s="193"/>
      <c r="K958" s="126"/>
      <c r="L958" s="126"/>
      <c r="M958" s="126"/>
      <c r="N958" s="641"/>
      <c r="O958" s="226"/>
      <c r="P958" s="194" t="s">
        <v>2659</v>
      </c>
      <c r="Q958" s="193">
        <v>0.94</v>
      </c>
      <c r="R958" s="193">
        <v>0.967</v>
      </c>
      <c r="S958" s="193">
        <v>0.027</v>
      </c>
      <c r="T958" s="252"/>
      <c r="U958" s="252"/>
      <c r="V958" s="194"/>
      <c r="W958" s="226"/>
      <c r="X958" s="226"/>
      <c r="Y958" s="194"/>
      <c r="Z958" s="252"/>
      <c r="AA958" s="563" t="s">
        <v>335</v>
      </c>
      <c r="AB958" s="575"/>
      <c r="AC958" s="575"/>
      <c r="AD958" s="252"/>
      <c r="AE958" s="576"/>
      <c r="AF958" s="577"/>
    </row>
    <row r="959" outlineLevel="2" spans="1:32">
      <c r="A959" s="126"/>
      <c r="B959" s="194"/>
      <c r="C959" s="407"/>
      <c r="D959" s="194"/>
      <c r="E959" s="194"/>
      <c r="F959" s="194" t="s">
        <v>2661</v>
      </c>
      <c r="G959" s="193">
        <v>1.001</v>
      </c>
      <c r="H959" s="193">
        <v>1.521</v>
      </c>
      <c r="I959" s="193"/>
      <c r="J959" s="193"/>
      <c r="K959" s="126"/>
      <c r="L959" s="126"/>
      <c r="M959" s="126"/>
      <c r="N959" s="641"/>
      <c r="O959" s="226"/>
      <c r="P959" s="194"/>
      <c r="Q959" s="193"/>
      <c r="R959" s="193"/>
      <c r="S959" s="193"/>
      <c r="T959" s="203"/>
      <c r="U959" s="203"/>
      <c r="V959" s="194"/>
      <c r="W959" s="226"/>
      <c r="X959" s="226"/>
      <c r="Y959" s="194"/>
      <c r="Z959" s="203"/>
      <c r="AA959" s="554"/>
      <c r="AB959" s="560"/>
      <c r="AC959" s="560"/>
      <c r="AD959" s="203"/>
      <c r="AE959" s="561"/>
      <c r="AF959" s="562"/>
    </row>
    <row r="960" outlineLevel="2" spans="1:32">
      <c r="A960" s="126">
        <f>MAX($A$7:A959)+1</f>
        <v>618</v>
      </c>
      <c r="B960" s="194" t="s">
        <v>105</v>
      </c>
      <c r="C960" s="194" t="s">
        <v>112</v>
      </c>
      <c r="D960" s="194" t="s">
        <v>1811</v>
      </c>
      <c r="E960" s="194" t="s">
        <v>2666</v>
      </c>
      <c r="F960" s="311" t="s">
        <v>2667</v>
      </c>
      <c r="G960" s="193">
        <v>0</v>
      </c>
      <c r="H960" s="193">
        <v>0.506</v>
      </c>
      <c r="I960" s="193"/>
      <c r="J960" s="193">
        <v>2.821</v>
      </c>
      <c r="K960" s="126">
        <v>162</v>
      </c>
      <c r="L960" s="126">
        <v>162</v>
      </c>
      <c r="M960" s="126">
        <f>N960</f>
        <v>126</v>
      </c>
      <c r="N960" s="641">
        <f>ROUND(L960*0.7797,0)</f>
        <v>126</v>
      </c>
      <c r="O960" s="226"/>
      <c r="P960" s="194" t="s">
        <v>2667</v>
      </c>
      <c r="Q960" s="193">
        <v>0</v>
      </c>
      <c r="R960" s="193">
        <v>0.506</v>
      </c>
      <c r="S960" s="193">
        <v>0.506</v>
      </c>
      <c r="T960" s="202">
        <v>2.821</v>
      </c>
      <c r="U960" s="202">
        <v>228.28</v>
      </c>
      <c r="V960" s="194" t="s">
        <v>245</v>
      </c>
      <c r="W960" s="226">
        <v>246.683</v>
      </c>
      <c r="X960" s="226">
        <v>222.497</v>
      </c>
      <c r="Y960" s="194" t="s">
        <v>2668</v>
      </c>
      <c r="Z960" s="202" t="s">
        <v>334</v>
      </c>
      <c r="AA960" s="556" t="s">
        <v>335</v>
      </c>
      <c r="AB960" s="556" t="s">
        <v>190</v>
      </c>
      <c r="AC960" s="556">
        <f>SUMIF(Sheet3!B:B,C960,Sheet3!D:D)</f>
        <v>65</v>
      </c>
      <c r="AD960" s="202">
        <f>(ROUND(AC960*T960,0))</f>
        <v>183</v>
      </c>
      <c r="AE960" s="557"/>
      <c r="AF960" s="558"/>
    </row>
    <row r="961" outlineLevel="2" spans="1:32">
      <c r="A961" s="126"/>
      <c r="B961" s="194"/>
      <c r="C961" s="407"/>
      <c r="D961" s="194"/>
      <c r="E961" s="194"/>
      <c r="F961" s="311" t="s">
        <v>2669</v>
      </c>
      <c r="G961" s="193">
        <v>0</v>
      </c>
      <c r="H961" s="193">
        <v>1.069</v>
      </c>
      <c r="I961" s="193"/>
      <c r="J961" s="193"/>
      <c r="K961" s="126"/>
      <c r="L961" s="126"/>
      <c r="M961" s="126"/>
      <c r="N961" s="641"/>
      <c r="O961" s="226"/>
      <c r="P961" s="194" t="s">
        <v>2669</v>
      </c>
      <c r="Q961" s="194">
        <v>0</v>
      </c>
      <c r="R961" s="194">
        <v>1.258</v>
      </c>
      <c r="S961" s="194">
        <v>1.246</v>
      </c>
      <c r="T961" s="252"/>
      <c r="U961" s="252"/>
      <c r="V961" s="194"/>
      <c r="W961" s="226"/>
      <c r="X961" s="226"/>
      <c r="Y961" s="194"/>
      <c r="Z961" s="252"/>
      <c r="AA961" s="575"/>
      <c r="AB961" s="575"/>
      <c r="AC961" s="575"/>
      <c r="AD961" s="252"/>
      <c r="AE961" s="576"/>
      <c r="AF961" s="577"/>
    </row>
    <row r="962" outlineLevel="2" spans="1:32">
      <c r="A962" s="126"/>
      <c r="B962" s="194"/>
      <c r="C962" s="194"/>
      <c r="D962" s="194"/>
      <c r="E962" s="194"/>
      <c r="F962" s="311" t="s">
        <v>2670</v>
      </c>
      <c r="G962" s="193">
        <v>0</v>
      </c>
      <c r="H962" s="193">
        <v>1.246</v>
      </c>
      <c r="I962" s="193"/>
      <c r="J962" s="193"/>
      <c r="K962" s="126"/>
      <c r="L962" s="126"/>
      <c r="M962" s="126"/>
      <c r="N962" s="641"/>
      <c r="O962" s="226"/>
      <c r="P962" s="194" t="s">
        <v>2670</v>
      </c>
      <c r="Q962" s="559" t="s">
        <v>2671</v>
      </c>
      <c r="R962" s="559" t="s">
        <v>2672</v>
      </c>
      <c r="S962" s="555">
        <v>1.069</v>
      </c>
      <c r="T962" s="203"/>
      <c r="U962" s="203"/>
      <c r="V962" s="194"/>
      <c r="W962" s="226"/>
      <c r="X962" s="226"/>
      <c r="Y962" s="194"/>
      <c r="Z962" s="203"/>
      <c r="AA962" s="560"/>
      <c r="AB962" s="560"/>
      <c r="AC962" s="560"/>
      <c r="AD962" s="203"/>
      <c r="AE962" s="561"/>
      <c r="AF962" s="562"/>
    </row>
    <row r="963" outlineLevel="2" spans="1:32">
      <c r="A963" s="126">
        <f>MAX($A$7:A962)+1</f>
        <v>619</v>
      </c>
      <c r="B963" s="194" t="s">
        <v>105</v>
      </c>
      <c r="C963" s="407" t="s">
        <v>112</v>
      </c>
      <c r="D963" s="194" t="s">
        <v>187</v>
      </c>
      <c r="E963" s="194" t="s">
        <v>2673</v>
      </c>
      <c r="F963" s="194" t="s">
        <v>2674</v>
      </c>
      <c r="G963" s="193">
        <v>0</v>
      </c>
      <c r="H963" s="193">
        <v>0</v>
      </c>
      <c r="I963" s="193"/>
      <c r="J963" s="193">
        <v>1.468</v>
      </c>
      <c r="K963" s="126">
        <v>45</v>
      </c>
      <c r="L963" s="126">
        <v>45</v>
      </c>
      <c r="M963" s="126">
        <f>N963</f>
        <v>35</v>
      </c>
      <c r="N963" s="641">
        <f>ROUND(L963*0.7797,0)</f>
        <v>35</v>
      </c>
      <c r="O963" s="226"/>
      <c r="P963" s="194"/>
      <c r="Q963" s="194"/>
      <c r="R963" s="194"/>
      <c r="S963" s="194"/>
      <c r="T963" s="194"/>
      <c r="U963" s="194"/>
      <c r="V963" s="194" t="s">
        <v>332</v>
      </c>
      <c r="W963" s="226">
        <v>54.461</v>
      </c>
      <c r="X963" s="226">
        <v>45.738</v>
      </c>
      <c r="Y963" s="194" t="s">
        <v>2675</v>
      </c>
      <c r="Z963" s="193" t="s">
        <v>334</v>
      </c>
      <c r="AA963" s="554"/>
      <c r="AB963" s="554" t="s">
        <v>192</v>
      </c>
      <c r="AC963" s="554">
        <f>SUMIF(Sheet3!B:B,C963,Sheet3!F:F)</f>
        <v>40</v>
      </c>
      <c r="AD963" s="194"/>
      <c r="AE963" s="75"/>
      <c r="AF963" s="558" t="s">
        <v>533</v>
      </c>
    </row>
    <row r="964" outlineLevel="2" spans="1:32">
      <c r="A964" s="126"/>
      <c r="B964" s="194"/>
      <c r="C964" s="407"/>
      <c r="D964" s="194"/>
      <c r="E964" s="194"/>
      <c r="F964" s="194" t="s">
        <v>2676</v>
      </c>
      <c r="G964" s="193">
        <v>6.693</v>
      </c>
      <c r="H964" s="193">
        <v>7.428</v>
      </c>
      <c r="I964" s="193"/>
      <c r="J964" s="193"/>
      <c r="K964" s="126"/>
      <c r="L964" s="126"/>
      <c r="M964" s="126"/>
      <c r="N964" s="641"/>
      <c r="O964" s="226"/>
      <c r="P964" s="194"/>
      <c r="Q964" s="194"/>
      <c r="R964" s="194"/>
      <c r="S964" s="194"/>
      <c r="T964" s="194"/>
      <c r="U964" s="194"/>
      <c r="V964" s="194" t="s">
        <v>245</v>
      </c>
      <c r="W964" s="226"/>
      <c r="X964" s="226"/>
      <c r="Y964" s="194"/>
      <c r="Z964" s="193" t="s">
        <v>334</v>
      </c>
      <c r="AA964" s="554"/>
      <c r="AB964" s="554" t="s">
        <v>192</v>
      </c>
      <c r="AC964" s="554">
        <f>SUMIF(Sheet3!B:B,C964,Sheet3!F:F)</f>
        <v>0</v>
      </c>
      <c r="AD964" s="194"/>
      <c r="AE964" s="75"/>
      <c r="AF964" s="577"/>
    </row>
    <row r="965" outlineLevel="2" spans="1:32">
      <c r="A965" s="126"/>
      <c r="B965" s="194"/>
      <c r="C965" s="407"/>
      <c r="D965" s="194"/>
      <c r="E965" s="194"/>
      <c r="F965" s="194" t="s">
        <v>2677</v>
      </c>
      <c r="G965" s="193">
        <v>9.627</v>
      </c>
      <c r="H965" s="193">
        <v>10.36</v>
      </c>
      <c r="I965" s="193"/>
      <c r="J965" s="193"/>
      <c r="K965" s="126"/>
      <c r="L965" s="126"/>
      <c r="M965" s="126"/>
      <c r="N965" s="641"/>
      <c r="O965" s="226"/>
      <c r="P965" s="194"/>
      <c r="Q965" s="194"/>
      <c r="R965" s="194"/>
      <c r="S965" s="194"/>
      <c r="T965" s="194"/>
      <c r="U965" s="194"/>
      <c r="V965" s="194" t="s">
        <v>342</v>
      </c>
      <c r="W965" s="226"/>
      <c r="X965" s="226"/>
      <c r="Y965" s="194"/>
      <c r="Z965" s="193" t="s">
        <v>334</v>
      </c>
      <c r="AA965" s="554"/>
      <c r="AB965" s="554" t="s">
        <v>192</v>
      </c>
      <c r="AC965" s="554">
        <f>SUMIF(Sheet3!B:B,C965,Sheet3!F:F)</f>
        <v>0</v>
      </c>
      <c r="AD965" s="194"/>
      <c r="AE965" s="75"/>
      <c r="AF965" s="562"/>
    </row>
    <row r="966" outlineLevel="1" spans="1:32">
      <c r="A966" s="250"/>
      <c r="B966" s="642" t="s">
        <v>115</v>
      </c>
      <c r="C966" s="643"/>
      <c r="D966" s="194"/>
      <c r="E966" s="125"/>
      <c r="F966" s="550"/>
      <c r="G966" s="193"/>
      <c r="H966" s="193"/>
      <c r="I966" s="193"/>
      <c r="J966" s="193">
        <f>SUBTOTAL(9,J967:J1108)</f>
        <v>276.2</v>
      </c>
      <c r="K966" s="551">
        <f>SUBTOTAL(9,K967:K1108)</f>
        <v>21169.4</v>
      </c>
      <c r="L966" s="551">
        <f>SUBTOTAL(9,L967:L1108)</f>
        <v>21171</v>
      </c>
      <c r="M966" s="551">
        <f>SUBTOTAL(9,M967:M1108)</f>
        <v>16596</v>
      </c>
      <c r="N966" s="425">
        <f>SUBTOTAL(9,N967:N1108)</f>
        <v>16591</v>
      </c>
      <c r="O966" s="551"/>
      <c r="P966" s="550"/>
      <c r="Q966" s="550"/>
      <c r="R966" s="550"/>
      <c r="S966" s="550"/>
      <c r="T966" s="550"/>
      <c r="U966" s="550"/>
      <c r="V966" s="194"/>
      <c r="W966" s="553">
        <f>SUBTOTAL(9,W967:W1108)</f>
        <v>27145.785</v>
      </c>
      <c r="X966" s="553">
        <f>SUBTOTAL(9,X967:X1108)</f>
        <v>22873.199</v>
      </c>
      <c r="Y966" s="550"/>
      <c r="Z966" s="193"/>
      <c r="AA966" s="554"/>
      <c r="AB966" s="554" t="s">
        <v>190</v>
      </c>
      <c r="AC966" s="554"/>
      <c r="AD966" s="550"/>
      <c r="AE966" s="75"/>
      <c r="AF966" s="554"/>
    </row>
    <row r="967" outlineLevel="2" spans="1:32">
      <c r="A967" s="411">
        <f>MAX($A$7:A965)+1</f>
        <v>620</v>
      </c>
      <c r="B967" s="115" t="s">
        <v>116</v>
      </c>
      <c r="C967" s="115" t="s">
        <v>117</v>
      </c>
      <c r="D967" s="194" t="s">
        <v>242</v>
      </c>
      <c r="E967" s="125" t="s">
        <v>2678</v>
      </c>
      <c r="F967" s="311" t="s">
        <v>2679</v>
      </c>
      <c r="G967" s="193">
        <v>0</v>
      </c>
      <c r="H967" s="193">
        <v>2.317</v>
      </c>
      <c r="I967" s="193"/>
      <c r="J967" s="193">
        <v>2.322</v>
      </c>
      <c r="K967" s="126">
        <v>151</v>
      </c>
      <c r="L967" s="126">
        <v>151</v>
      </c>
      <c r="M967" s="126">
        <f>N967</f>
        <v>118</v>
      </c>
      <c r="N967" s="425">
        <f>ROUND(L967*0.7797,0)</f>
        <v>118</v>
      </c>
      <c r="O967" s="126"/>
      <c r="P967" s="125" t="s">
        <v>2679</v>
      </c>
      <c r="Q967" s="125">
        <v>0</v>
      </c>
      <c r="R967" s="125">
        <v>2.322</v>
      </c>
      <c r="S967" s="193">
        <v>1.949</v>
      </c>
      <c r="T967" s="193">
        <v>1.949</v>
      </c>
      <c r="U967" s="193">
        <v>248.105</v>
      </c>
      <c r="V967" s="194" t="s">
        <v>342</v>
      </c>
      <c r="W967" s="226">
        <v>304.485</v>
      </c>
      <c r="X967" s="226">
        <v>248.105</v>
      </c>
      <c r="Y967" s="194" t="s">
        <v>2680</v>
      </c>
      <c r="Z967" s="193" t="s">
        <v>334</v>
      </c>
      <c r="AA967" s="563" t="s">
        <v>335</v>
      </c>
      <c r="AB967" s="563" t="s">
        <v>190</v>
      </c>
      <c r="AC967" s="563">
        <f>SUMIF(Sheet3!B:B,C967,Sheet3!D:D)</f>
        <v>65</v>
      </c>
      <c r="AD967" s="125">
        <f>(ROUND(AC967*T967,0))</f>
        <v>127</v>
      </c>
      <c r="AE967" s="75"/>
      <c r="AF967" s="554"/>
    </row>
    <row r="968" outlineLevel="2" spans="1:32">
      <c r="A968" s="419"/>
      <c r="B968" s="115"/>
      <c r="C968" s="115"/>
      <c r="D968" s="194"/>
      <c r="E968" s="125"/>
      <c r="F968" s="311" t="s">
        <v>2681</v>
      </c>
      <c r="G968" s="193">
        <v>2.317</v>
      </c>
      <c r="H968" s="193">
        <v>2.322</v>
      </c>
      <c r="I968" s="193"/>
      <c r="J968" s="193"/>
      <c r="K968" s="126"/>
      <c r="L968" s="126"/>
      <c r="M968" s="126"/>
      <c r="N968" s="425"/>
      <c r="O968" s="126"/>
      <c r="P968" s="125"/>
      <c r="Q968" s="125"/>
      <c r="R968" s="125"/>
      <c r="S968" s="193"/>
      <c r="T968" s="193"/>
      <c r="U968" s="193"/>
      <c r="V968" s="194"/>
      <c r="W968" s="226"/>
      <c r="X968" s="226"/>
      <c r="Y968" s="194"/>
      <c r="Z968" s="193" t="s">
        <v>334</v>
      </c>
      <c r="AA968" s="563" t="s">
        <v>335</v>
      </c>
      <c r="AB968" s="563" t="s">
        <v>190</v>
      </c>
      <c r="AC968" s="563"/>
      <c r="AD968" s="125"/>
      <c r="AE968" s="75"/>
      <c r="AF968" s="554"/>
    </row>
    <row r="969" outlineLevel="2" spans="1:32">
      <c r="A969" s="126">
        <f>MAX($A$7:A968)+1</f>
        <v>621</v>
      </c>
      <c r="B969" s="194" t="s">
        <v>116</v>
      </c>
      <c r="C969" s="407" t="s">
        <v>118</v>
      </c>
      <c r="D969" s="115" t="s">
        <v>392</v>
      </c>
      <c r="E969" s="125" t="str">
        <f>C969&amp;D969</f>
        <v>电白区前期工作</v>
      </c>
      <c r="F969" s="571" t="s">
        <v>2682</v>
      </c>
      <c r="G969" s="115"/>
      <c r="H969" s="115"/>
      <c r="I969" s="115"/>
      <c r="J969" s="115"/>
      <c r="K969" s="126">
        <v>68</v>
      </c>
      <c r="L969" s="126">
        <v>68</v>
      </c>
      <c r="M969" s="126">
        <v>68</v>
      </c>
      <c r="N969" s="552">
        <v>68</v>
      </c>
      <c r="O969" s="126"/>
      <c r="P969" s="571"/>
      <c r="Q969" s="571"/>
      <c r="R969" s="571"/>
      <c r="S969" s="571"/>
      <c r="T969" s="571"/>
      <c r="U969" s="571"/>
      <c r="V969" s="115"/>
      <c r="W969" s="385"/>
      <c r="X969" s="385"/>
      <c r="Y969" s="115"/>
      <c r="Z969" s="115"/>
      <c r="AA969" s="554"/>
      <c r="AB969" s="554" t="s">
        <v>392</v>
      </c>
      <c r="AC969" s="554"/>
      <c r="AD969" s="571"/>
      <c r="AE969" s="75">
        <v>68</v>
      </c>
      <c r="AF969" s="554"/>
    </row>
    <row r="970" outlineLevel="2" spans="1:32">
      <c r="A970" s="126">
        <f>MAX($A$7:A969)+1</f>
        <v>622</v>
      </c>
      <c r="B970" s="194" t="s">
        <v>116</v>
      </c>
      <c r="C970" s="407" t="s">
        <v>118</v>
      </c>
      <c r="D970" s="194" t="s">
        <v>186</v>
      </c>
      <c r="E970" s="194" t="s">
        <v>2683</v>
      </c>
      <c r="F970" s="194" t="s">
        <v>2684</v>
      </c>
      <c r="G970" s="193">
        <v>0</v>
      </c>
      <c r="H970" s="193">
        <v>0.7</v>
      </c>
      <c r="I970" s="193"/>
      <c r="J970" s="193">
        <v>0.7</v>
      </c>
      <c r="K970" s="126">
        <v>39</v>
      </c>
      <c r="L970" s="126">
        <v>39</v>
      </c>
      <c r="M970" s="126">
        <f t="shared" ref="M970:M977" si="90">N970</f>
        <v>30</v>
      </c>
      <c r="N970" s="552">
        <f t="shared" ref="N970:N977" si="91">ROUND(L970*0.7797,0)</f>
        <v>30</v>
      </c>
      <c r="O970" s="126"/>
      <c r="P970" s="194"/>
      <c r="Q970" s="194"/>
      <c r="R970" s="194"/>
      <c r="S970" s="194"/>
      <c r="T970" s="194"/>
      <c r="U970" s="194"/>
      <c r="V970" s="194" t="s">
        <v>245</v>
      </c>
      <c r="W970" s="226">
        <v>48.03</v>
      </c>
      <c r="X970" s="226">
        <v>39.93</v>
      </c>
      <c r="Y970" s="194" t="s">
        <v>2685</v>
      </c>
      <c r="Z970" s="193" t="s">
        <v>334</v>
      </c>
      <c r="AA970" s="554"/>
      <c r="AB970" s="554" t="s">
        <v>190</v>
      </c>
      <c r="AC970" s="554">
        <f>SUMIF(Sheet3!B:B,C970,Sheet3!D:D)</f>
        <v>65</v>
      </c>
      <c r="AD970" s="194"/>
      <c r="AE970" s="75"/>
      <c r="AF970" s="554"/>
    </row>
    <row r="971" outlineLevel="2" spans="1:32">
      <c r="A971" s="126">
        <f>MAX($A$7:A970)+1</f>
        <v>623</v>
      </c>
      <c r="B971" s="194" t="s">
        <v>116</v>
      </c>
      <c r="C971" s="407" t="s">
        <v>118</v>
      </c>
      <c r="D971" s="194" t="s">
        <v>186</v>
      </c>
      <c r="E971" s="194" t="s">
        <v>2686</v>
      </c>
      <c r="F971" s="194" t="s">
        <v>2687</v>
      </c>
      <c r="G971" s="193">
        <v>0</v>
      </c>
      <c r="H971" s="193">
        <v>3.451</v>
      </c>
      <c r="I971" s="193"/>
      <c r="J971" s="193">
        <v>3.451</v>
      </c>
      <c r="K971" s="126">
        <v>197</v>
      </c>
      <c r="L971" s="126">
        <v>197</v>
      </c>
      <c r="M971" s="126">
        <f t="shared" si="90"/>
        <v>154</v>
      </c>
      <c r="N971" s="552">
        <f t="shared" si="91"/>
        <v>154</v>
      </c>
      <c r="O971" s="126"/>
      <c r="P971" s="194"/>
      <c r="Q971" s="194"/>
      <c r="R971" s="194"/>
      <c r="S971" s="194"/>
      <c r="T971" s="194"/>
      <c r="U971" s="194"/>
      <c r="V971" s="194" t="s">
        <v>245</v>
      </c>
      <c r="W971" s="226">
        <v>237.81</v>
      </c>
      <c r="X971" s="226">
        <v>197.85</v>
      </c>
      <c r="Y971" s="194" t="s">
        <v>2685</v>
      </c>
      <c r="Z971" s="193" t="s">
        <v>334</v>
      </c>
      <c r="AA971" s="554"/>
      <c r="AB971" s="554" t="s">
        <v>190</v>
      </c>
      <c r="AC971" s="554">
        <f>SUMIF(Sheet3!B:B,C971,Sheet3!D:D)</f>
        <v>65</v>
      </c>
      <c r="AD971" s="194"/>
      <c r="AE971" s="75"/>
      <c r="AF971" s="554"/>
    </row>
    <row r="972" outlineLevel="2" spans="1:32">
      <c r="A972" s="126">
        <f>MAX($A$7:A971)+1</f>
        <v>624</v>
      </c>
      <c r="B972" s="194" t="s">
        <v>116</v>
      </c>
      <c r="C972" s="407" t="s">
        <v>118</v>
      </c>
      <c r="D972" s="194" t="s">
        <v>186</v>
      </c>
      <c r="E972" s="194" t="s">
        <v>2688</v>
      </c>
      <c r="F972" s="194" t="s">
        <v>2689</v>
      </c>
      <c r="G972" s="193">
        <v>0</v>
      </c>
      <c r="H972" s="193">
        <v>3.764</v>
      </c>
      <c r="I972" s="193"/>
      <c r="J972" s="193">
        <v>3.764</v>
      </c>
      <c r="K972" s="126">
        <v>215</v>
      </c>
      <c r="L972" s="126">
        <v>215</v>
      </c>
      <c r="M972" s="126">
        <f t="shared" si="90"/>
        <v>168</v>
      </c>
      <c r="N972" s="552">
        <f t="shared" si="91"/>
        <v>168</v>
      </c>
      <c r="O972" s="126"/>
      <c r="P972" s="194"/>
      <c r="Q972" s="194"/>
      <c r="R972" s="194"/>
      <c r="S972" s="194"/>
      <c r="T972" s="194"/>
      <c r="U972" s="194"/>
      <c r="V972" s="194" t="s">
        <v>245</v>
      </c>
      <c r="W972" s="226">
        <v>259.38</v>
      </c>
      <c r="X972" s="226">
        <v>215.83</v>
      </c>
      <c r="Y972" s="194" t="s">
        <v>2685</v>
      </c>
      <c r="Z972" s="193" t="s">
        <v>334</v>
      </c>
      <c r="AA972" s="554"/>
      <c r="AB972" s="554" t="s">
        <v>190</v>
      </c>
      <c r="AC972" s="554">
        <f>SUMIF(Sheet3!B:B,C972,Sheet3!D:D)</f>
        <v>65</v>
      </c>
      <c r="AD972" s="194"/>
      <c r="AE972" s="75"/>
      <c r="AF972" s="554"/>
    </row>
    <row r="973" outlineLevel="2" spans="1:32">
      <c r="A973" s="126">
        <f>MAX($A$7:A972)+1</f>
        <v>625</v>
      </c>
      <c r="B973" s="194" t="s">
        <v>116</v>
      </c>
      <c r="C973" s="407" t="s">
        <v>118</v>
      </c>
      <c r="D973" s="194" t="s">
        <v>186</v>
      </c>
      <c r="E973" s="194" t="s">
        <v>2690</v>
      </c>
      <c r="F973" s="194" t="s">
        <v>2691</v>
      </c>
      <c r="G973" s="193">
        <v>0</v>
      </c>
      <c r="H973" s="193">
        <v>2.465</v>
      </c>
      <c r="I973" s="193"/>
      <c r="J973" s="193">
        <v>2.465</v>
      </c>
      <c r="K973" s="126">
        <v>147</v>
      </c>
      <c r="L973" s="126">
        <v>147</v>
      </c>
      <c r="M973" s="126">
        <f t="shared" si="90"/>
        <v>115</v>
      </c>
      <c r="N973" s="552">
        <f t="shared" si="91"/>
        <v>115</v>
      </c>
      <c r="O973" s="126"/>
      <c r="P973" s="194"/>
      <c r="Q973" s="194"/>
      <c r="R973" s="194"/>
      <c r="S973" s="194"/>
      <c r="T973" s="194"/>
      <c r="U973" s="194"/>
      <c r="V973" s="194" t="s">
        <v>245</v>
      </c>
      <c r="W973" s="226">
        <v>176.73</v>
      </c>
      <c r="X973" s="226">
        <v>147.25</v>
      </c>
      <c r="Y973" s="194" t="s">
        <v>2685</v>
      </c>
      <c r="Z973" s="193" t="s">
        <v>334</v>
      </c>
      <c r="AA973" s="554"/>
      <c r="AB973" s="554" t="s">
        <v>190</v>
      </c>
      <c r="AC973" s="554">
        <f>SUMIF(Sheet3!B:B,C973,Sheet3!D:D)</f>
        <v>65</v>
      </c>
      <c r="AD973" s="194"/>
      <c r="AE973" s="75"/>
      <c r="AF973" s="554"/>
    </row>
    <row r="974" outlineLevel="2" spans="1:32">
      <c r="A974" s="126">
        <f>MAX($A$7:A973)+1</f>
        <v>626</v>
      </c>
      <c r="B974" s="194" t="s">
        <v>116</v>
      </c>
      <c r="C974" s="407" t="s">
        <v>118</v>
      </c>
      <c r="D974" s="194" t="s">
        <v>186</v>
      </c>
      <c r="E974" s="194" t="s">
        <v>2692</v>
      </c>
      <c r="F974" s="194" t="s">
        <v>2693</v>
      </c>
      <c r="G974" s="193">
        <v>0</v>
      </c>
      <c r="H974" s="193">
        <v>2.109</v>
      </c>
      <c r="I974" s="193"/>
      <c r="J974" s="193">
        <v>2.109</v>
      </c>
      <c r="K974" s="126">
        <v>125</v>
      </c>
      <c r="L974" s="126">
        <v>125</v>
      </c>
      <c r="M974" s="126">
        <f t="shared" si="90"/>
        <v>97</v>
      </c>
      <c r="N974" s="552">
        <f t="shared" si="91"/>
        <v>97</v>
      </c>
      <c r="O974" s="126"/>
      <c r="P974" s="194"/>
      <c r="Q974" s="194"/>
      <c r="R974" s="194"/>
      <c r="S974" s="194"/>
      <c r="T974" s="194"/>
      <c r="U974" s="194"/>
      <c r="V974" s="194" t="s">
        <v>245</v>
      </c>
      <c r="W974" s="226">
        <v>150.24</v>
      </c>
      <c r="X974" s="226">
        <v>125.1</v>
      </c>
      <c r="Y974" s="194" t="s">
        <v>2685</v>
      </c>
      <c r="Z974" s="193" t="s">
        <v>334</v>
      </c>
      <c r="AA974" s="554"/>
      <c r="AB974" s="554" t="s">
        <v>190</v>
      </c>
      <c r="AC974" s="554">
        <f>SUMIF(Sheet3!B:B,C974,Sheet3!D:D)</f>
        <v>65</v>
      </c>
      <c r="AD974" s="194"/>
      <c r="AE974" s="75"/>
      <c r="AF974" s="554"/>
    </row>
    <row r="975" outlineLevel="2" spans="1:32">
      <c r="A975" s="126">
        <f>MAX($A$7:A974)+1</f>
        <v>627</v>
      </c>
      <c r="B975" s="194" t="s">
        <v>116</v>
      </c>
      <c r="C975" s="407" t="s">
        <v>118</v>
      </c>
      <c r="D975" s="194" t="s">
        <v>182</v>
      </c>
      <c r="E975" s="194" t="s">
        <v>2694</v>
      </c>
      <c r="F975" s="194" t="s">
        <v>2695</v>
      </c>
      <c r="G975" s="193">
        <v>6.1</v>
      </c>
      <c r="H975" s="193">
        <v>8</v>
      </c>
      <c r="I975" s="193"/>
      <c r="J975" s="193">
        <v>1.9</v>
      </c>
      <c r="K975" s="126">
        <v>252</v>
      </c>
      <c r="L975" s="126">
        <v>252</v>
      </c>
      <c r="M975" s="126">
        <f t="shared" si="90"/>
        <v>196</v>
      </c>
      <c r="N975" s="552">
        <f t="shared" si="91"/>
        <v>196</v>
      </c>
      <c r="O975" s="126"/>
      <c r="P975" s="194"/>
      <c r="Q975" s="194"/>
      <c r="R975" s="194"/>
      <c r="S975" s="194"/>
      <c r="T975" s="194"/>
      <c r="U975" s="194"/>
      <c r="V975" s="194" t="s">
        <v>342</v>
      </c>
      <c r="W975" s="226">
        <v>294.34</v>
      </c>
      <c r="X975" s="226">
        <v>252.24</v>
      </c>
      <c r="Y975" s="194" t="s">
        <v>2685</v>
      </c>
      <c r="Z975" s="193" t="s">
        <v>334</v>
      </c>
      <c r="AA975" s="554"/>
      <c r="AB975" s="554" t="s">
        <v>340</v>
      </c>
      <c r="AC975" s="554">
        <f>SUMIF(Sheet3!B:B,C975,Sheet3!E:E)</f>
        <v>145</v>
      </c>
      <c r="AD975" s="194"/>
      <c r="AE975" s="75"/>
      <c r="AF975" s="554"/>
    </row>
    <row r="976" outlineLevel="2" spans="1:32">
      <c r="A976" s="126">
        <f>MAX($A$7:A975)+1</f>
        <v>628</v>
      </c>
      <c r="B976" s="194" t="s">
        <v>116</v>
      </c>
      <c r="C976" s="407" t="s">
        <v>118</v>
      </c>
      <c r="D976" s="194" t="s">
        <v>182</v>
      </c>
      <c r="E976" s="194" t="s">
        <v>2696</v>
      </c>
      <c r="F976" s="194" t="s">
        <v>2697</v>
      </c>
      <c r="G976" s="193">
        <v>0</v>
      </c>
      <c r="H976" s="193">
        <v>2.844</v>
      </c>
      <c r="I976" s="193"/>
      <c r="J976" s="193">
        <v>2.844</v>
      </c>
      <c r="K976" s="126">
        <v>362</v>
      </c>
      <c r="L976" s="126">
        <v>362</v>
      </c>
      <c r="M976" s="126">
        <f t="shared" si="90"/>
        <v>282</v>
      </c>
      <c r="N976" s="552">
        <f t="shared" si="91"/>
        <v>282</v>
      </c>
      <c r="O976" s="126"/>
      <c r="P976" s="194"/>
      <c r="Q976" s="194"/>
      <c r="R976" s="194"/>
      <c r="S976" s="194"/>
      <c r="T976" s="194"/>
      <c r="U976" s="194"/>
      <c r="V976" s="194" t="s">
        <v>342</v>
      </c>
      <c r="W976" s="226">
        <v>422.52</v>
      </c>
      <c r="X976" s="226">
        <v>362.16</v>
      </c>
      <c r="Y976" s="194" t="s">
        <v>2685</v>
      </c>
      <c r="Z976" s="193" t="s">
        <v>334</v>
      </c>
      <c r="AA976" s="554"/>
      <c r="AB976" s="554" t="s">
        <v>340</v>
      </c>
      <c r="AC976" s="554">
        <f>SUMIF(Sheet3!B:B,C976,Sheet3!E:E)</f>
        <v>145</v>
      </c>
      <c r="AD976" s="194"/>
      <c r="AE976" s="75"/>
      <c r="AF976" s="554"/>
    </row>
    <row r="977" outlineLevel="2" spans="1:32">
      <c r="A977" s="126">
        <f>MAX($A$7:A976)+1</f>
        <v>629</v>
      </c>
      <c r="B977" s="194" t="s">
        <v>116</v>
      </c>
      <c r="C977" s="407" t="s">
        <v>118</v>
      </c>
      <c r="D977" s="194" t="s">
        <v>182</v>
      </c>
      <c r="E977" s="194" t="s">
        <v>2698</v>
      </c>
      <c r="F977" s="194" t="s">
        <v>2699</v>
      </c>
      <c r="G977" s="193">
        <v>0</v>
      </c>
      <c r="H977" s="193">
        <v>3.284</v>
      </c>
      <c r="I977" s="193"/>
      <c r="J977" s="193">
        <v>3.757</v>
      </c>
      <c r="K977" s="126">
        <v>481</v>
      </c>
      <c r="L977" s="126">
        <v>481</v>
      </c>
      <c r="M977" s="126">
        <f t="shared" si="90"/>
        <v>375</v>
      </c>
      <c r="N977" s="552">
        <f t="shared" si="91"/>
        <v>375</v>
      </c>
      <c r="O977" s="126"/>
      <c r="P977" s="194"/>
      <c r="Q977" s="194"/>
      <c r="R977" s="194"/>
      <c r="S977" s="194"/>
      <c r="T977" s="194"/>
      <c r="U977" s="194"/>
      <c r="V977" s="194" t="s">
        <v>342</v>
      </c>
      <c r="W977" s="226">
        <v>561.16</v>
      </c>
      <c r="X977" s="226">
        <v>481.51</v>
      </c>
      <c r="Y977" s="194" t="s">
        <v>2685</v>
      </c>
      <c r="Z977" s="193" t="s">
        <v>334</v>
      </c>
      <c r="AA977" s="554"/>
      <c r="AB977" s="554" t="s">
        <v>340</v>
      </c>
      <c r="AC977" s="554">
        <f>SUMIF(Sheet3!B:B,C977,Sheet3!E:E)</f>
        <v>145</v>
      </c>
      <c r="AD977" s="194"/>
      <c r="AE977" s="75"/>
      <c r="AF977" s="554"/>
    </row>
    <row r="978" outlineLevel="2" spans="1:32">
      <c r="A978" s="126"/>
      <c r="B978" s="194"/>
      <c r="C978" s="407"/>
      <c r="D978" s="194"/>
      <c r="E978" s="194"/>
      <c r="F978" s="194" t="s">
        <v>2699</v>
      </c>
      <c r="G978" s="193">
        <v>17.6</v>
      </c>
      <c r="H978" s="193">
        <v>18.073</v>
      </c>
      <c r="I978" s="193"/>
      <c r="J978" s="193"/>
      <c r="K978" s="126"/>
      <c r="L978" s="126"/>
      <c r="M978" s="126"/>
      <c r="N978" s="552"/>
      <c r="O978" s="126"/>
      <c r="P978" s="194"/>
      <c r="Q978" s="194"/>
      <c r="R978" s="194"/>
      <c r="S978" s="194"/>
      <c r="T978" s="194"/>
      <c r="U978" s="194"/>
      <c r="V978" s="194" t="s">
        <v>342</v>
      </c>
      <c r="W978" s="226"/>
      <c r="X978" s="226"/>
      <c r="Y978" s="194"/>
      <c r="Z978" s="193" t="s">
        <v>334</v>
      </c>
      <c r="AA978" s="554"/>
      <c r="AB978" s="554" t="s">
        <v>340</v>
      </c>
      <c r="AC978" s="554">
        <f>SUMIF(Sheet3!B:B,C978,Sheet3!E:E)</f>
        <v>0</v>
      </c>
      <c r="AD978" s="194"/>
      <c r="AE978" s="75"/>
      <c r="AF978" s="554"/>
    </row>
    <row r="979" outlineLevel="2" spans="1:32">
      <c r="A979" s="126">
        <f>MAX($A$7:A978)+1</f>
        <v>630</v>
      </c>
      <c r="B979" s="194" t="s">
        <v>116</v>
      </c>
      <c r="C979" s="407" t="s">
        <v>118</v>
      </c>
      <c r="D979" s="194" t="s">
        <v>182</v>
      </c>
      <c r="E979" s="194" t="s">
        <v>2700</v>
      </c>
      <c r="F979" s="194" t="s">
        <v>2701</v>
      </c>
      <c r="G979" s="193">
        <v>13.997</v>
      </c>
      <c r="H979" s="193">
        <v>14.772</v>
      </c>
      <c r="I979" s="193"/>
      <c r="J979" s="193">
        <v>0.775</v>
      </c>
      <c r="K979" s="126">
        <v>99</v>
      </c>
      <c r="L979" s="126">
        <v>99</v>
      </c>
      <c r="M979" s="126">
        <f>N979</f>
        <v>77</v>
      </c>
      <c r="N979" s="552">
        <f>ROUND(L979*0.7797,0)</f>
        <v>77</v>
      </c>
      <c r="O979" s="126"/>
      <c r="P979" s="194"/>
      <c r="Q979" s="194"/>
      <c r="R979" s="194"/>
      <c r="S979" s="194"/>
      <c r="T979" s="194"/>
      <c r="U979" s="194"/>
      <c r="V979" s="194" t="s">
        <v>342</v>
      </c>
      <c r="W979" s="226">
        <v>115.76</v>
      </c>
      <c r="X979" s="226">
        <v>99.1</v>
      </c>
      <c r="Y979" s="194" t="s">
        <v>2685</v>
      </c>
      <c r="Z979" s="193" t="s">
        <v>334</v>
      </c>
      <c r="AA979" s="554"/>
      <c r="AB979" s="554" t="s">
        <v>340</v>
      </c>
      <c r="AC979" s="554">
        <f>SUMIF(Sheet3!B:B,C979,Sheet3!E:E)</f>
        <v>145</v>
      </c>
      <c r="AD979" s="194"/>
      <c r="AE979" s="75"/>
      <c r="AF979" s="554"/>
    </row>
    <row r="980" outlineLevel="2" spans="1:32">
      <c r="A980" s="126">
        <f>MAX($A$7:A979)+1</f>
        <v>631</v>
      </c>
      <c r="B980" s="194" t="s">
        <v>116</v>
      </c>
      <c r="C980" s="407" t="s">
        <v>118</v>
      </c>
      <c r="D980" s="194" t="s">
        <v>182</v>
      </c>
      <c r="E980" s="194" t="s">
        <v>2702</v>
      </c>
      <c r="F980" s="194" t="s">
        <v>2703</v>
      </c>
      <c r="G980" s="193">
        <v>4.784</v>
      </c>
      <c r="H980" s="193">
        <v>6.434</v>
      </c>
      <c r="I980" s="193"/>
      <c r="J980" s="193">
        <v>1.65</v>
      </c>
      <c r="K980" s="126">
        <v>211</v>
      </c>
      <c r="L980" s="126">
        <v>211</v>
      </c>
      <c r="M980" s="126">
        <f>N980</f>
        <v>165</v>
      </c>
      <c r="N980" s="552">
        <f>ROUND(L980*0.7797,0)</f>
        <v>165</v>
      </c>
      <c r="O980" s="126"/>
      <c r="P980" s="194"/>
      <c r="Q980" s="194"/>
      <c r="R980" s="194"/>
      <c r="S980" s="194"/>
      <c r="T980" s="194"/>
      <c r="U980" s="194"/>
      <c r="V980" s="194" t="s">
        <v>342</v>
      </c>
      <c r="W980" s="226">
        <v>246.91</v>
      </c>
      <c r="X980" s="226">
        <v>211.43</v>
      </c>
      <c r="Y980" s="194" t="s">
        <v>2685</v>
      </c>
      <c r="Z980" s="193" t="s">
        <v>334</v>
      </c>
      <c r="AA980" s="554"/>
      <c r="AB980" s="554" t="s">
        <v>340</v>
      </c>
      <c r="AC980" s="554">
        <f>SUMIF(Sheet3!B:B,C980,Sheet3!E:E)</f>
        <v>145</v>
      </c>
      <c r="AD980" s="194"/>
      <c r="AE980" s="75"/>
      <c r="AF980" s="554"/>
    </row>
    <row r="981" outlineLevel="2" spans="1:32">
      <c r="A981" s="126">
        <f>MAX($A$7:A980)+1</f>
        <v>632</v>
      </c>
      <c r="B981" s="194" t="s">
        <v>116</v>
      </c>
      <c r="C981" s="407" t="s">
        <v>118</v>
      </c>
      <c r="D981" s="194" t="s">
        <v>995</v>
      </c>
      <c r="E981" s="194" t="s">
        <v>2704</v>
      </c>
      <c r="F981" s="194" t="s">
        <v>2705</v>
      </c>
      <c r="G981" s="193">
        <v>0</v>
      </c>
      <c r="H981" s="193">
        <v>7.686</v>
      </c>
      <c r="I981" s="193"/>
      <c r="J981" s="193">
        <v>7.686</v>
      </c>
      <c r="K981" s="126">
        <v>1005</v>
      </c>
      <c r="L981" s="126">
        <v>1005</v>
      </c>
      <c r="M981" s="126">
        <f>N981</f>
        <v>784</v>
      </c>
      <c r="N981" s="552">
        <f>ROUND(L981*0.7797,0)</f>
        <v>784</v>
      </c>
      <c r="O981" s="126"/>
      <c r="P981" s="194"/>
      <c r="Q981" s="194"/>
      <c r="R981" s="194"/>
      <c r="S981" s="194"/>
      <c r="T981" s="194"/>
      <c r="U981" s="194"/>
      <c r="V981" s="194" t="s">
        <v>342</v>
      </c>
      <c r="W981" s="226">
        <v>1166.57</v>
      </c>
      <c r="X981" s="226">
        <v>1005.13</v>
      </c>
      <c r="Y981" s="194" t="s">
        <v>2685</v>
      </c>
      <c r="Z981" s="193" t="s">
        <v>334</v>
      </c>
      <c r="AA981" s="554"/>
      <c r="AB981" s="554" t="s">
        <v>999</v>
      </c>
      <c r="AC981" s="554">
        <f>SUMIF(Sheet3!B:B,C981,Sheet3!E:E)</f>
        <v>145</v>
      </c>
      <c r="AD981" s="194"/>
      <c r="AE981" s="75"/>
      <c r="AF981" s="554"/>
    </row>
    <row r="982" outlineLevel="2" spans="1:32">
      <c r="A982" s="126">
        <f>MAX($A$7:A981)+1</f>
        <v>633</v>
      </c>
      <c r="B982" s="194" t="s">
        <v>116</v>
      </c>
      <c r="C982" s="407" t="s">
        <v>118</v>
      </c>
      <c r="D982" s="194" t="s">
        <v>182</v>
      </c>
      <c r="E982" s="194" t="s">
        <v>2706</v>
      </c>
      <c r="F982" s="194" t="s">
        <v>2707</v>
      </c>
      <c r="G982" s="193">
        <v>5.233</v>
      </c>
      <c r="H982" s="193">
        <v>7.429</v>
      </c>
      <c r="I982" s="193"/>
      <c r="J982" s="193">
        <v>2.196</v>
      </c>
      <c r="K982" s="126">
        <v>221</v>
      </c>
      <c r="L982" s="126">
        <v>221</v>
      </c>
      <c r="M982" s="126">
        <f>N982</f>
        <v>172</v>
      </c>
      <c r="N982" s="552">
        <f>ROUND(L982*0.7797,0)</f>
        <v>172</v>
      </c>
      <c r="O982" s="126"/>
      <c r="P982" s="194"/>
      <c r="Q982" s="194"/>
      <c r="R982" s="194"/>
      <c r="S982" s="194"/>
      <c r="T982" s="194"/>
      <c r="U982" s="194"/>
      <c r="V982" s="194" t="s">
        <v>342</v>
      </c>
      <c r="W982" s="226">
        <v>331.93</v>
      </c>
      <c r="X982" s="226">
        <v>284.46</v>
      </c>
      <c r="Y982" s="194" t="s">
        <v>2685</v>
      </c>
      <c r="Z982" s="193" t="s">
        <v>334</v>
      </c>
      <c r="AA982" s="554"/>
      <c r="AB982" s="554" t="s">
        <v>340</v>
      </c>
      <c r="AC982" s="554">
        <f>SUMIF(Sheet3!B:B,C982,Sheet3!E:E)</f>
        <v>145</v>
      </c>
      <c r="AD982" s="194"/>
      <c r="AE982" s="75"/>
      <c r="AF982" s="554"/>
    </row>
    <row r="983" outlineLevel="2" spans="1:32">
      <c r="A983" s="126">
        <f>MAX($A$7:A982)+1</f>
        <v>634</v>
      </c>
      <c r="B983" s="194" t="s">
        <v>116</v>
      </c>
      <c r="C983" s="407" t="s">
        <v>119</v>
      </c>
      <c r="D983" s="115" t="s">
        <v>392</v>
      </c>
      <c r="E983" s="125" t="str">
        <f>C983&amp;D983</f>
        <v>信宜市前期工作</v>
      </c>
      <c r="F983" s="571" t="s">
        <v>2708</v>
      </c>
      <c r="G983" s="115"/>
      <c r="H983" s="115"/>
      <c r="I983" s="115"/>
      <c r="J983" s="115"/>
      <c r="K983" s="126">
        <v>140</v>
      </c>
      <c r="L983" s="126">
        <v>140</v>
      </c>
      <c r="M983" s="126">
        <v>140</v>
      </c>
      <c r="N983" s="644">
        <v>140</v>
      </c>
      <c r="O983" s="126"/>
      <c r="P983" s="571"/>
      <c r="Q983" s="571"/>
      <c r="R983" s="571"/>
      <c r="S983" s="571"/>
      <c r="T983" s="571"/>
      <c r="U983" s="571"/>
      <c r="V983" s="115"/>
      <c r="W983" s="385"/>
      <c r="X983" s="385"/>
      <c r="Y983" s="115"/>
      <c r="Z983" s="115"/>
      <c r="AA983" s="554"/>
      <c r="AB983" s="554" t="s">
        <v>392</v>
      </c>
      <c r="AC983" s="554"/>
      <c r="AD983" s="571"/>
      <c r="AE983" s="75">
        <v>140</v>
      </c>
      <c r="AF983" s="554"/>
    </row>
    <row r="984" ht="48" outlineLevel="2" spans="1:32">
      <c r="A984" s="126">
        <f>MAX($A$7:A983)+1</f>
        <v>635</v>
      </c>
      <c r="B984" s="194" t="s">
        <v>116</v>
      </c>
      <c r="C984" s="407" t="s">
        <v>119</v>
      </c>
      <c r="D984" s="194" t="s">
        <v>185</v>
      </c>
      <c r="E984" s="194" t="s">
        <v>2709</v>
      </c>
      <c r="F984" s="194" t="s">
        <v>2710</v>
      </c>
      <c r="G984" s="193">
        <v>0</v>
      </c>
      <c r="H984" s="193">
        <v>1.762</v>
      </c>
      <c r="I984" s="193"/>
      <c r="J984" s="193">
        <v>1.762</v>
      </c>
      <c r="K984" s="126">
        <v>106</v>
      </c>
      <c r="L984" s="126">
        <v>106</v>
      </c>
      <c r="M984" s="126">
        <f t="shared" ref="M984:M1016" si="92">N984</f>
        <v>83</v>
      </c>
      <c r="N984" s="644">
        <f t="shared" ref="N984:N1032" si="93">ROUND(L984*0.7797,0)</f>
        <v>83</v>
      </c>
      <c r="O984" s="126"/>
      <c r="P984" s="194"/>
      <c r="Q984" s="194"/>
      <c r="R984" s="194"/>
      <c r="S984" s="194"/>
      <c r="T984" s="194"/>
      <c r="U984" s="194"/>
      <c r="V984" s="194" t="s">
        <v>245</v>
      </c>
      <c r="W984" s="226">
        <v>150</v>
      </c>
      <c r="X984" s="226">
        <v>123</v>
      </c>
      <c r="Y984" s="194" t="s">
        <v>2711</v>
      </c>
      <c r="Z984" s="193" t="s">
        <v>334</v>
      </c>
      <c r="AA984" s="554"/>
      <c r="AB984" s="554" t="s">
        <v>190</v>
      </c>
      <c r="AC984" s="554">
        <f>SUMIF(Sheet3!B:B,C984,Sheet3!D:D)</f>
        <v>65</v>
      </c>
      <c r="AD984" s="194"/>
      <c r="AE984" s="75"/>
      <c r="AF984" s="554"/>
    </row>
    <row r="985" ht="48" outlineLevel="2" spans="1:32">
      <c r="A985" s="126">
        <f>MAX($A$7:A984)+1</f>
        <v>636</v>
      </c>
      <c r="B985" s="194" t="s">
        <v>116</v>
      </c>
      <c r="C985" s="407" t="s">
        <v>119</v>
      </c>
      <c r="D985" s="194" t="s">
        <v>185</v>
      </c>
      <c r="E985" s="194" t="s">
        <v>2712</v>
      </c>
      <c r="F985" s="194" t="s">
        <v>2713</v>
      </c>
      <c r="G985" s="193">
        <v>1.535</v>
      </c>
      <c r="H985" s="193">
        <v>2.335</v>
      </c>
      <c r="I985" s="193"/>
      <c r="J985" s="193">
        <v>0.8</v>
      </c>
      <c r="K985" s="126">
        <v>48</v>
      </c>
      <c r="L985" s="126">
        <v>48</v>
      </c>
      <c r="M985" s="126">
        <f t="shared" si="92"/>
        <v>37</v>
      </c>
      <c r="N985" s="644">
        <f t="shared" si="93"/>
        <v>37</v>
      </c>
      <c r="O985" s="126"/>
      <c r="P985" s="194"/>
      <c r="Q985" s="194"/>
      <c r="R985" s="194"/>
      <c r="S985" s="194"/>
      <c r="T985" s="194"/>
      <c r="U985" s="194"/>
      <c r="V985" s="194" t="s">
        <v>245</v>
      </c>
      <c r="W985" s="226">
        <v>68</v>
      </c>
      <c r="X985" s="226">
        <v>56</v>
      </c>
      <c r="Y985" s="194" t="s">
        <v>2714</v>
      </c>
      <c r="Z985" s="193" t="s">
        <v>334</v>
      </c>
      <c r="AA985" s="554"/>
      <c r="AB985" s="554" t="s">
        <v>190</v>
      </c>
      <c r="AC985" s="554">
        <f>SUMIF(Sheet3!B:B,C985,Sheet3!D:D)</f>
        <v>65</v>
      </c>
      <c r="AD985" s="194"/>
      <c r="AE985" s="75"/>
      <c r="AF985" s="554"/>
    </row>
    <row r="986" ht="36" outlineLevel="2" spans="1:32">
      <c r="A986" s="126">
        <f>MAX($A$7:A985)+1</f>
        <v>637</v>
      </c>
      <c r="B986" s="194" t="s">
        <v>116</v>
      </c>
      <c r="C986" s="407" t="s">
        <v>119</v>
      </c>
      <c r="D986" s="194" t="s">
        <v>742</v>
      </c>
      <c r="E986" s="194" t="s">
        <v>2715</v>
      </c>
      <c r="F986" s="194" t="s">
        <v>2716</v>
      </c>
      <c r="G986" s="193">
        <v>2.344</v>
      </c>
      <c r="H986" s="193">
        <v>3.48</v>
      </c>
      <c r="I986" s="193"/>
      <c r="J986" s="193">
        <v>1.136</v>
      </c>
      <c r="K986" s="126">
        <v>69</v>
      </c>
      <c r="L986" s="126">
        <v>69</v>
      </c>
      <c r="M986" s="126">
        <f t="shared" si="92"/>
        <v>54</v>
      </c>
      <c r="N986" s="644">
        <f t="shared" si="93"/>
        <v>54</v>
      </c>
      <c r="O986" s="126"/>
      <c r="P986" s="194"/>
      <c r="Q986" s="194"/>
      <c r="R986" s="194"/>
      <c r="S986" s="194"/>
      <c r="T986" s="194"/>
      <c r="U986" s="194"/>
      <c r="V986" s="194" t="s">
        <v>245</v>
      </c>
      <c r="W986" s="226">
        <v>97</v>
      </c>
      <c r="X986" s="226">
        <v>79</v>
      </c>
      <c r="Y986" s="194" t="s">
        <v>2714</v>
      </c>
      <c r="Z986" s="193" t="s">
        <v>334</v>
      </c>
      <c r="AA986" s="554"/>
      <c r="AB986" s="554" t="s">
        <v>190</v>
      </c>
      <c r="AC986" s="554">
        <f>SUMIF(Sheet3!B:B,C986,Sheet3!D:D)</f>
        <v>65</v>
      </c>
      <c r="AD986" s="194"/>
      <c r="AE986" s="75"/>
      <c r="AF986" s="554"/>
    </row>
    <row r="987" ht="48" outlineLevel="2" spans="1:32">
      <c r="A987" s="126">
        <f>MAX($A$7:A986)+1</f>
        <v>638</v>
      </c>
      <c r="B987" s="194" t="s">
        <v>116</v>
      </c>
      <c r="C987" s="407" t="s">
        <v>119</v>
      </c>
      <c r="D987" s="194" t="s">
        <v>242</v>
      </c>
      <c r="E987" s="194" t="s">
        <v>2717</v>
      </c>
      <c r="F987" s="194" t="s">
        <v>2718</v>
      </c>
      <c r="G987" s="193">
        <v>0</v>
      </c>
      <c r="H987" s="193">
        <v>3.783</v>
      </c>
      <c r="I987" s="193"/>
      <c r="J987" s="193">
        <v>3.783</v>
      </c>
      <c r="K987" s="126">
        <v>229</v>
      </c>
      <c r="L987" s="126">
        <v>229</v>
      </c>
      <c r="M987" s="126">
        <f t="shared" si="92"/>
        <v>179</v>
      </c>
      <c r="N987" s="644">
        <f t="shared" si="93"/>
        <v>179</v>
      </c>
      <c r="O987" s="126"/>
      <c r="P987" s="194"/>
      <c r="Q987" s="194"/>
      <c r="R987" s="194"/>
      <c r="S987" s="194"/>
      <c r="T987" s="194"/>
      <c r="U987" s="194"/>
      <c r="V987" s="194" t="s">
        <v>245</v>
      </c>
      <c r="W987" s="226">
        <v>322</v>
      </c>
      <c r="X987" s="226">
        <v>264</v>
      </c>
      <c r="Y987" s="194" t="s">
        <v>2714</v>
      </c>
      <c r="Z987" s="193" t="s">
        <v>334</v>
      </c>
      <c r="AA987" s="554"/>
      <c r="AB987" s="554" t="s">
        <v>190</v>
      </c>
      <c r="AC987" s="554">
        <f>SUMIF(Sheet3!B:B,C987,Sheet3!D:D)</f>
        <v>65</v>
      </c>
      <c r="AD987" s="194"/>
      <c r="AE987" s="75"/>
      <c r="AF987" s="554"/>
    </row>
    <row r="988" ht="36" outlineLevel="2" spans="1:32">
      <c r="A988" s="126">
        <f>MAX($A$7:A987)+1</f>
        <v>639</v>
      </c>
      <c r="B988" s="194" t="s">
        <v>116</v>
      </c>
      <c r="C988" s="407" t="s">
        <v>119</v>
      </c>
      <c r="D988" s="194" t="s">
        <v>242</v>
      </c>
      <c r="E988" s="194" t="s">
        <v>2719</v>
      </c>
      <c r="F988" s="194" t="s">
        <v>2720</v>
      </c>
      <c r="G988" s="193">
        <v>0</v>
      </c>
      <c r="H988" s="193">
        <v>0.736</v>
      </c>
      <c r="I988" s="193"/>
      <c r="J988" s="193">
        <v>0.736</v>
      </c>
      <c r="K988" s="126">
        <v>44</v>
      </c>
      <c r="L988" s="126">
        <v>44</v>
      </c>
      <c r="M988" s="126">
        <f t="shared" si="92"/>
        <v>34</v>
      </c>
      <c r="N988" s="644">
        <f t="shared" si="93"/>
        <v>34</v>
      </c>
      <c r="O988" s="126"/>
      <c r="P988" s="194"/>
      <c r="Q988" s="194"/>
      <c r="R988" s="194"/>
      <c r="S988" s="194"/>
      <c r="T988" s="194"/>
      <c r="U988" s="194"/>
      <c r="V988" s="194" t="s">
        <v>245</v>
      </c>
      <c r="W988" s="226">
        <v>63</v>
      </c>
      <c r="X988" s="226">
        <v>51</v>
      </c>
      <c r="Y988" s="194" t="s">
        <v>2711</v>
      </c>
      <c r="Z988" s="193" t="s">
        <v>334</v>
      </c>
      <c r="AA988" s="554"/>
      <c r="AB988" s="554" t="s">
        <v>190</v>
      </c>
      <c r="AC988" s="554">
        <f>SUMIF(Sheet3!B:B,C988,Sheet3!D:D)</f>
        <v>65</v>
      </c>
      <c r="AD988" s="194"/>
      <c r="AE988" s="75"/>
      <c r="AF988" s="554"/>
    </row>
    <row r="989" ht="48" outlineLevel="2" spans="1:32">
      <c r="A989" s="126">
        <f>MAX($A$7:A988)+1</f>
        <v>640</v>
      </c>
      <c r="B989" s="194" t="s">
        <v>116</v>
      </c>
      <c r="C989" s="407" t="s">
        <v>119</v>
      </c>
      <c r="D989" s="194" t="s">
        <v>192</v>
      </c>
      <c r="E989" s="194" t="s">
        <v>2721</v>
      </c>
      <c r="F989" s="194" t="s">
        <v>2722</v>
      </c>
      <c r="G989" s="193">
        <v>9.057</v>
      </c>
      <c r="H989" s="193">
        <v>11.87</v>
      </c>
      <c r="I989" s="193"/>
      <c r="J989" s="193">
        <v>2.813</v>
      </c>
      <c r="K989" s="126">
        <v>368</v>
      </c>
      <c r="L989" s="126">
        <v>368</v>
      </c>
      <c r="M989" s="126">
        <f t="shared" si="92"/>
        <v>287</v>
      </c>
      <c r="N989" s="644">
        <f t="shared" si="93"/>
        <v>287</v>
      </c>
      <c r="O989" s="126"/>
      <c r="P989" s="194"/>
      <c r="Q989" s="194"/>
      <c r="R989" s="194"/>
      <c r="S989" s="194"/>
      <c r="T989" s="194"/>
      <c r="U989" s="194"/>
      <c r="V989" s="194" t="s">
        <v>342</v>
      </c>
      <c r="W989" s="226">
        <v>430</v>
      </c>
      <c r="X989" s="226">
        <v>380</v>
      </c>
      <c r="Y989" s="194" t="s">
        <v>2711</v>
      </c>
      <c r="Z989" s="193" t="s">
        <v>334</v>
      </c>
      <c r="AA989" s="554"/>
      <c r="AB989" s="554" t="s">
        <v>192</v>
      </c>
      <c r="AC989" s="554">
        <f>SUMIF(Sheet3!B:B,C989,Sheet3!F:F)</f>
        <v>40</v>
      </c>
      <c r="AD989" s="194"/>
      <c r="AE989" s="75"/>
      <c r="AF989" s="554"/>
    </row>
    <row r="990" ht="36" outlineLevel="2" spans="1:32">
      <c r="A990" s="126">
        <f>MAX($A$7:A989)+1</f>
        <v>641</v>
      </c>
      <c r="B990" s="194" t="s">
        <v>116</v>
      </c>
      <c r="C990" s="407" t="s">
        <v>119</v>
      </c>
      <c r="D990" s="194" t="s">
        <v>242</v>
      </c>
      <c r="E990" s="194" t="s">
        <v>2723</v>
      </c>
      <c r="F990" s="194" t="s">
        <v>2724</v>
      </c>
      <c r="G990" s="193">
        <v>0</v>
      </c>
      <c r="H990" s="193">
        <v>1.84</v>
      </c>
      <c r="I990" s="193"/>
      <c r="J990" s="193">
        <v>1.84</v>
      </c>
      <c r="K990" s="126">
        <v>110</v>
      </c>
      <c r="L990" s="126">
        <v>110</v>
      </c>
      <c r="M990" s="126">
        <f t="shared" si="92"/>
        <v>86</v>
      </c>
      <c r="N990" s="644">
        <f t="shared" si="93"/>
        <v>86</v>
      </c>
      <c r="O990" s="126"/>
      <c r="P990" s="194"/>
      <c r="Q990" s="194"/>
      <c r="R990" s="194"/>
      <c r="S990" s="194"/>
      <c r="T990" s="194"/>
      <c r="U990" s="194"/>
      <c r="V990" s="194" t="s">
        <v>245</v>
      </c>
      <c r="W990" s="226">
        <v>157</v>
      </c>
      <c r="X990" s="226">
        <v>128</v>
      </c>
      <c r="Y990" s="194" t="s">
        <v>2714</v>
      </c>
      <c r="Z990" s="193" t="s">
        <v>334</v>
      </c>
      <c r="AA990" s="554"/>
      <c r="AB990" s="554" t="s">
        <v>190</v>
      </c>
      <c r="AC990" s="554">
        <f>SUMIF(Sheet3!B:B,C990,Sheet3!D:D)</f>
        <v>65</v>
      </c>
      <c r="AD990" s="194"/>
      <c r="AE990" s="75"/>
      <c r="AF990" s="554"/>
    </row>
    <row r="991" ht="48" outlineLevel="2" spans="1:32">
      <c r="A991" s="126">
        <f>MAX($A$7:A990)+1</f>
        <v>642</v>
      </c>
      <c r="B991" s="194" t="s">
        <v>116</v>
      </c>
      <c r="C991" s="407" t="s">
        <v>119</v>
      </c>
      <c r="D991" s="194" t="s">
        <v>242</v>
      </c>
      <c r="E991" s="194" t="s">
        <v>2725</v>
      </c>
      <c r="F991" s="194" t="s">
        <v>2726</v>
      </c>
      <c r="G991" s="193">
        <v>0</v>
      </c>
      <c r="H991" s="193">
        <v>0.627</v>
      </c>
      <c r="I991" s="193"/>
      <c r="J991" s="193">
        <v>0.627</v>
      </c>
      <c r="K991" s="126">
        <v>36</v>
      </c>
      <c r="L991" s="126">
        <v>36</v>
      </c>
      <c r="M991" s="126">
        <f t="shared" si="92"/>
        <v>28</v>
      </c>
      <c r="N991" s="644">
        <f t="shared" si="93"/>
        <v>28</v>
      </c>
      <c r="O991" s="126"/>
      <c r="P991" s="194"/>
      <c r="Q991" s="194"/>
      <c r="R991" s="194"/>
      <c r="S991" s="194"/>
      <c r="T991" s="194"/>
      <c r="U991" s="194"/>
      <c r="V991" s="194" t="s">
        <v>245</v>
      </c>
      <c r="W991" s="226">
        <v>54</v>
      </c>
      <c r="X991" s="226">
        <v>43</v>
      </c>
      <c r="Y991" s="194" t="s">
        <v>2711</v>
      </c>
      <c r="Z991" s="193" t="s">
        <v>334</v>
      </c>
      <c r="AA991" s="554"/>
      <c r="AB991" s="554" t="s">
        <v>190</v>
      </c>
      <c r="AC991" s="554">
        <f>SUMIF(Sheet3!B:B,C991,Sheet3!D:D)</f>
        <v>65</v>
      </c>
      <c r="AD991" s="194"/>
      <c r="AE991" s="75"/>
      <c r="AF991" s="554"/>
    </row>
    <row r="992" ht="48" outlineLevel="2" spans="1:32">
      <c r="A992" s="126">
        <f>MAX($A$7:A991)+1</f>
        <v>643</v>
      </c>
      <c r="B992" s="194" t="s">
        <v>116</v>
      </c>
      <c r="C992" s="407" t="s">
        <v>119</v>
      </c>
      <c r="D992" s="194" t="s">
        <v>242</v>
      </c>
      <c r="E992" s="194" t="s">
        <v>2727</v>
      </c>
      <c r="F992" s="194" t="s">
        <v>2728</v>
      </c>
      <c r="G992" s="193">
        <v>0</v>
      </c>
      <c r="H992" s="193">
        <v>1.758</v>
      </c>
      <c r="I992" s="193"/>
      <c r="J992" s="193">
        <v>1.758</v>
      </c>
      <c r="K992" s="126">
        <v>109</v>
      </c>
      <c r="L992" s="126">
        <v>109</v>
      </c>
      <c r="M992" s="126">
        <f t="shared" si="92"/>
        <v>85</v>
      </c>
      <c r="N992" s="644">
        <f t="shared" si="93"/>
        <v>85</v>
      </c>
      <c r="O992" s="126"/>
      <c r="P992" s="194"/>
      <c r="Q992" s="194"/>
      <c r="R992" s="194"/>
      <c r="S992" s="194"/>
      <c r="T992" s="194"/>
      <c r="U992" s="194"/>
      <c r="V992" s="194" t="s">
        <v>245</v>
      </c>
      <c r="W992" s="226">
        <v>150</v>
      </c>
      <c r="X992" s="226">
        <v>123</v>
      </c>
      <c r="Y992" s="194" t="s">
        <v>2714</v>
      </c>
      <c r="Z992" s="193" t="s">
        <v>334</v>
      </c>
      <c r="AA992" s="554"/>
      <c r="AB992" s="554" t="s">
        <v>190</v>
      </c>
      <c r="AC992" s="554">
        <f>SUMIF(Sheet3!B:B,C992,Sheet3!D:D)</f>
        <v>65</v>
      </c>
      <c r="AD992" s="194"/>
      <c r="AE992" s="75"/>
      <c r="AF992" s="554"/>
    </row>
    <row r="993" ht="48" outlineLevel="2" spans="1:32">
      <c r="A993" s="126">
        <f>MAX($A$7:A992)+1</f>
        <v>644</v>
      </c>
      <c r="B993" s="194" t="s">
        <v>116</v>
      </c>
      <c r="C993" s="407" t="s">
        <v>119</v>
      </c>
      <c r="D993" s="194" t="s">
        <v>242</v>
      </c>
      <c r="E993" s="194" t="s">
        <v>2729</v>
      </c>
      <c r="F993" s="194" t="s">
        <v>2730</v>
      </c>
      <c r="G993" s="193">
        <v>0</v>
      </c>
      <c r="H993" s="193">
        <v>1.788</v>
      </c>
      <c r="I993" s="193"/>
      <c r="J993" s="193">
        <v>1.788</v>
      </c>
      <c r="K993" s="126">
        <v>112</v>
      </c>
      <c r="L993" s="126">
        <v>112</v>
      </c>
      <c r="M993" s="126">
        <f t="shared" si="92"/>
        <v>87</v>
      </c>
      <c r="N993" s="644">
        <f t="shared" si="93"/>
        <v>87</v>
      </c>
      <c r="O993" s="126"/>
      <c r="P993" s="194"/>
      <c r="Q993" s="194"/>
      <c r="R993" s="194"/>
      <c r="S993" s="194"/>
      <c r="T993" s="194"/>
      <c r="U993" s="194"/>
      <c r="V993" s="194" t="s">
        <v>245</v>
      </c>
      <c r="W993" s="226">
        <v>152</v>
      </c>
      <c r="X993" s="226">
        <v>128</v>
      </c>
      <c r="Y993" s="194" t="s">
        <v>2714</v>
      </c>
      <c r="Z993" s="193" t="s">
        <v>334</v>
      </c>
      <c r="AA993" s="554"/>
      <c r="AB993" s="554" t="s">
        <v>190</v>
      </c>
      <c r="AC993" s="554">
        <f>SUMIF(Sheet3!B:B,C993,Sheet3!D:D)</f>
        <v>65</v>
      </c>
      <c r="AD993" s="194"/>
      <c r="AE993" s="75"/>
      <c r="AF993" s="554"/>
    </row>
    <row r="994" ht="36" outlineLevel="2" spans="1:32">
      <c r="A994" s="126">
        <f>MAX($A$7:A993)+1</f>
        <v>645</v>
      </c>
      <c r="B994" s="194" t="s">
        <v>116</v>
      </c>
      <c r="C994" s="407" t="s">
        <v>119</v>
      </c>
      <c r="D994" s="194" t="s">
        <v>242</v>
      </c>
      <c r="E994" s="194" t="s">
        <v>2731</v>
      </c>
      <c r="F994" s="194" t="s">
        <v>2732</v>
      </c>
      <c r="G994" s="193">
        <v>0</v>
      </c>
      <c r="H994" s="193">
        <v>0.557</v>
      </c>
      <c r="I994" s="193"/>
      <c r="J994" s="193">
        <v>0.557</v>
      </c>
      <c r="K994" s="126">
        <v>36</v>
      </c>
      <c r="L994" s="126">
        <v>36</v>
      </c>
      <c r="M994" s="126">
        <f t="shared" si="92"/>
        <v>28</v>
      </c>
      <c r="N994" s="644">
        <f t="shared" si="93"/>
        <v>28</v>
      </c>
      <c r="O994" s="126"/>
      <c r="P994" s="194"/>
      <c r="Q994" s="194"/>
      <c r="R994" s="194"/>
      <c r="S994" s="194"/>
      <c r="T994" s="194"/>
      <c r="U994" s="194"/>
      <c r="V994" s="194" t="s">
        <v>245</v>
      </c>
      <c r="W994" s="226">
        <v>48</v>
      </c>
      <c r="X994" s="226">
        <v>38</v>
      </c>
      <c r="Y994" s="194" t="s">
        <v>2714</v>
      </c>
      <c r="Z994" s="193" t="s">
        <v>334</v>
      </c>
      <c r="AA994" s="554"/>
      <c r="AB994" s="554" t="s">
        <v>190</v>
      </c>
      <c r="AC994" s="554">
        <f>SUMIF(Sheet3!B:B,C994,Sheet3!D:D)</f>
        <v>65</v>
      </c>
      <c r="AD994" s="194"/>
      <c r="AE994" s="75"/>
      <c r="AF994" s="554"/>
    </row>
    <row r="995" ht="36" outlineLevel="2" spans="1:32">
      <c r="A995" s="126">
        <f>MAX($A$7:A994)+1</f>
        <v>646</v>
      </c>
      <c r="B995" s="194" t="s">
        <v>116</v>
      </c>
      <c r="C995" s="407" t="s">
        <v>119</v>
      </c>
      <c r="D995" s="194" t="s">
        <v>242</v>
      </c>
      <c r="E995" s="194" t="s">
        <v>2733</v>
      </c>
      <c r="F995" s="194" t="s">
        <v>2734</v>
      </c>
      <c r="G995" s="193">
        <v>0</v>
      </c>
      <c r="H995" s="193">
        <v>0.479</v>
      </c>
      <c r="I995" s="193"/>
      <c r="J995" s="193">
        <v>0.479</v>
      </c>
      <c r="K995" s="126">
        <v>28</v>
      </c>
      <c r="L995" s="126">
        <v>28</v>
      </c>
      <c r="M995" s="126">
        <f t="shared" si="92"/>
        <v>22</v>
      </c>
      <c r="N995" s="644">
        <f t="shared" si="93"/>
        <v>22</v>
      </c>
      <c r="O995" s="126"/>
      <c r="P995" s="194"/>
      <c r="Q995" s="194"/>
      <c r="R995" s="194"/>
      <c r="S995" s="194"/>
      <c r="T995" s="194"/>
      <c r="U995" s="194"/>
      <c r="V995" s="194" t="s">
        <v>245</v>
      </c>
      <c r="W995" s="226">
        <v>41</v>
      </c>
      <c r="X995" s="226">
        <v>33</v>
      </c>
      <c r="Y995" s="194" t="s">
        <v>2714</v>
      </c>
      <c r="Z995" s="193" t="s">
        <v>334</v>
      </c>
      <c r="AA995" s="554"/>
      <c r="AB995" s="554" t="s">
        <v>190</v>
      </c>
      <c r="AC995" s="554">
        <f>SUMIF(Sheet3!B:B,C995,Sheet3!D:D)</f>
        <v>65</v>
      </c>
      <c r="AD995" s="194"/>
      <c r="AE995" s="75"/>
      <c r="AF995" s="554"/>
    </row>
    <row r="996" ht="36" outlineLevel="2" spans="1:32">
      <c r="A996" s="126">
        <f>MAX($A$7:A995)+1</f>
        <v>647</v>
      </c>
      <c r="B996" s="194" t="s">
        <v>116</v>
      </c>
      <c r="C996" s="407" t="s">
        <v>119</v>
      </c>
      <c r="D996" s="194" t="s">
        <v>242</v>
      </c>
      <c r="E996" s="194" t="s">
        <v>2735</v>
      </c>
      <c r="F996" s="194" t="s">
        <v>2736</v>
      </c>
      <c r="G996" s="193">
        <v>0</v>
      </c>
      <c r="H996" s="193">
        <v>0.257</v>
      </c>
      <c r="I996" s="193"/>
      <c r="J996" s="193">
        <v>0.257</v>
      </c>
      <c r="K996" s="126">
        <v>12</v>
      </c>
      <c r="L996" s="126">
        <v>12</v>
      </c>
      <c r="M996" s="126">
        <f t="shared" si="92"/>
        <v>9</v>
      </c>
      <c r="N996" s="644">
        <f t="shared" si="93"/>
        <v>9</v>
      </c>
      <c r="O996" s="126"/>
      <c r="P996" s="194"/>
      <c r="Q996" s="194"/>
      <c r="R996" s="194"/>
      <c r="S996" s="194"/>
      <c r="T996" s="194"/>
      <c r="U996" s="194"/>
      <c r="V996" s="194" t="s">
        <v>245</v>
      </c>
      <c r="W996" s="226">
        <v>22</v>
      </c>
      <c r="X996" s="226">
        <v>17</v>
      </c>
      <c r="Y996" s="194" t="s">
        <v>2714</v>
      </c>
      <c r="Z996" s="193" t="s">
        <v>334</v>
      </c>
      <c r="AA996" s="554"/>
      <c r="AB996" s="554" t="s">
        <v>190</v>
      </c>
      <c r="AC996" s="554">
        <f>SUMIF(Sheet3!B:B,C996,Sheet3!D:D)</f>
        <v>65</v>
      </c>
      <c r="AD996" s="194"/>
      <c r="AE996" s="75"/>
      <c r="AF996" s="554"/>
    </row>
    <row r="997" ht="48" outlineLevel="2" spans="1:32">
      <c r="A997" s="126">
        <f>MAX($A$7:A996)+1</f>
        <v>648</v>
      </c>
      <c r="B997" s="194" t="s">
        <v>116</v>
      </c>
      <c r="C997" s="407" t="s">
        <v>119</v>
      </c>
      <c r="D997" s="194" t="s">
        <v>242</v>
      </c>
      <c r="E997" s="194" t="s">
        <v>2737</v>
      </c>
      <c r="F997" s="194" t="s">
        <v>2738</v>
      </c>
      <c r="G997" s="193">
        <v>2.112</v>
      </c>
      <c r="H997" s="193">
        <v>4.6</v>
      </c>
      <c r="I997" s="193"/>
      <c r="J997" s="193">
        <v>2.488</v>
      </c>
      <c r="K997" s="126">
        <v>152</v>
      </c>
      <c r="L997" s="126">
        <v>152</v>
      </c>
      <c r="M997" s="126">
        <f t="shared" si="92"/>
        <v>119</v>
      </c>
      <c r="N997" s="644">
        <f t="shared" si="93"/>
        <v>119</v>
      </c>
      <c r="O997" s="126"/>
      <c r="P997" s="194"/>
      <c r="Q997" s="194"/>
      <c r="R997" s="194"/>
      <c r="S997" s="194"/>
      <c r="T997" s="194"/>
      <c r="U997" s="194"/>
      <c r="V997" s="194" t="s">
        <v>245</v>
      </c>
      <c r="W997" s="226">
        <v>212</v>
      </c>
      <c r="X997" s="226">
        <v>174</v>
      </c>
      <c r="Y997" s="194" t="s">
        <v>2714</v>
      </c>
      <c r="Z997" s="193" t="s">
        <v>334</v>
      </c>
      <c r="AA997" s="554"/>
      <c r="AB997" s="554" t="s">
        <v>190</v>
      </c>
      <c r="AC997" s="554">
        <f>SUMIF(Sheet3!B:B,C997,Sheet3!D:D)</f>
        <v>65</v>
      </c>
      <c r="AD997" s="194"/>
      <c r="AE997" s="75"/>
      <c r="AF997" s="554"/>
    </row>
    <row r="998" ht="48" outlineLevel="2" spans="1:32">
      <c r="A998" s="126">
        <f>MAX($A$7:A997)+1</f>
        <v>649</v>
      </c>
      <c r="B998" s="194" t="s">
        <v>116</v>
      </c>
      <c r="C998" s="407" t="s">
        <v>119</v>
      </c>
      <c r="D998" s="194" t="s">
        <v>242</v>
      </c>
      <c r="E998" s="194" t="s">
        <v>2739</v>
      </c>
      <c r="F998" s="194" t="s">
        <v>2740</v>
      </c>
      <c r="G998" s="193">
        <v>0</v>
      </c>
      <c r="H998" s="193">
        <v>4.547</v>
      </c>
      <c r="I998" s="193"/>
      <c r="J998" s="193">
        <v>4.547</v>
      </c>
      <c r="K998" s="126">
        <v>266</v>
      </c>
      <c r="L998" s="126">
        <v>266</v>
      </c>
      <c r="M998" s="126">
        <f t="shared" si="92"/>
        <v>207</v>
      </c>
      <c r="N998" s="644">
        <f t="shared" si="93"/>
        <v>207</v>
      </c>
      <c r="O998" s="126"/>
      <c r="P998" s="194"/>
      <c r="Q998" s="194"/>
      <c r="R998" s="194"/>
      <c r="S998" s="194"/>
      <c r="T998" s="194"/>
      <c r="U998" s="194"/>
      <c r="V998" s="194" t="s">
        <v>245</v>
      </c>
      <c r="W998" s="226">
        <v>386.56</v>
      </c>
      <c r="X998" s="226">
        <v>318</v>
      </c>
      <c r="Y998" s="194" t="s">
        <v>2714</v>
      </c>
      <c r="Z998" s="193" t="s">
        <v>334</v>
      </c>
      <c r="AA998" s="554"/>
      <c r="AB998" s="554" t="s">
        <v>190</v>
      </c>
      <c r="AC998" s="554">
        <f>SUMIF(Sheet3!B:B,C998,Sheet3!D:D)</f>
        <v>65</v>
      </c>
      <c r="AD998" s="194"/>
      <c r="AE998" s="75"/>
      <c r="AF998" s="554"/>
    </row>
    <row r="999" ht="48" outlineLevel="2" spans="1:32">
      <c r="A999" s="126">
        <f>MAX($A$7:A998)+1</f>
        <v>650</v>
      </c>
      <c r="B999" s="194" t="s">
        <v>116</v>
      </c>
      <c r="C999" s="407" t="s">
        <v>119</v>
      </c>
      <c r="D999" s="194" t="s">
        <v>242</v>
      </c>
      <c r="E999" s="194" t="s">
        <v>2741</v>
      </c>
      <c r="F999" s="194" t="s">
        <v>2742</v>
      </c>
      <c r="G999" s="193">
        <v>1.3</v>
      </c>
      <c r="H999" s="193">
        <v>3.281</v>
      </c>
      <c r="I999" s="193"/>
      <c r="J999" s="193">
        <v>1.981</v>
      </c>
      <c r="K999" s="126">
        <v>120</v>
      </c>
      <c r="L999" s="126">
        <v>120</v>
      </c>
      <c r="M999" s="126">
        <f t="shared" si="92"/>
        <v>94</v>
      </c>
      <c r="N999" s="644">
        <f t="shared" si="93"/>
        <v>94</v>
      </c>
      <c r="O999" s="126"/>
      <c r="P999" s="194"/>
      <c r="Q999" s="194"/>
      <c r="R999" s="194"/>
      <c r="S999" s="194"/>
      <c r="T999" s="194"/>
      <c r="U999" s="194"/>
      <c r="V999" s="194" t="s">
        <v>245</v>
      </c>
      <c r="W999" s="226">
        <v>169</v>
      </c>
      <c r="X999" s="226">
        <v>138</v>
      </c>
      <c r="Y999" s="194" t="s">
        <v>2714</v>
      </c>
      <c r="Z999" s="193" t="s">
        <v>334</v>
      </c>
      <c r="AA999" s="554"/>
      <c r="AB999" s="554" t="s">
        <v>190</v>
      </c>
      <c r="AC999" s="554">
        <f>SUMIF(Sheet3!B:B,C999,Sheet3!D:D)</f>
        <v>65</v>
      </c>
      <c r="AD999" s="194"/>
      <c r="AE999" s="75"/>
      <c r="AF999" s="554"/>
    </row>
    <row r="1000" ht="48" outlineLevel="2" spans="1:32">
      <c r="A1000" s="126">
        <f>MAX($A$7:A999)+1</f>
        <v>651</v>
      </c>
      <c r="B1000" s="194" t="s">
        <v>116</v>
      </c>
      <c r="C1000" s="407" t="s">
        <v>119</v>
      </c>
      <c r="D1000" s="194" t="s">
        <v>242</v>
      </c>
      <c r="E1000" s="194" t="s">
        <v>2743</v>
      </c>
      <c r="F1000" s="194" t="s">
        <v>2744</v>
      </c>
      <c r="G1000" s="193">
        <v>1.445</v>
      </c>
      <c r="H1000" s="193">
        <v>1.775</v>
      </c>
      <c r="I1000" s="193"/>
      <c r="J1000" s="193">
        <v>0.33</v>
      </c>
      <c r="K1000" s="126">
        <v>18</v>
      </c>
      <c r="L1000" s="126">
        <v>18</v>
      </c>
      <c r="M1000" s="126">
        <f t="shared" si="92"/>
        <v>14</v>
      </c>
      <c r="N1000" s="644">
        <f t="shared" si="93"/>
        <v>14</v>
      </c>
      <c r="O1000" s="126"/>
      <c r="P1000" s="194"/>
      <c r="Q1000" s="194"/>
      <c r="R1000" s="194"/>
      <c r="S1000" s="194"/>
      <c r="T1000" s="194"/>
      <c r="U1000" s="194"/>
      <c r="V1000" s="194" t="s">
        <v>245</v>
      </c>
      <c r="W1000" s="226">
        <v>29</v>
      </c>
      <c r="X1000" s="226">
        <v>23</v>
      </c>
      <c r="Y1000" s="194" t="s">
        <v>2714</v>
      </c>
      <c r="Z1000" s="193" t="s">
        <v>334</v>
      </c>
      <c r="AA1000" s="554"/>
      <c r="AB1000" s="554" t="s">
        <v>190</v>
      </c>
      <c r="AC1000" s="554">
        <f>SUMIF(Sheet3!B:B,C1000,Sheet3!D:D)</f>
        <v>65</v>
      </c>
      <c r="AD1000" s="194"/>
      <c r="AE1000" s="75"/>
      <c r="AF1000" s="554"/>
    </row>
    <row r="1001" ht="48" outlineLevel="2" spans="1:32">
      <c r="A1001" s="126">
        <f>MAX($A$7:A1000)+1</f>
        <v>652</v>
      </c>
      <c r="B1001" s="194" t="s">
        <v>116</v>
      </c>
      <c r="C1001" s="407" t="s">
        <v>119</v>
      </c>
      <c r="D1001" s="194" t="s">
        <v>242</v>
      </c>
      <c r="E1001" s="194" t="s">
        <v>2745</v>
      </c>
      <c r="F1001" s="194" t="s">
        <v>2746</v>
      </c>
      <c r="G1001" s="193">
        <v>0</v>
      </c>
      <c r="H1001" s="193">
        <v>3</v>
      </c>
      <c r="I1001" s="193"/>
      <c r="J1001" s="193">
        <v>3</v>
      </c>
      <c r="K1001" s="126">
        <v>170</v>
      </c>
      <c r="L1001" s="126">
        <v>170</v>
      </c>
      <c r="M1001" s="126">
        <f t="shared" si="92"/>
        <v>133</v>
      </c>
      <c r="N1001" s="644">
        <f t="shared" si="93"/>
        <v>133</v>
      </c>
      <c r="O1001" s="126"/>
      <c r="P1001" s="194"/>
      <c r="Q1001" s="194"/>
      <c r="R1001" s="194"/>
      <c r="S1001" s="194"/>
      <c r="T1001" s="194"/>
      <c r="U1001" s="194"/>
      <c r="V1001" s="194" t="s">
        <v>245</v>
      </c>
      <c r="W1001" s="226">
        <v>255</v>
      </c>
      <c r="X1001" s="226">
        <v>210</v>
      </c>
      <c r="Y1001" s="194" t="s">
        <v>2714</v>
      </c>
      <c r="Z1001" s="193" t="s">
        <v>334</v>
      </c>
      <c r="AA1001" s="554"/>
      <c r="AB1001" s="554" t="s">
        <v>190</v>
      </c>
      <c r="AC1001" s="554">
        <f>SUMIF(Sheet3!B:B,C1001,Sheet3!D:D)</f>
        <v>65</v>
      </c>
      <c r="AD1001" s="194"/>
      <c r="AE1001" s="75"/>
      <c r="AF1001" s="554"/>
    </row>
    <row r="1002" ht="36" outlineLevel="2" spans="1:32">
      <c r="A1002" s="126">
        <f>MAX($A$7:A1001)+1</f>
        <v>653</v>
      </c>
      <c r="B1002" s="194" t="s">
        <v>116</v>
      </c>
      <c r="C1002" s="407" t="s">
        <v>119</v>
      </c>
      <c r="D1002" s="194" t="s">
        <v>242</v>
      </c>
      <c r="E1002" s="194" t="s">
        <v>2747</v>
      </c>
      <c r="F1002" s="194" t="s">
        <v>2748</v>
      </c>
      <c r="G1002" s="193">
        <v>0.381</v>
      </c>
      <c r="H1002" s="193">
        <v>1.681</v>
      </c>
      <c r="I1002" s="193"/>
      <c r="J1002" s="193">
        <v>1.3</v>
      </c>
      <c r="K1002" s="126">
        <v>81</v>
      </c>
      <c r="L1002" s="126">
        <v>81</v>
      </c>
      <c r="M1002" s="126">
        <f t="shared" si="92"/>
        <v>63</v>
      </c>
      <c r="N1002" s="644">
        <f t="shared" si="93"/>
        <v>63</v>
      </c>
      <c r="O1002" s="126"/>
      <c r="P1002" s="194"/>
      <c r="Q1002" s="194"/>
      <c r="R1002" s="194"/>
      <c r="S1002" s="194"/>
      <c r="T1002" s="194"/>
      <c r="U1002" s="194"/>
      <c r="V1002" s="194" t="s">
        <v>245</v>
      </c>
      <c r="W1002" s="226">
        <v>111</v>
      </c>
      <c r="X1002" s="226">
        <v>91</v>
      </c>
      <c r="Y1002" s="194" t="s">
        <v>2714</v>
      </c>
      <c r="Z1002" s="193" t="s">
        <v>334</v>
      </c>
      <c r="AA1002" s="554"/>
      <c r="AB1002" s="554" t="s">
        <v>190</v>
      </c>
      <c r="AC1002" s="554">
        <f>SUMIF(Sheet3!B:B,C1002,Sheet3!D:D)</f>
        <v>65</v>
      </c>
      <c r="AD1002" s="194"/>
      <c r="AE1002" s="75"/>
      <c r="AF1002" s="554"/>
    </row>
    <row r="1003" ht="48" outlineLevel="2" spans="1:32">
      <c r="A1003" s="126">
        <f>MAX($A$7:A1002)+1</f>
        <v>654</v>
      </c>
      <c r="B1003" s="194" t="s">
        <v>116</v>
      </c>
      <c r="C1003" s="407" t="s">
        <v>119</v>
      </c>
      <c r="D1003" s="194" t="s">
        <v>242</v>
      </c>
      <c r="E1003" s="194" t="s">
        <v>2749</v>
      </c>
      <c r="F1003" s="194" t="s">
        <v>2750</v>
      </c>
      <c r="G1003" s="193">
        <v>0.498</v>
      </c>
      <c r="H1003" s="193">
        <v>3.173</v>
      </c>
      <c r="I1003" s="193"/>
      <c r="J1003" s="193">
        <v>2.675</v>
      </c>
      <c r="K1003" s="126">
        <v>162</v>
      </c>
      <c r="L1003" s="126">
        <v>162</v>
      </c>
      <c r="M1003" s="126">
        <f t="shared" si="92"/>
        <v>126</v>
      </c>
      <c r="N1003" s="644">
        <f t="shared" si="93"/>
        <v>126</v>
      </c>
      <c r="O1003" s="126"/>
      <c r="P1003" s="194"/>
      <c r="Q1003" s="194"/>
      <c r="R1003" s="194"/>
      <c r="S1003" s="194"/>
      <c r="T1003" s="194"/>
      <c r="U1003" s="194"/>
      <c r="V1003" s="194" t="s">
        <v>245</v>
      </c>
      <c r="W1003" s="226">
        <v>228</v>
      </c>
      <c r="X1003" s="226">
        <v>187</v>
      </c>
      <c r="Y1003" s="194" t="s">
        <v>2714</v>
      </c>
      <c r="Z1003" s="193" t="s">
        <v>334</v>
      </c>
      <c r="AA1003" s="554"/>
      <c r="AB1003" s="554" t="s">
        <v>190</v>
      </c>
      <c r="AC1003" s="554">
        <f>SUMIF(Sheet3!B:B,C1003,Sheet3!D:D)</f>
        <v>65</v>
      </c>
      <c r="AD1003" s="194"/>
      <c r="AE1003" s="75"/>
      <c r="AF1003" s="554"/>
    </row>
    <row r="1004" ht="48" outlineLevel="2" spans="1:32">
      <c r="A1004" s="126">
        <f>MAX($A$7:A1003)+1</f>
        <v>655</v>
      </c>
      <c r="B1004" s="194" t="s">
        <v>116</v>
      </c>
      <c r="C1004" s="407" t="s">
        <v>119</v>
      </c>
      <c r="D1004" s="194" t="s">
        <v>242</v>
      </c>
      <c r="E1004" s="194" t="s">
        <v>2751</v>
      </c>
      <c r="F1004" s="194" t="s">
        <v>2752</v>
      </c>
      <c r="G1004" s="193">
        <v>0</v>
      </c>
      <c r="H1004" s="193">
        <v>0.8</v>
      </c>
      <c r="I1004" s="193"/>
      <c r="J1004" s="193">
        <v>0.8</v>
      </c>
      <c r="K1004" s="126">
        <v>48</v>
      </c>
      <c r="L1004" s="126">
        <v>48</v>
      </c>
      <c r="M1004" s="126">
        <f t="shared" si="92"/>
        <v>37</v>
      </c>
      <c r="N1004" s="644">
        <f t="shared" si="93"/>
        <v>37</v>
      </c>
      <c r="O1004" s="126"/>
      <c r="P1004" s="194"/>
      <c r="Q1004" s="194"/>
      <c r="R1004" s="194"/>
      <c r="S1004" s="194"/>
      <c r="T1004" s="194"/>
      <c r="U1004" s="194"/>
      <c r="V1004" s="194" t="s">
        <v>245</v>
      </c>
      <c r="W1004" s="226">
        <v>68</v>
      </c>
      <c r="X1004" s="226">
        <v>56</v>
      </c>
      <c r="Y1004" s="194" t="s">
        <v>2711</v>
      </c>
      <c r="Z1004" s="193" t="s">
        <v>334</v>
      </c>
      <c r="AA1004" s="554"/>
      <c r="AB1004" s="554" t="s">
        <v>190</v>
      </c>
      <c r="AC1004" s="554">
        <f>SUMIF(Sheet3!B:B,C1004,Sheet3!D:D)</f>
        <v>65</v>
      </c>
      <c r="AD1004" s="194"/>
      <c r="AE1004" s="75"/>
      <c r="AF1004" s="554"/>
    </row>
    <row r="1005" ht="36" outlineLevel="2" spans="1:32">
      <c r="A1005" s="126">
        <f>MAX($A$7:A1004)+1</f>
        <v>656</v>
      </c>
      <c r="B1005" s="194" t="s">
        <v>116</v>
      </c>
      <c r="C1005" s="407" t="s">
        <v>119</v>
      </c>
      <c r="D1005" s="194" t="s">
        <v>242</v>
      </c>
      <c r="E1005" s="194" t="s">
        <v>2753</v>
      </c>
      <c r="F1005" s="194" t="s">
        <v>2754</v>
      </c>
      <c r="G1005" s="193">
        <v>0.3</v>
      </c>
      <c r="H1005" s="193">
        <v>0.75</v>
      </c>
      <c r="I1005" s="193"/>
      <c r="J1005" s="193">
        <v>0.45</v>
      </c>
      <c r="K1005" s="126">
        <v>25</v>
      </c>
      <c r="L1005" s="126">
        <v>25</v>
      </c>
      <c r="M1005" s="126">
        <f t="shared" si="92"/>
        <v>19</v>
      </c>
      <c r="N1005" s="644">
        <f t="shared" si="93"/>
        <v>19</v>
      </c>
      <c r="O1005" s="126"/>
      <c r="P1005" s="194"/>
      <c r="Q1005" s="194"/>
      <c r="R1005" s="194"/>
      <c r="S1005" s="194"/>
      <c r="T1005" s="194"/>
      <c r="U1005" s="194"/>
      <c r="V1005" s="194" t="s">
        <v>245</v>
      </c>
      <c r="W1005" s="226">
        <v>39</v>
      </c>
      <c r="X1005" s="226">
        <v>31</v>
      </c>
      <c r="Y1005" s="194" t="s">
        <v>2711</v>
      </c>
      <c r="Z1005" s="193" t="s">
        <v>334</v>
      </c>
      <c r="AA1005" s="554"/>
      <c r="AB1005" s="554" t="s">
        <v>190</v>
      </c>
      <c r="AC1005" s="554">
        <f>SUMIF(Sheet3!B:B,C1005,Sheet3!D:D)</f>
        <v>65</v>
      </c>
      <c r="AD1005" s="194"/>
      <c r="AE1005" s="75"/>
      <c r="AF1005" s="554"/>
    </row>
    <row r="1006" ht="48" outlineLevel="2" spans="1:32">
      <c r="A1006" s="126">
        <f>MAX($A$7:A1005)+1</f>
        <v>657</v>
      </c>
      <c r="B1006" s="194" t="s">
        <v>116</v>
      </c>
      <c r="C1006" s="407" t="s">
        <v>119</v>
      </c>
      <c r="D1006" s="194" t="s">
        <v>242</v>
      </c>
      <c r="E1006" s="194" t="s">
        <v>2755</v>
      </c>
      <c r="F1006" s="194" t="s">
        <v>2756</v>
      </c>
      <c r="G1006" s="193">
        <v>0.571</v>
      </c>
      <c r="H1006" s="193">
        <v>1.303</v>
      </c>
      <c r="I1006" s="193"/>
      <c r="J1006" s="193">
        <v>0.732</v>
      </c>
      <c r="K1006" s="126">
        <v>45</v>
      </c>
      <c r="L1006" s="126">
        <v>45</v>
      </c>
      <c r="M1006" s="126">
        <f t="shared" si="92"/>
        <v>35</v>
      </c>
      <c r="N1006" s="644">
        <f t="shared" si="93"/>
        <v>35</v>
      </c>
      <c r="O1006" s="126"/>
      <c r="P1006" s="194"/>
      <c r="Q1006" s="194"/>
      <c r="R1006" s="194"/>
      <c r="S1006" s="194"/>
      <c r="T1006" s="194"/>
      <c r="U1006" s="194"/>
      <c r="V1006" s="194" t="s">
        <v>245</v>
      </c>
      <c r="W1006" s="226">
        <v>63</v>
      </c>
      <c r="X1006" s="226">
        <v>51</v>
      </c>
      <c r="Y1006" s="194" t="s">
        <v>2711</v>
      </c>
      <c r="Z1006" s="193" t="s">
        <v>334</v>
      </c>
      <c r="AA1006" s="554"/>
      <c r="AB1006" s="554" t="s">
        <v>190</v>
      </c>
      <c r="AC1006" s="554">
        <f>SUMIF(Sheet3!B:B,C1006,Sheet3!D:D)</f>
        <v>65</v>
      </c>
      <c r="AD1006" s="194"/>
      <c r="AE1006" s="75"/>
      <c r="AF1006" s="554"/>
    </row>
    <row r="1007" ht="36" outlineLevel="2" spans="1:32">
      <c r="A1007" s="126">
        <f>MAX($A$7:A1006)+1</f>
        <v>658</v>
      </c>
      <c r="B1007" s="194" t="s">
        <v>116</v>
      </c>
      <c r="C1007" s="407" t="s">
        <v>119</v>
      </c>
      <c r="D1007" s="194" t="s">
        <v>242</v>
      </c>
      <c r="E1007" s="194" t="s">
        <v>2757</v>
      </c>
      <c r="F1007" s="194" t="s">
        <v>2758</v>
      </c>
      <c r="G1007" s="193">
        <v>0</v>
      </c>
      <c r="H1007" s="193">
        <v>2.297</v>
      </c>
      <c r="I1007" s="193"/>
      <c r="J1007" s="193">
        <v>2.297</v>
      </c>
      <c r="K1007" s="126">
        <v>139</v>
      </c>
      <c r="L1007" s="126">
        <v>139</v>
      </c>
      <c r="M1007" s="126">
        <f t="shared" si="92"/>
        <v>108</v>
      </c>
      <c r="N1007" s="644">
        <f t="shared" si="93"/>
        <v>108</v>
      </c>
      <c r="O1007" s="126"/>
      <c r="P1007" s="194"/>
      <c r="Q1007" s="194"/>
      <c r="R1007" s="194"/>
      <c r="S1007" s="194"/>
      <c r="T1007" s="194"/>
      <c r="U1007" s="194"/>
      <c r="V1007" s="194" t="s">
        <v>245</v>
      </c>
      <c r="W1007" s="226">
        <v>196</v>
      </c>
      <c r="X1007" s="226">
        <v>160</v>
      </c>
      <c r="Y1007" s="194" t="s">
        <v>2714</v>
      </c>
      <c r="Z1007" s="193" t="s">
        <v>334</v>
      </c>
      <c r="AA1007" s="554"/>
      <c r="AB1007" s="554" t="s">
        <v>190</v>
      </c>
      <c r="AC1007" s="554">
        <f>SUMIF(Sheet3!B:B,C1007,Sheet3!D:D)</f>
        <v>65</v>
      </c>
      <c r="AD1007" s="194"/>
      <c r="AE1007" s="75"/>
      <c r="AF1007" s="554"/>
    </row>
    <row r="1008" ht="48" outlineLevel="2" spans="1:32">
      <c r="A1008" s="126">
        <f>MAX($A$7:A1007)+1</f>
        <v>659</v>
      </c>
      <c r="B1008" s="194" t="s">
        <v>116</v>
      </c>
      <c r="C1008" s="407" t="s">
        <v>119</v>
      </c>
      <c r="D1008" s="194" t="s">
        <v>242</v>
      </c>
      <c r="E1008" s="194" t="s">
        <v>2759</v>
      </c>
      <c r="F1008" s="194" t="s">
        <v>2760</v>
      </c>
      <c r="G1008" s="193">
        <v>0</v>
      </c>
      <c r="H1008" s="193">
        <v>5.565</v>
      </c>
      <c r="I1008" s="193"/>
      <c r="J1008" s="193">
        <v>5.565</v>
      </c>
      <c r="K1008" s="126">
        <v>342</v>
      </c>
      <c r="L1008" s="126">
        <v>342</v>
      </c>
      <c r="M1008" s="126">
        <f t="shared" si="92"/>
        <v>267</v>
      </c>
      <c r="N1008" s="644">
        <f t="shared" si="93"/>
        <v>267</v>
      </c>
      <c r="O1008" s="126"/>
      <c r="P1008" s="194"/>
      <c r="Q1008" s="194"/>
      <c r="R1008" s="194"/>
      <c r="S1008" s="194"/>
      <c r="T1008" s="194"/>
      <c r="U1008" s="194"/>
      <c r="V1008" s="194" t="s">
        <v>245</v>
      </c>
      <c r="W1008" s="226">
        <v>474</v>
      </c>
      <c r="X1008" s="226">
        <v>389</v>
      </c>
      <c r="Y1008" s="194" t="s">
        <v>2711</v>
      </c>
      <c r="Z1008" s="193" t="s">
        <v>334</v>
      </c>
      <c r="AA1008" s="554"/>
      <c r="AB1008" s="554" t="s">
        <v>190</v>
      </c>
      <c r="AC1008" s="554">
        <f>SUMIF(Sheet3!B:B,C1008,Sheet3!D:D)</f>
        <v>65</v>
      </c>
      <c r="AD1008" s="194"/>
      <c r="AE1008" s="75"/>
      <c r="AF1008" s="554"/>
    </row>
    <row r="1009" ht="48" outlineLevel="2" spans="1:32">
      <c r="A1009" s="126">
        <f>MAX($A$7:A1008)+1</f>
        <v>660</v>
      </c>
      <c r="B1009" s="194" t="s">
        <v>116</v>
      </c>
      <c r="C1009" s="407" t="s">
        <v>119</v>
      </c>
      <c r="D1009" s="194" t="s">
        <v>242</v>
      </c>
      <c r="E1009" s="194" t="s">
        <v>2761</v>
      </c>
      <c r="F1009" s="194" t="s">
        <v>2762</v>
      </c>
      <c r="G1009" s="193">
        <v>0</v>
      </c>
      <c r="H1009" s="193">
        <v>0.5</v>
      </c>
      <c r="I1009" s="193"/>
      <c r="J1009" s="193">
        <v>0.5</v>
      </c>
      <c r="K1009" s="126">
        <v>29</v>
      </c>
      <c r="L1009" s="126">
        <v>29</v>
      </c>
      <c r="M1009" s="126">
        <f t="shared" si="92"/>
        <v>23</v>
      </c>
      <c r="N1009" s="644">
        <f t="shared" si="93"/>
        <v>23</v>
      </c>
      <c r="O1009" s="126"/>
      <c r="P1009" s="194"/>
      <c r="Q1009" s="194"/>
      <c r="R1009" s="194"/>
      <c r="S1009" s="194"/>
      <c r="T1009" s="194"/>
      <c r="U1009" s="194"/>
      <c r="V1009" s="194" t="s">
        <v>245</v>
      </c>
      <c r="W1009" s="226">
        <v>43</v>
      </c>
      <c r="X1009" s="226">
        <v>35</v>
      </c>
      <c r="Y1009" s="194" t="s">
        <v>2714</v>
      </c>
      <c r="Z1009" s="193" t="s">
        <v>334</v>
      </c>
      <c r="AA1009" s="554"/>
      <c r="AB1009" s="554" t="s">
        <v>190</v>
      </c>
      <c r="AC1009" s="554">
        <f>SUMIF(Sheet3!B:B,C1009,Sheet3!D:D)</f>
        <v>65</v>
      </c>
      <c r="AD1009" s="194"/>
      <c r="AE1009" s="75"/>
      <c r="AF1009" s="554"/>
    </row>
    <row r="1010" ht="36" outlineLevel="2" spans="1:32">
      <c r="A1010" s="126">
        <f>MAX($A$7:A1009)+1</f>
        <v>661</v>
      </c>
      <c r="B1010" s="194" t="s">
        <v>116</v>
      </c>
      <c r="C1010" s="407" t="s">
        <v>119</v>
      </c>
      <c r="D1010" s="194" t="s">
        <v>242</v>
      </c>
      <c r="E1010" s="194" t="s">
        <v>2763</v>
      </c>
      <c r="F1010" s="194" t="s">
        <v>2764</v>
      </c>
      <c r="G1010" s="193">
        <v>0</v>
      </c>
      <c r="H1010" s="193">
        <v>2.584</v>
      </c>
      <c r="I1010" s="193"/>
      <c r="J1010" s="193">
        <v>2.584</v>
      </c>
      <c r="K1010" s="126">
        <v>158</v>
      </c>
      <c r="L1010" s="126">
        <v>158</v>
      </c>
      <c r="M1010" s="126">
        <f t="shared" si="92"/>
        <v>123</v>
      </c>
      <c r="N1010" s="644">
        <f t="shared" si="93"/>
        <v>123</v>
      </c>
      <c r="O1010" s="126"/>
      <c r="P1010" s="194"/>
      <c r="Q1010" s="194"/>
      <c r="R1010" s="194"/>
      <c r="S1010" s="194"/>
      <c r="T1010" s="194"/>
      <c r="U1010" s="194"/>
      <c r="V1010" s="194" t="s">
        <v>245</v>
      </c>
      <c r="W1010" s="226">
        <v>220</v>
      </c>
      <c r="X1010" s="226">
        <v>180</v>
      </c>
      <c r="Y1010" s="194" t="s">
        <v>2711</v>
      </c>
      <c r="Z1010" s="193" t="s">
        <v>334</v>
      </c>
      <c r="AA1010" s="554"/>
      <c r="AB1010" s="554" t="s">
        <v>190</v>
      </c>
      <c r="AC1010" s="554">
        <f>SUMIF(Sheet3!B:B,C1010,Sheet3!D:D)</f>
        <v>65</v>
      </c>
      <c r="AD1010" s="194"/>
      <c r="AE1010" s="75"/>
      <c r="AF1010" s="554"/>
    </row>
    <row r="1011" ht="48" outlineLevel="2" spans="1:32">
      <c r="A1011" s="126">
        <f>MAX($A$7:A1010)+1</f>
        <v>662</v>
      </c>
      <c r="B1011" s="194" t="s">
        <v>116</v>
      </c>
      <c r="C1011" s="407" t="s">
        <v>119</v>
      </c>
      <c r="D1011" s="194" t="s">
        <v>242</v>
      </c>
      <c r="E1011" s="194" t="s">
        <v>2765</v>
      </c>
      <c r="F1011" s="194" t="s">
        <v>2766</v>
      </c>
      <c r="G1011" s="193">
        <v>0</v>
      </c>
      <c r="H1011" s="193">
        <v>0.902</v>
      </c>
      <c r="I1011" s="193"/>
      <c r="J1011" s="193">
        <v>0.902</v>
      </c>
      <c r="K1011" s="126">
        <v>55</v>
      </c>
      <c r="L1011" s="126">
        <v>55</v>
      </c>
      <c r="M1011" s="126">
        <f t="shared" si="92"/>
        <v>43</v>
      </c>
      <c r="N1011" s="644">
        <f t="shared" si="93"/>
        <v>43</v>
      </c>
      <c r="O1011" s="126"/>
      <c r="P1011" s="194"/>
      <c r="Q1011" s="194"/>
      <c r="R1011" s="194"/>
      <c r="S1011" s="194"/>
      <c r="T1011" s="194"/>
      <c r="U1011" s="194"/>
      <c r="V1011" s="194" t="s">
        <v>245</v>
      </c>
      <c r="W1011" s="226">
        <v>77</v>
      </c>
      <c r="X1011" s="226">
        <v>63</v>
      </c>
      <c r="Y1011" s="194" t="s">
        <v>2714</v>
      </c>
      <c r="Z1011" s="193" t="s">
        <v>334</v>
      </c>
      <c r="AA1011" s="554"/>
      <c r="AB1011" s="554" t="s">
        <v>190</v>
      </c>
      <c r="AC1011" s="554">
        <f>SUMIF(Sheet3!B:B,C1011,Sheet3!D:D)</f>
        <v>65</v>
      </c>
      <c r="AD1011" s="194"/>
      <c r="AE1011" s="75"/>
      <c r="AF1011" s="554"/>
    </row>
    <row r="1012" ht="48" outlineLevel="2" spans="1:32">
      <c r="A1012" s="126">
        <f>MAX($A$7:A1011)+1</f>
        <v>663</v>
      </c>
      <c r="B1012" s="194" t="s">
        <v>116</v>
      </c>
      <c r="C1012" s="407" t="s">
        <v>119</v>
      </c>
      <c r="D1012" s="194" t="s">
        <v>242</v>
      </c>
      <c r="E1012" s="194" t="s">
        <v>2767</v>
      </c>
      <c r="F1012" s="194" t="s">
        <v>2768</v>
      </c>
      <c r="G1012" s="193">
        <v>0</v>
      </c>
      <c r="H1012" s="193">
        <v>0.954</v>
      </c>
      <c r="I1012" s="193"/>
      <c r="J1012" s="193">
        <v>0.954</v>
      </c>
      <c r="K1012" s="126">
        <v>59</v>
      </c>
      <c r="L1012" s="126">
        <v>59</v>
      </c>
      <c r="M1012" s="126">
        <f t="shared" si="92"/>
        <v>46</v>
      </c>
      <c r="N1012" s="644">
        <f t="shared" si="93"/>
        <v>46</v>
      </c>
      <c r="O1012" s="126"/>
      <c r="P1012" s="194"/>
      <c r="Q1012" s="194"/>
      <c r="R1012" s="194"/>
      <c r="S1012" s="194"/>
      <c r="T1012" s="194"/>
      <c r="U1012" s="194"/>
      <c r="V1012" s="194" t="s">
        <v>245</v>
      </c>
      <c r="W1012" s="226">
        <v>82</v>
      </c>
      <c r="X1012" s="226">
        <v>66</v>
      </c>
      <c r="Y1012" s="194" t="s">
        <v>2711</v>
      </c>
      <c r="Z1012" s="193" t="s">
        <v>334</v>
      </c>
      <c r="AA1012" s="554"/>
      <c r="AB1012" s="554" t="s">
        <v>190</v>
      </c>
      <c r="AC1012" s="554">
        <f>SUMIF(Sheet3!B:B,C1012,Sheet3!D:D)</f>
        <v>65</v>
      </c>
      <c r="AD1012" s="194"/>
      <c r="AE1012" s="75"/>
      <c r="AF1012" s="554"/>
    </row>
    <row r="1013" ht="48" outlineLevel="2" spans="1:32">
      <c r="A1013" s="126">
        <f>MAX($A$7:A1012)+1</f>
        <v>664</v>
      </c>
      <c r="B1013" s="194" t="s">
        <v>116</v>
      </c>
      <c r="C1013" s="407" t="s">
        <v>119</v>
      </c>
      <c r="D1013" s="194" t="s">
        <v>242</v>
      </c>
      <c r="E1013" s="194" t="s">
        <v>2769</v>
      </c>
      <c r="F1013" s="194" t="s">
        <v>2770</v>
      </c>
      <c r="G1013" s="193">
        <v>0</v>
      </c>
      <c r="H1013" s="193">
        <v>3.88</v>
      </c>
      <c r="I1013" s="193"/>
      <c r="J1013" s="193">
        <v>3.88</v>
      </c>
      <c r="K1013" s="126">
        <v>238</v>
      </c>
      <c r="L1013" s="126">
        <v>238</v>
      </c>
      <c r="M1013" s="126">
        <f t="shared" si="92"/>
        <v>186</v>
      </c>
      <c r="N1013" s="644">
        <f t="shared" si="93"/>
        <v>186</v>
      </c>
      <c r="O1013" s="126"/>
      <c r="P1013" s="194"/>
      <c r="Q1013" s="194"/>
      <c r="R1013" s="194"/>
      <c r="S1013" s="194"/>
      <c r="T1013" s="194"/>
      <c r="U1013" s="194"/>
      <c r="V1013" s="194" t="s">
        <v>245</v>
      </c>
      <c r="W1013" s="226">
        <v>330</v>
      </c>
      <c r="X1013" s="226">
        <v>271</v>
      </c>
      <c r="Y1013" s="194" t="s">
        <v>2714</v>
      </c>
      <c r="Z1013" s="193" t="s">
        <v>334</v>
      </c>
      <c r="AA1013" s="554"/>
      <c r="AB1013" s="554" t="s">
        <v>190</v>
      </c>
      <c r="AC1013" s="554">
        <f>SUMIF(Sheet3!B:B,C1013,Sheet3!D:D)</f>
        <v>65</v>
      </c>
      <c r="AD1013" s="194"/>
      <c r="AE1013" s="75"/>
      <c r="AF1013" s="554"/>
    </row>
    <row r="1014" ht="48" outlineLevel="2" spans="1:32">
      <c r="A1014" s="126">
        <f>MAX($A$7:A1013)+1</f>
        <v>665</v>
      </c>
      <c r="B1014" s="194" t="s">
        <v>116</v>
      </c>
      <c r="C1014" s="407" t="s">
        <v>119</v>
      </c>
      <c r="D1014" s="194" t="s">
        <v>242</v>
      </c>
      <c r="E1014" s="194" t="s">
        <v>2771</v>
      </c>
      <c r="F1014" s="194" t="s">
        <v>2772</v>
      </c>
      <c r="G1014" s="193">
        <v>0</v>
      </c>
      <c r="H1014" s="193">
        <v>2.647</v>
      </c>
      <c r="I1014" s="193"/>
      <c r="J1014" s="193">
        <v>2.647</v>
      </c>
      <c r="K1014" s="126">
        <v>163</v>
      </c>
      <c r="L1014" s="126">
        <v>163</v>
      </c>
      <c r="M1014" s="126">
        <f t="shared" si="92"/>
        <v>127</v>
      </c>
      <c r="N1014" s="644">
        <f t="shared" si="93"/>
        <v>127</v>
      </c>
      <c r="O1014" s="126"/>
      <c r="P1014" s="194"/>
      <c r="Q1014" s="194"/>
      <c r="R1014" s="194"/>
      <c r="S1014" s="194"/>
      <c r="T1014" s="194"/>
      <c r="U1014" s="194"/>
      <c r="V1014" s="194" t="s">
        <v>245</v>
      </c>
      <c r="W1014" s="226">
        <v>225</v>
      </c>
      <c r="X1014" s="226">
        <v>185</v>
      </c>
      <c r="Y1014" s="194" t="s">
        <v>2714</v>
      </c>
      <c r="Z1014" s="193" t="s">
        <v>334</v>
      </c>
      <c r="AA1014" s="554"/>
      <c r="AB1014" s="554" t="s">
        <v>190</v>
      </c>
      <c r="AC1014" s="554">
        <f>SUMIF(Sheet3!B:B,C1014,Sheet3!D:D)</f>
        <v>65</v>
      </c>
      <c r="AD1014" s="194"/>
      <c r="AE1014" s="75"/>
      <c r="AF1014" s="554"/>
    </row>
    <row r="1015" ht="48" outlineLevel="2" spans="1:32">
      <c r="A1015" s="126">
        <f>MAX($A$7:A1014)+1</f>
        <v>666</v>
      </c>
      <c r="B1015" s="194" t="s">
        <v>116</v>
      </c>
      <c r="C1015" s="407" t="s">
        <v>119</v>
      </c>
      <c r="D1015" s="194" t="s">
        <v>242</v>
      </c>
      <c r="E1015" s="194" t="s">
        <v>2773</v>
      </c>
      <c r="F1015" s="194" t="s">
        <v>2774</v>
      </c>
      <c r="G1015" s="193">
        <v>0</v>
      </c>
      <c r="H1015" s="193">
        <v>2.8</v>
      </c>
      <c r="I1015" s="193"/>
      <c r="J1015" s="193">
        <v>2.8</v>
      </c>
      <c r="K1015" s="126">
        <v>171</v>
      </c>
      <c r="L1015" s="126">
        <v>171</v>
      </c>
      <c r="M1015" s="126">
        <f t="shared" si="92"/>
        <v>133</v>
      </c>
      <c r="N1015" s="644">
        <f t="shared" si="93"/>
        <v>133</v>
      </c>
      <c r="O1015" s="126"/>
      <c r="P1015" s="194"/>
      <c r="Q1015" s="194"/>
      <c r="R1015" s="194"/>
      <c r="S1015" s="194"/>
      <c r="T1015" s="194"/>
      <c r="U1015" s="194"/>
      <c r="V1015" s="194" t="s">
        <v>245</v>
      </c>
      <c r="W1015" s="226">
        <v>238</v>
      </c>
      <c r="X1015" s="226">
        <v>196</v>
      </c>
      <c r="Y1015" s="194" t="s">
        <v>2714</v>
      </c>
      <c r="Z1015" s="193" t="s">
        <v>334</v>
      </c>
      <c r="AA1015" s="554"/>
      <c r="AB1015" s="554" t="s">
        <v>190</v>
      </c>
      <c r="AC1015" s="554">
        <f>SUMIF(Sheet3!B:B,C1015,Sheet3!D:D)</f>
        <v>65</v>
      </c>
      <c r="AD1015" s="194"/>
      <c r="AE1015" s="75"/>
      <c r="AF1015" s="554"/>
    </row>
    <row r="1016" ht="48" outlineLevel="2" spans="1:32">
      <c r="A1016" s="126">
        <f>MAX($A$7:A1015)+1</f>
        <v>667</v>
      </c>
      <c r="B1016" s="194" t="s">
        <v>116</v>
      </c>
      <c r="C1016" s="407" t="s">
        <v>119</v>
      </c>
      <c r="D1016" s="194" t="s">
        <v>242</v>
      </c>
      <c r="E1016" s="194" t="s">
        <v>2775</v>
      </c>
      <c r="F1016" s="194" t="s">
        <v>2776</v>
      </c>
      <c r="G1016" s="193">
        <v>0</v>
      </c>
      <c r="H1016" s="193">
        <v>2</v>
      </c>
      <c r="I1016" s="193"/>
      <c r="J1016" s="193">
        <v>2</v>
      </c>
      <c r="K1016" s="126">
        <v>125</v>
      </c>
      <c r="L1016" s="126">
        <v>125</v>
      </c>
      <c r="M1016" s="126">
        <f t="shared" si="92"/>
        <v>97</v>
      </c>
      <c r="N1016" s="644">
        <f t="shared" si="93"/>
        <v>97</v>
      </c>
      <c r="O1016" s="126"/>
      <c r="P1016" s="194"/>
      <c r="Q1016" s="194"/>
      <c r="R1016" s="194"/>
      <c r="S1016" s="194"/>
      <c r="T1016" s="194"/>
      <c r="U1016" s="194"/>
      <c r="V1016" s="194" t="s">
        <v>245</v>
      </c>
      <c r="W1016" s="226">
        <v>170</v>
      </c>
      <c r="X1016" s="226">
        <v>140</v>
      </c>
      <c r="Y1016" s="194" t="s">
        <v>2711</v>
      </c>
      <c r="Z1016" s="193" t="s">
        <v>334</v>
      </c>
      <c r="AA1016" s="554"/>
      <c r="AB1016" s="554" t="s">
        <v>190</v>
      </c>
      <c r="AC1016" s="554">
        <f>SUMIF(Sheet3!B:B,C1016,Sheet3!D:D)</f>
        <v>65</v>
      </c>
      <c r="AD1016" s="194"/>
      <c r="AE1016" s="75"/>
      <c r="AF1016" s="554"/>
    </row>
    <row r="1017" ht="48" outlineLevel="2" spans="1:32">
      <c r="A1017" s="126">
        <f>MAX($A$7:A1016)+1</f>
        <v>668</v>
      </c>
      <c r="B1017" s="194" t="s">
        <v>116</v>
      </c>
      <c r="C1017" s="407" t="s">
        <v>119</v>
      </c>
      <c r="D1017" s="194" t="s">
        <v>182</v>
      </c>
      <c r="E1017" s="194" t="s">
        <v>2777</v>
      </c>
      <c r="F1017" s="194" t="s">
        <v>2778</v>
      </c>
      <c r="G1017" s="193">
        <v>22.7</v>
      </c>
      <c r="H1017" s="193">
        <v>25.396</v>
      </c>
      <c r="I1017" s="193"/>
      <c r="J1017" s="193">
        <v>2.696</v>
      </c>
      <c r="K1017" s="126">
        <v>339</v>
      </c>
      <c r="L1017" s="126">
        <v>339</v>
      </c>
      <c r="M1017" s="126">
        <f>N1017+3</f>
        <v>267</v>
      </c>
      <c r="N1017" s="644">
        <f t="shared" si="93"/>
        <v>264</v>
      </c>
      <c r="O1017" s="126"/>
      <c r="P1017" s="194"/>
      <c r="Q1017" s="194"/>
      <c r="R1017" s="194"/>
      <c r="S1017" s="194"/>
      <c r="T1017" s="194"/>
      <c r="U1017" s="194"/>
      <c r="V1017" s="194" t="s">
        <v>342</v>
      </c>
      <c r="W1017" s="226">
        <v>410</v>
      </c>
      <c r="X1017" s="226">
        <v>370</v>
      </c>
      <c r="Y1017" s="194" t="s">
        <v>2714</v>
      </c>
      <c r="Z1017" s="193" t="s">
        <v>334</v>
      </c>
      <c r="AA1017" s="554"/>
      <c r="AB1017" s="554" t="s">
        <v>340</v>
      </c>
      <c r="AC1017" s="554">
        <f>SUMIF(Sheet3!B:B,C1017,Sheet3!E:E)</f>
        <v>145</v>
      </c>
      <c r="AD1017" s="194"/>
      <c r="AE1017" s="75"/>
      <c r="AF1017" s="554"/>
    </row>
    <row r="1018" ht="48" outlineLevel="2" spans="1:32">
      <c r="A1018" s="126">
        <f>MAX($A$7:A1017)+1</f>
        <v>669</v>
      </c>
      <c r="B1018" s="194" t="s">
        <v>116</v>
      </c>
      <c r="C1018" s="407" t="s">
        <v>119</v>
      </c>
      <c r="D1018" s="194" t="s">
        <v>242</v>
      </c>
      <c r="E1018" s="194" t="s">
        <v>2739</v>
      </c>
      <c r="F1018" s="194" t="s">
        <v>2779</v>
      </c>
      <c r="G1018" s="193">
        <v>0</v>
      </c>
      <c r="H1018" s="193">
        <v>2.841</v>
      </c>
      <c r="I1018" s="193"/>
      <c r="J1018" s="193">
        <v>2.841</v>
      </c>
      <c r="K1018" s="126">
        <v>175</v>
      </c>
      <c r="L1018" s="126">
        <v>175</v>
      </c>
      <c r="M1018" s="126">
        <f t="shared" ref="M1018:M1032" si="94">N1018</f>
        <v>136</v>
      </c>
      <c r="N1018" s="644">
        <f t="shared" si="93"/>
        <v>136</v>
      </c>
      <c r="O1018" s="126"/>
      <c r="P1018" s="194"/>
      <c r="Q1018" s="194"/>
      <c r="R1018" s="194"/>
      <c r="S1018" s="194"/>
      <c r="T1018" s="194"/>
      <c r="U1018" s="194"/>
      <c r="V1018" s="194" t="s">
        <v>245</v>
      </c>
      <c r="W1018" s="226">
        <v>242</v>
      </c>
      <c r="X1018" s="226">
        <v>198</v>
      </c>
      <c r="Y1018" s="194" t="s">
        <v>2714</v>
      </c>
      <c r="Z1018" s="193" t="s">
        <v>334</v>
      </c>
      <c r="AA1018" s="554"/>
      <c r="AB1018" s="554" t="s">
        <v>190</v>
      </c>
      <c r="AC1018" s="554">
        <f>SUMIF(Sheet3!B:B,C1018,Sheet3!D:D)</f>
        <v>65</v>
      </c>
      <c r="AD1018" s="194"/>
      <c r="AE1018" s="75"/>
      <c r="AF1018" s="554"/>
    </row>
    <row r="1019" ht="48" outlineLevel="2" spans="1:32">
      <c r="A1019" s="126">
        <f>MAX($A$7:A1018)+1</f>
        <v>670</v>
      </c>
      <c r="B1019" s="194" t="s">
        <v>116</v>
      </c>
      <c r="C1019" s="407" t="s">
        <v>119</v>
      </c>
      <c r="D1019" s="194" t="s">
        <v>242</v>
      </c>
      <c r="E1019" s="194" t="s">
        <v>2780</v>
      </c>
      <c r="F1019" s="194" t="s">
        <v>2781</v>
      </c>
      <c r="G1019" s="193">
        <v>0</v>
      </c>
      <c r="H1019" s="193">
        <v>0.966</v>
      </c>
      <c r="I1019" s="193"/>
      <c r="J1019" s="193">
        <v>0.966</v>
      </c>
      <c r="K1019" s="126">
        <v>59</v>
      </c>
      <c r="L1019" s="126">
        <v>59</v>
      </c>
      <c r="M1019" s="126">
        <f t="shared" si="94"/>
        <v>46</v>
      </c>
      <c r="N1019" s="644">
        <f t="shared" si="93"/>
        <v>46</v>
      </c>
      <c r="O1019" s="126"/>
      <c r="P1019" s="194"/>
      <c r="Q1019" s="194"/>
      <c r="R1019" s="194"/>
      <c r="S1019" s="194"/>
      <c r="T1019" s="194"/>
      <c r="U1019" s="194"/>
      <c r="V1019" s="194" t="s">
        <v>245</v>
      </c>
      <c r="W1019" s="226">
        <v>83</v>
      </c>
      <c r="X1019" s="226">
        <v>67</v>
      </c>
      <c r="Y1019" s="194" t="s">
        <v>2714</v>
      </c>
      <c r="Z1019" s="193" t="s">
        <v>334</v>
      </c>
      <c r="AA1019" s="554"/>
      <c r="AB1019" s="554" t="s">
        <v>190</v>
      </c>
      <c r="AC1019" s="554">
        <f>SUMIF(Sheet3!B:B,C1019,Sheet3!D:D)</f>
        <v>65</v>
      </c>
      <c r="AD1019" s="194"/>
      <c r="AE1019" s="75"/>
      <c r="AF1019" s="554"/>
    </row>
    <row r="1020" ht="48" outlineLevel="2" spans="1:32">
      <c r="A1020" s="126">
        <f>MAX($A$7:A1019)+1</f>
        <v>671</v>
      </c>
      <c r="B1020" s="194" t="s">
        <v>116</v>
      </c>
      <c r="C1020" s="407" t="s">
        <v>119</v>
      </c>
      <c r="D1020" s="194" t="s">
        <v>242</v>
      </c>
      <c r="E1020" s="194" t="s">
        <v>2782</v>
      </c>
      <c r="F1020" s="194" t="s">
        <v>2783</v>
      </c>
      <c r="G1020" s="193">
        <v>3.629</v>
      </c>
      <c r="H1020" s="193">
        <v>9.361</v>
      </c>
      <c r="I1020" s="193"/>
      <c r="J1020" s="193">
        <v>5.732</v>
      </c>
      <c r="K1020" s="126">
        <v>353</v>
      </c>
      <c r="L1020" s="126">
        <v>353</v>
      </c>
      <c r="M1020" s="126">
        <f t="shared" si="94"/>
        <v>275</v>
      </c>
      <c r="N1020" s="644">
        <f t="shared" si="93"/>
        <v>275</v>
      </c>
      <c r="O1020" s="126"/>
      <c r="P1020" s="194"/>
      <c r="Q1020" s="194"/>
      <c r="R1020" s="194"/>
      <c r="S1020" s="194"/>
      <c r="T1020" s="194"/>
      <c r="U1020" s="194"/>
      <c r="V1020" s="194" t="s">
        <v>245</v>
      </c>
      <c r="W1020" s="226">
        <v>488</v>
      </c>
      <c r="X1020" s="226">
        <v>401</v>
      </c>
      <c r="Y1020" s="194" t="s">
        <v>2714</v>
      </c>
      <c r="Z1020" s="193" t="s">
        <v>334</v>
      </c>
      <c r="AA1020" s="554"/>
      <c r="AB1020" s="554" t="s">
        <v>190</v>
      </c>
      <c r="AC1020" s="554">
        <f>SUMIF(Sheet3!B:B,C1020,Sheet3!D:D)</f>
        <v>65</v>
      </c>
      <c r="AD1020" s="194"/>
      <c r="AE1020" s="75"/>
      <c r="AF1020" s="554"/>
    </row>
    <row r="1021" ht="48" outlineLevel="2" spans="1:32">
      <c r="A1021" s="126">
        <f>MAX($A$7:A1020)+1</f>
        <v>672</v>
      </c>
      <c r="B1021" s="194" t="s">
        <v>116</v>
      </c>
      <c r="C1021" s="407" t="s">
        <v>119</v>
      </c>
      <c r="D1021" s="194" t="s">
        <v>242</v>
      </c>
      <c r="E1021" s="194" t="s">
        <v>2784</v>
      </c>
      <c r="F1021" s="194" t="s">
        <v>2785</v>
      </c>
      <c r="G1021" s="193">
        <v>1.86</v>
      </c>
      <c r="H1021" s="193">
        <v>3.067</v>
      </c>
      <c r="I1021" s="193"/>
      <c r="J1021" s="193">
        <v>1.207</v>
      </c>
      <c r="K1021" s="126">
        <v>76</v>
      </c>
      <c r="L1021" s="126">
        <v>76</v>
      </c>
      <c r="M1021" s="126">
        <f t="shared" si="94"/>
        <v>59</v>
      </c>
      <c r="N1021" s="644">
        <f t="shared" si="93"/>
        <v>59</v>
      </c>
      <c r="O1021" s="126"/>
      <c r="P1021" s="194"/>
      <c r="Q1021" s="194"/>
      <c r="R1021" s="194"/>
      <c r="S1021" s="194"/>
      <c r="T1021" s="194"/>
      <c r="U1021" s="194"/>
      <c r="V1021" s="194" t="s">
        <v>245</v>
      </c>
      <c r="W1021" s="226">
        <v>103</v>
      </c>
      <c r="X1021" s="226">
        <v>84</v>
      </c>
      <c r="Y1021" s="194" t="s">
        <v>2714</v>
      </c>
      <c r="Z1021" s="193" t="s">
        <v>334</v>
      </c>
      <c r="AA1021" s="554"/>
      <c r="AB1021" s="554" t="s">
        <v>190</v>
      </c>
      <c r="AC1021" s="554">
        <f>SUMIF(Sheet3!B:B,C1021,Sheet3!D:D)</f>
        <v>65</v>
      </c>
      <c r="AD1021" s="194"/>
      <c r="AE1021" s="75"/>
      <c r="AF1021" s="554"/>
    </row>
    <row r="1022" ht="48" outlineLevel="2" spans="1:32">
      <c r="A1022" s="126">
        <f>MAX($A$7:A1021)+1</f>
        <v>673</v>
      </c>
      <c r="B1022" s="194" t="s">
        <v>116</v>
      </c>
      <c r="C1022" s="407" t="s">
        <v>119</v>
      </c>
      <c r="D1022" s="194" t="s">
        <v>242</v>
      </c>
      <c r="E1022" s="194" t="s">
        <v>2786</v>
      </c>
      <c r="F1022" s="194" t="s">
        <v>2787</v>
      </c>
      <c r="G1022" s="193">
        <v>0</v>
      </c>
      <c r="H1022" s="193">
        <v>1.652</v>
      </c>
      <c r="I1022" s="193"/>
      <c r="J1022" s="193">
        <v>1.652</v>
      </c>
      <c r="K1022" s="126">
        <v>105</v>
      </c>
      <c r="L1022" s="126">
        <v>105</v>
      </c>
      <c r="M1022" s="126">
        <f t="shared" si="94"/>
        <v>82</v>
      </c>
      <c r="N1022" s="644">
        <f t="shared" si="93"/>
        <v>82</v>
      </c>
      <c r="O1022" s="126"/>
      <c r="P1022" s="194"/>
      <c r="Q1022" s="194"/>
      <c r="R1022" s="194"/>
      <c r="S1022" s="194"/>
      <c r="T1022" s="194"/>
      <c r="U1022" s="194"/>
      <c r="V1022" s="194" t="s">
        <v>245</v>
      </c>
      <c r="W1022" s="226">
        <v>141</v>
      </c>
      <c r="X1022" s="226">
        <v>115</v>
      </c>
      <c r="Y1022" s="194" t="s">
        <v>2711</v>
      </c>
      <c r="Z1022" s="193" t="s">
        <v>334</v>
      </c>
      <c r="AA1022" s="554"/>
      <c r="AB1022" s="554" t="s">
        <v>190</v>
      </c>
      <c r="AC1022" s="554">
        <f>SUMIF(Sheet3!B:B,C1022,Sheet3!D:D)</f>
        <v>65</v>
      </c>
      <c r="AD1022" s="194"/>
      <c r="AE1022" s="75"/>
      <c r="AF1022" s="554"/>
    </row>
    <row r="1023" ht="48" outlineLevel="2" spans="1:32">
      <c r="A1023" s="126">
        <f>MAX($A$7:A1022)+1</f>
        <v>674</v>
      </c>
      <c r="B1023" s="194" t="s">
        <v>116</v>
      </c>
      <c r="C1023" s="407" t="s">
        <v>119</v>
      </c>
      <c r="D1023" s="194" t="s">
        <v>242</v>
      </c>
      <c r="E1023" s="194" t="s">
        <v>2788</v>
      </c>
      <c r="F1023" s="194" t="s">
        <v>2789</v>
      </c>
      <c r="G1023" s="193">
        <v>0</v>
      </c>
      <c r="H1023" s="193">
        <v>2.92</v>
      </c>
      <c r="I1023" s="193"/>
      <c r="J1023" s="193">
        <v>2.92</v>
      </c>
      <c r="K1023" s="126">
        <v>185</v>
      </c>
      <c r="L1023" s="126">
        <v>185</v>
      </c>
      <c r="M1023" s="126">
        <f t="shared" si="94"/>
        <v>144</v>
      </c>
      <c r="N1023" s="644">
        <f t="shared" si="93"/>
        <v>144</v>
      </c>
      <c r="O1023" s="126"/>
      <c r="P1023" s="194"/>
      <c r="Q1023" s="194"/>
      <c r="R1023" s="194"/>
      <c r="S1023" s="194"/>
      <c r="T1023" s="194"/>
      <c r="U1023" s="194"/>
      <c r="V1023" s="194" t="s">
        <v>245</v>
      </c>
      <c r="W1023" s="226">
        <v>249</v>
      </c>
      <c r="X1023" s="226">
        <v>204</v>
      </c>
      <c r="Y1023" s="194" t="s">
        <v>2714</v>
      </c>
      <c r="Z1023" s="193" t="s">
        <v>334</v>
      </c>
      <c r="AA1023" s="554"/>
      <c r="AB1023" s="554" t="s">
        <v>190</v>
      </c>
      <c r="AC1023" s="554">
        <f>SUMIF(Sheet3!B:B,C1023,Sheet3!D:D)</f>
        <v>65</v>
      </c>
      <c r="AD1023" s="194"/>
      <c r="AE1023" s="75"/>
      <c r="AF1023" s="554"/>
    </row>
    <row r="1024" ht="48" outlineLevel="2" spans="1:32">
      <c r="A1024" s="126">
        <f>MAX($A$7:A1023)+1</f>
        <v>675</v>
      </c>
      <c r="B1024" s="194" t="s">
        <v>116</v>
      </c>
      <c r="C1024" s="407" t="s">
        <v>119</v>
      </c>
      <c r="D1024" s="194" t="s">
        <v>242</v>
      </c>
      <c r="E1024" s="194" t="s">
        <v>2790</v>
      </c>
      <c r="F1024" s="194" t="s">
        <v>2791</v>
      </c>
      <c r="G1024" s="193">
        <v>0</v>
      </c>
      <c r="H1024" s="193">
        <v>0.9</v>
      </c>
      <c r="I1024" s="193"/>
      <c r="J1024" s="193">
        <v>0.9</v>
      </c>
      <c r="K1024" s="126">
        <v>56</v>
      </c>
      <c r="L1024" s="126">
        <v>56</v>
      </c>
      <c r="M1024" s="126">
        <f t="shared" si="94"/>
        <v>44</v>
      </c>
      <c r="N1024" s="644">
        <f t="shared" si="93"/>
        <v>44</v>
      </c>
      <c r="O1024" s="126"/>
      <c r="P1024" s="194"/>
      <c r="Q1024" s="194"/>
      <c r="R1024" s="194"/>
      <c r="S1024" s="194"/>
      <c r="T1024" s="194"/>
      <c r="U1024" s="194"/>
      <c r="V1024" s="194" t="s">
        <v>245</v>
      </c>
      <c r="W1024" s="226">
        <v>77</v>
      </c>
      <c r="X1024" s="226">
        <v>63</v>
      </c>
      <c r="Y1024" s="194" t="s">
        <v>2711</v>
      </c>
      <c r="Z1024" s="193" t="s">
        <v>334</v>
      </c>
      <c r="AA1024" s="554"/>
      <c r="AB1024" s="554" t="s">
        <v>190</v>
      </c>
      <c r="AC1024" s="554">
        <f>SUMIF(Sheet3!B:B,C1024,Sheet3!D:D)</f>
        <v>65</v>
      </c>
      <c r="AD1024" s="194"/>
      <c r="AE1024" s="75"/>
      <c r="AF1024" s="554"/>
    </row>
    <row r="1025" ht="48" outlineLevel="2" spans="1:32">
      <c r="A1025" s="126">
        <f>MAX($A$7:A1024)+1</f>
        <v>676</v>
      </c>
      <c r="B1025" s="194" t="s">
        <v>116</v>
      </c>
      <c r="C1025" s="407" t="s">
        <v>119</v>
      </c>
      <c r="D1025" s="194" t="s">
        <v>1362</v>
      </c>
      <c r="E1025" s="194" t="s">
        <v>2792</v>
      </c>
      <c r="F1025" s="194" t="s">
        <v>2778</v>
      </c>
      <c r="G1025" s="193">
        <v>0</v>
      </c>
      <c r="H1025" s="193">
        <v>3.751</v>
      </c>
      <c r="I1025" s="193"/>
      <c r="J1025" s="193">
        <v>3.751</v>
      </c>
      <c r="K1025" s="126">
        <v>538</v>
      </c>
      <c r="L1025" s="126">
        <v>538</v>
      </c>
      <c r="M1025" s="126">
        <f t="shared" si="94"/>
        <v>419</v>
      </c>
      <c r="N1025" s="644">
        <f t="shared" si="93"/>
        <v>419</v>
      </c>
      <c r="O1025" s="126"/>
      <c r="P1025" s="194"/>
      <c r="Q1025" s="194"/>
      <c r="R1025" s="194"/>
      <c r="S1025" s="194"/>
      <c r="T1025" s="194"/>
      <c r="U1025" s="194"/>
      <c r="V1025" s="194" t="s">
        <v>342</v>
      </c>
      <c r="W1025" s="226">
        <v>600</v>
      </c>
      <c r="X1025" s="226">
        <v>543</v>
      </c>
      <c r="Y1025" s="194" t="s">
        <v>2714</v>
      </c>
      <c r="Z1025" s="193" t="s">
        <v>334</v>
      </c>
      <c r="AA1025" s="554"/>
      <c r="AB1025" s="554" t="s">
        <v>340</v>
      </c>
      <c r="AC1025" s="554">
        <f>SUMIF(Sheet3!B:B,C1025,Sheet3!E:E)</f>
        <v>145</v>
      </c>
      <c r="AD1025" s="194"/>
      <c r="AE1025" s="75"/>
      <c r="AF1025" s="554"/>
    </row>
    <row r="1026" ht="48" outlineLevel="2" spans="1:32">
      <c r="A1026" s="126">
        <f>MAX($A$7:A1025)+1</f>
        <v>677</v>
      </c>
      <c r="B1026" s="194" t="s">
        <v>116</v>
      </c>
      <c r="C1026" s="407" t="s">
        <v>119</v>
      </c>
      <c r="D1026" s="194" t="s">
        <v>242</v>
      </c>
      <c r="E1026" s="194" t="s">
        <v>2793</v>
      </c>
      <c r="F1026" s="194" t="s">
        <v>2794</v>
      </c>
      <c r="G1026" s="193">
        <v>0</v>
      </c>
      <c r="H1026" s="193">
        <v>0.993</v>
      </c>
      <c r="I1026" s="193"/>
      <c r="J1026" s="193">
        <v>0.993</v>
      </c>
      <c r="K1026" s="126">
        <v>61</v>
      </c>
      <c r="L1026" s="126">
        <v>61</v>
      </c>
      <c r="M1026" s="126">
        <f t="shared" si="94"/>
        <v>48</v>
      </c>
      <c r="N1026" s="644">
        <f t="shared" si="93"/>
        <v>48</v>
      </c>
      <c r="O1026" s="126"/>
      <c r="P1026" s="194"/>
      <c r="Q1026" s="194"/>
      <c r="R1026" s="194"/>
      <c r="S1026" s="194"/>
      <c r="T1026" s="194"/>
      <c r="U1026" s="194"/>
      <c r="V1026" s="194" t="s">
        <v>245</v>
      </c>
      <c r="W1026" s="226">
        <v>85</v>
      </c>
      <c r="X1026" s="226">
        <v>69</v>
      </c>
      <c r="Y1026" s="194" t="s">
        <v>2711</v>
      </c>
      <c r="Z1026" s="193" t="s">
        <v>334</v>
      </c>
      <c r="AA1026" s="554"/>
      <c r="AB1026" s="554" t="s">
        <v>190</v>
      </c>
      <c r="AC1026" s="554">
        <f>SUMIF(Sheet3!B:B,C1026,Sheet3!D:D)</f>
        <v>65</v>
      </c>
      <c r="AD1026" s="194"/>
      <c r="AE1026" s="75"/>
      <c r="AF1026" s="554"/>
    </row>
    <row r="1027" ht="48" outlineLevel="2" spans="1:32">
      <c r="A1027" s="126">
        <f>MAX($A$7:A1026)+1</f>
        <v>678</v>
      </c>
      <c r="B1027" s="194" t="s">
        <v>116</v>
      </c>
      <c r="C1027" s="407" t="s">
        <v>119</v>
      </c>
      <c r="D1027" s="194" t="s">
        <v>242</v>
      </c>
      <c r="E1027" s="194" t="s">
        <v>2795</v>
      </c>
      <c r="F1027" s="194" t="s">
        <v>2796</v>
      </c>
      <c r="G1027" s="193">
        <v>0</v>
      </c>
      <c r="H1027" s="193">
        <v>7.65</v>
      </c>
      <c r="I1027" s="193"/>
      <c r="J1027" s="193">
        <v>7.65</v>
      </c>
      <c r="K1027" s="126">
        <v>489</v>
      </c>
      <c r="L1027" s="126">
        <v>489</v>
      </c>
      <c r="M1027" s="126">
        <f t="shared" si="94"/>
        <v>381</v>
      </c>
      <c r="N1027" s="644">
        <f t="shared" si="93"/>
        <v>381</v>
      </c>
      <c r="O1027" s="126"/>
      <c r="P1027" s="194"/>
      <c r="Q1027" s="194"/>
      <c r="R1027" s="194"/>
      <c r="S1027" s="194"/>
      <c r="T1027" s="194"/>
      <c r="U1027" s="194"/>
      <c r="V1027" s="194" t="s">
        <v>245</v>
      </c>
      <c r="W1027" s="226">
        <v>651</v>
      </c>
      <c r="X1027" s="226">
        <v>535</v>
      </c>
      <c r="Y1027" s="194" t="s">
        <v>2714</v>
      </c>
      <c r="Z1027" s="193" t="s">
        <v>334</v>
      </c>
      <c r="AA1027" s="554"/>
      <c r="AB1027" s="554" t="s">
        <v>190</v>
      </c>
      <c r="AC1027" s="554">
        <f>SUMIF(Sheet3!B:B,C1027,Sheet3!D:D)</f>
        <v>65</v>
      </c>
      <c r="AD1027" s="194"/>
      <c r="AE1027" s="75"/>
      <c r="AF1027" s="554"/>
    </row>
    <row r="1028" ht="48" outlineLevel="2" spans="1:32">
      <c r="A1028" s="126">
        <f>MAX($A$7:A1027)+1</f>
        <v>679</v>
      </c>
      <c r="B1028" s="194" t="s">
        <v>116</v>
      </c>
      <c r="C1028" s="407" t="s">
        <v>119</v>
      </c>
      <c r="D1028" s="194" t="s">
        <v>242</v>
      </c>
      <c r="E1028" s="194" t="s">
        <v>2797</v>
      </c>
      <c r="F1028" s="194" t="s">
        <v>2798</v>
      </c>
      <c r="G1028" s="193">
        <v>0</v>
      </c>
      <c r="H1028" s="193">
        <v>0.551</v>
      </c>
      <c r="I1028" s="193"/>
      <c r="J1028" s="193">
        <v>0.551</v>
      </c>
      <c r="K1028" s="126">
        <v>32</v>
      </c>
      <c r="L1028" s="126">
        <v>32</v>
      </c>
      <c r="M1028" s="126">
        <f t="shared" si="94"/>
        <v>25</v>
      </c>
      <c r="N1028" s="644">
        <f t="shared" si="93"/>
        <v>25</v>
      </c>
      <c r="O1028" s="126"/>
      <c r="P1028" s="194"/>
      <c r="Q1028" s="194"/>
      <c r="R1028" s="194"/>
      <c r="S1028" s="194"/>
      <c r="T1028" s="194"/>
      <c r="U1028" s="194"/>
      <c r="V1028" s="194" t="s">
        <v>245</v>
      </c>
      <c r="W1028" s="226">
        <v>47</v>
      </c>
      <c r="X1028" s="226">
        <v>38</v>
      </c>
      <c r="Y1028" s="194" t="s">
        <v>2714</v>
      </c>
      <c r="Z1028" s="193" t="s">
        <v>334</v>
      </c>
      <c r="AA1028" s="554"/>
      <c r="AB1028" s="554" t="s">
        <v>190</v>
      </c>
      <c r="AC1028" s="554">
        <f>SUMIF(Sheet3!B:B,C1028,Sheet3!D:D)</f>
        <v>65</v>
      </c>
      <c r="AD1028" s="194"/>
      <c r="AE1028" s="75"/>
      <c r="AF1028" s="554"/>
    </row>
    <row r="1029" ht="36" outlineLevel="2" spans="1:32">
      <c r="A1029" s="126">
        <f>MAX($A$7:A1028)+1</f>
        <v>680</v>
      </c>
      <c r="B1029" s="194" t="s">
        <v>116</v>
      </c>
      <c r="C1029" s="407" t="s">
        <v>119</v>
      </c>
      <c r="D1029" s="194" t="s">
        <v>242</v>
      </c>
      <c r="E1029" s="194" t="s">
        <v>2799</v>
      </c>
      <c r="F1029" s="194" t="s">
        <v>2800</v>
      </c>
      <c r="G1029" s="193">
        <v>0</v>
      </c>
      <c r="H1029" s="193">
        <v>1.223</v>
      </c>
      <c r="I1029" s="193"/>
      <c r="J1029" s="193">
        <v>1.223</v>
      </c>
      <c r="K1029" s="126">
        <v>75</v>
      </c>
      <c r="L1029" s="126">
        <v>75</v>
      </c>
      <c r="M1029" s="126">
        <f t="shared" si="94"/>
        <v>58</v>
      </c>
      <c r="N1029" s="644">
        <f t="shared" si="93"/>
        <v>58</v>
      </c>
      <c r="O1029" s="126"/>
      <c r="P1029" s="194"/>
      <c r="Q1029" s="194"/>
      <c r="R1029" s="194"/>
      <c r="S1029" s="194"/>
      <c r="T1029" s="194"/>
      <c r="U1029" s="194"/>
      <c r="V1029" s="194" t="s">
        <v>245</v>
      </c>
      <c r="W1029" s="226">
        <v>104</v>
      </c>
      <c r="X1029" s="226">
        <v>85</v>
      </c>
      <c r="Y1029" s="194" t="s">
        <v>2714</v>
      </c>
      <c r="Z1029" s="193" t="s">
        <v>334</v>
      </c>
      <c r="AA1029" s="554"/>
      <c r="AB1029" s="554" t="s">
        <v>190</v>
      </c>
      <c r="AC1029" s="554">
        <f>SUMIF(Sheet3!B:B,C1029,Sheet3!D:D)</f>
        <v>65</v>
      </c>
      <c r="AD1029" s="194"/>
      <c r="AE1029" s="75"/>
      <c r="AF1029" s="554"/>
    </row>
    <row r="1030" ht="48" outlineLevel="2" spans="1:32">
      <c r="A1030" s="126">
        <f>MAX($A$7:A1029)+1</f>
        <v>681</v>
      </c>
      <c r="B1030" s="194" t="s">
        <v>116</v>
      </c>
      <c r="C1030" s="407" t="s">
        <v>119</v>
      </c>
      <c r="D1030" s="194" t="s">
        <v>242</v>
      </c>
      <c r="E1030" s="194" t="s">
        <v>2801</v>
      </c>
      <c r="F1030" s="194" t="s">
        <v>2802</v>
      </c>
      <c r="G1030" s="193">
        <v>0</v>
      </c>
      <c r="H1030" s="193">
        <v>4.246</v>
      </c>
      <c r="I1030" s="193"/>
      <c r="J1030" s="193">
        <v>4.246</v>
      </c>
      <c r="K1030" s="126">
        <v>271</v>
      </c>
      <c r="L1030" s="126">
        <v>271</v>
      </c>
      <c r="M1030" s="126">
        <f t="shared" si="94"/>
        <v>211</v>
      </c>
      <c r="N1030" s="644">
        <f t="shared" si="93"/>
        <v>211</v>
      </c>
      <c r="O1030" s="126"/>
      <c r="P1030" s="194"/>
      <c r="Q1030" s="194"/>
      <c r="R1030" s="194"/>
      <c r="S1030" s="194"/>
      <c r="T1030" s="194"/>
      <c r="U1030" s="194"/>
      <c r="V1030" s="194" t="s">
        <v>245</v>
      </c>
      <c r="W1030" s="226">
        <v>360</v>
      </c>
      <c r="X1030" s="226">
        <v>297</v>
      </c>
      <c r="Y1030" s="194" t="s">
        <v>2711</v>
      </c>
      <c r="Z1030" s="193" t="s">
        <v>334</v>
      </c>
      <c r="AA1030" s="554"/>
      <c r="AB1030" s="554" t="s">
        <v>190</v>
      </c>
      <c r="AC1030" s="554">
        <f>SUMIF(Sheet3!B:B,C1030,Sheet3!D:D)</f>
        <v>65</v>
      </c>
      <c r="AD1030" s="194"/>
      <c r="AE1030" s="75"/>
      <c r="AF1030" s="554"/>
    </row>
    <row r="1031" ht="36" outlineLevel="2" spans="1:32">
      <c r="A1031" s="126">
        <f>MAX($A$7:A1030)+1</f>
        <v>682</v>
      </c>
      <c r="B1031" s="194" t="s">
        <v>116</v>
      </c>
      <c r="C1031" s="407" t="s">
        <v>119</v>
      </c>
      <c r="D1031" s="194" t="s">
        <v>242</v>
      </c>
      <c r="E1031" s="194" t="s">
        <v>2803</v>
      </c>
      <c r="F1031" s="194" t="s">
        <v>2804</v>
      </c>
      <c r="G1031" s="193">
        <v>0</v>
      </c>
      <c r="H1031" s="193">
        <v>0.57</v>
      </c>
      <c r="I1031" s="193"/>
      <c r="J1031" s="193">
        <v>0.57</v>
      </c>
      <c r="K1031" s="126">
        <v>34</v>
      </c>
      <c r="L1031" s="126">
        <v>34</v>
      </c>
      <c r="M1031" s="126">
        <f t="shared" si="94"/>
        <v>27</v>
      </c>
      <c r="N1031" s="644">
        <f t="shared" si="93"/>
        <v>27</v>
      </c>
      <c r="O1031" s="126"/>
      <c r="P1031" s="194"/>
      <c r="Q1031" s="194"/>
      <c r="R1031" s="194"/>
      <c r="S1031" s="194"/>
      <c r="T1031" s="194"/>
      <c r="U1031" s="194"/>
      <c r="V1031" s="194" t="s">
        <v>245</v>
      </c>
      <c r="W1031" s="226">
        <v>49</v>
      </c>
      <c r="X1031" s="226">
        <v>39</v>
      </c>
      <c r="Y1031" s="194" t="s">
        <v>2711</v>
      </c>
      <c r="Z1031" s="193" t="s">
        <v>334</v>
      </c>
      <c r="AA1031" s="554"/>
      <c r="AB1031" s="554" t="s">
        <v>190</v>
      </c>
      <c r="AC1031" s="554">
        <f>SUMIF(Sheet3!B:B,C1031,Sheet3!D:D)</f>
        <v>65</v>
      </c>
      <c r="AD1031" s="194"/>
      <c r="AE1031" s="75"/>
      <c r="AF1031" s="554"/>
    </row>
    <row r="1032" ht="48" outlineLevel="2" spans="1:32">
      <c r="A1032" s="126">
        <f>MAX($A$7:A1031)+1</f>
        <v>683</v>
      </c>
      <c r="B1032" s="194" t="s">
        <v>116</v>
      </c>
      <c r="C1032" s="407" t="s">
        <v>119</v>
      </c>
      <c r="D1032" s="194" t="s">
        <v>242</v>
      </c>
      <c r="E1032" s="194" t="s">
        <v>2805</v>
      </c>
      <c r="F1032" s="194" t="s">
        <v>2806</v>
      </c>
      <c r="G1032" s="193">
        <v>0</v>
      </c>
      <c r="H1032" s="193">
        <v>0.608</v>
      </c>
      <c r="I1032" s="193"/>
      <c r="J1032" s="193">
        <v>0.608</v>
      </c>
      <c r="K1032" s="126">
        <v>37</v>
      </c>
      <c r="L1032" s="126">
        <v>37</v>
      </c>
      <c r="M1032" s="126">
        <f t="shared" si="94"/>
        <v>29</v>
      </c>
      <c r="N1032" s="644">
        <f t="shared" si="93"/>
        <v>29</v>
      </c>
      <c r="O1032" s="126"/>
      <c r="P1032" s="194"/>
      <c r="Q1032" s="194"/>
      <c r="R1032" s="194"/>
      <c r="S1032" s="194"/>
      <c r="T1032" s="194"/>
      <c r="U1032" s="194"/>
      <c r="V1032" s="194" t="s">
        <v>245</v>
      </c>
      <c r="W1032" s="226">
        <v>52</v>
      </c>
      <c r="X1032" s="226">
        <v>42</v>
      </c>
      <c r="Y1032" s="194" t="s">
        <v>2711</v>
      </c>
      <c r="Z1032" s="193" t="s">
        <v>334</v>
      </c>
      <c r="AA1032" s="554"/>
      <c r="AB1032" s="554" t="s">
        <v>190</v>
      </c>
      <c r="AC1032" s="554">
        <f>SUMIF(Sheet3!B:B,C1032,Sheet3!D:D)</f>
        <v>65</v>
      </c>
      <c r="AD1032" s="194"/>
      <c r="AE1032" s="75"/>
      <c r="AF1032" s="554"/>
    </row>
    <row r="1033" outlineLevel="2" spans="1:32">
      <c r="A1033" s="126">
        <f>MAX($A$7:A1032)+1</f>
        <v>684</v>
      </c>
      <c r="B1033" s="194" t="s">
        <v>116</v>
      </c>
      <c r="C1033" s="407" t="s">
        <v>120</v>
      </c>
      <c r="D1033" s="115" t="s">
        <v>392</v>
      </c>
      <c r="E1033" s="125" t="str">
        <f>C1033&amp;D1033</f>
        <v>高州市前期工作</v>
      </c>
      <c r="F1033" s="571" t="s">
        <v>2807</v>
      </c>
      <c r="G1033" s="115"/>
      <c r="H1033" s="115"/>
      <c r="I1033" s="115"/>
      <c r="J1033" s="115"/>
      <c r="K1033" s="126">
        <v>193</v>
      </c>
      <c r="L1033" s="126">
        <v>193</v>
      </c>
      <c r="M1033" s="126">
        <v>193</v>
      </c>
      <c r="N1033" s="645">
        <v>193</v>
      </c>
      <c r="O1033" s="126"/>
      <c r="P1033" s="571"/>
      <c r="Q1033" s="571"/>
      <c r="R1033" s="571"/>
      <c r="S1033" s="571"/>
      <c r="T1033" s="571"/>
      <c r="U1033" s="571"/>
      <c r="V1033" s="115"/>
      <c r="W1033" s="385"/>
      <c r="X1033" s="385"/>
      <c r="Y1033" s="115"/>
      <c r="Z1033" s="115"/>
      <c r="AA1033" s="554"/>
      <c r="AB1033" s="554" t="s">
        <v>392</v>
      </c>
      <c r="AC1033" s="554"/>
      <c r="AD1033" s="571"/>
      <c r="AE1033" s="75">
        <v>193</v>
      </c>
      <c r="AF1033" s="554"/>
    </row>
    <row r="1034" ht="24" outlineLevel="2" spans="1:32">
      <c r="A1034" s="126">
        <f>MAX($A$7:A1033)+1</f>
        <v>685</v>
      </c>
      <c r="B1034" s="194" t="s">
        <v>116</v>
      </c>
      <c r="C1034" s="407" t="s">
        <v>120</v>
      </c>
      <c r="D1034" s="194" t="s">
        <v>242</v>
      </c>
      <c r="E1034" s="194" t="s">
        <v>2808</v>
      </c>
      <c r="F1034" s="194" t="s">
        <v>2809</v>
      </c>
      <c r="G1034" s="193">
        <v>0.95</v>
      </c>
      <c r="H1034" s="193">
        <v>1.593</v>
      </c>
      <c r="I1034" s="193"/>
      <c r="J1034" s="193">
        <v>0.643</v>
      </c>
      <c r="K1034" s="126">
        <v>41.795</v>
      </c>
      <c r="L1034" s="126">
        <v>43</v>
      </c>
      <c r="M1034" s="126">
        <f t="shared" ref="M1034:M1052" si="95">N1034</f>
        <v>34</v>
      </c>
      <c r="N1034" s="645">
        <f t="shared" ref="N1034:N1052" si="96">ROUND(L1034*0.7797,0)</f>
        <v>34</v>
      </c>
      <c r="O1034" s="126"/>
      <c r="P1034" s="194"/>
      <c r="Q1034" s="194"/>
      <c r="R1034" s="194"/>
      <c r="S1034" s="194"/>
      <c r="T1034" s="194"/>
      <c r="U1034" s="194"/>
      <c r="V1034" s="194" t="s">
        <v>245</v>
      </c>
      <c r="W1034" s="226">
        <v>51</v>
      </c>
      <c r="X1034" s="226">
        <v>44</v>
      </c>
      <c r="Y1034" s="194" t="s">
        <v>2810</v>
      </c>
      <c r="Z1034" s="193" t="s">
        <v>334</v>
      </c>
      <c r="AA1034" s="554"/>
      <c r="AB1034" s="554" t="s">
        <v>190</v>
      </c>
      <c r="AC1034" s="554">
        <f>SUMIF(Sheet3!B:B,C1034,Sheet3!D:D)</f>
        <v>65</v>
      </c>
      <c r="AD1034" s="194"/>
      <c r="AE1034" s="75"/>
      <c r="AF1034" s="554"/>
    </row>
    <row r="1035" ht="24" outlineLevel="2" spans="1:32">
      <c r="A1035" s="126">
        <f>MAX($A$7:A1034)+1</f>
        <v>686</v>
      </c>
      <c r="B1035" s="194" t="s">
        <v>116</v>
      </c>
      <c r="C1035" s="407" t="s">
        <v>120</v>
      </c>
      <c r="D1035" s="194" t="s">
        <v>242</v>
      </c>
      <c r="E1035" s="194" t="s">
        <v>2811</v>
      </c>
      <c r="F1035" s="194" t="s">
        <v>2812</v>
      </c>
      <c r="G1035" s="193">
        <v>0</v>
      </c>
      <c r="H1035" s="193">
        <v>0.746</v>
      </c>
      <c r="I1035" s="193"/>
      <c r="J1035" s="193">
        <v>0.746</v>
      </c>
      <c r="K1035" s="126">
        <v>48.49</v>
      </c>
      <c r="L1035" s="126">
        <v>46</v>
      </c>
      <c r="M1035" s="126">
        <f t="shared" si="95"/>
        <v>36</v>
      </c>
      <c r="N1035" s="645">
        <f t="shared" si="96"/>
        <v>36</v>
      </c>
      <c r="O1035" s="126"/>
      <c r="P1035" s="194"/>
      <c r="Q1035" s="194"/>
      <c r="R1035" s="194"/>
      <c r="S1035" s="194"/>
      <c r="T1035" s="194"/>
      <c r="U1035" s="194"/>
      <c r="V1035" s="194" t="s">
        <v>245</v>
      </c>
      <c r="W1035" s="226">
        <v>60</v>
      </c>
      <c r="X1035" s="226">
        <v>51</v>
      </c>
      <c r="Y1035" s="194" t="s">
        <v>2813</v>
      </c>
      <c r="Z1035" s="193" t="s">
        <v>334</v>
      </c>
      <c r="AA1035" s="554"/>
      <c r="AB1035" s="554" t="s">
        <v>190</v>
      </c>
      <c r="AC1035" s="554">
        <f>SUMIF(Sheet3!B:B,C1035,Sheet3!D:D)</f>
        <v>65</v>
      </c>
      <c r="AD1035" s="194"/>
      <c r="AE1035" s="75"/>
      <c r="AF1035" s="554"/>
    </row>
    <row r="1036" ht="24" outlineLevel="2" spans="1:32">
      <c r="A1036" s="126">
        <f>MAX($A$7:A1035)+1</f>
        <v>687</v>
      </c>
      <c r="B1036" s="194" t="s">
        <v>116</v>
      </c>
      <c r="C1036" s="407" t="s">
        <v>120</v>
      </c>
      <c r="D1036" s="194" t="s">
        <v>242</v>
      </c>
      <c r="E1036" s="194" t="s">
        <v>2814</v>
      </c>
      <c r="F1036" s="194" t="s">
        <v>2815</v>
      </c>
      <c r="G1036" s="193">
        <v>0.13</v>
      </c>
      <c r="H1036" s="193">
        <v>0.43</v>
      </c>
      <c r="I1036" s="193"/>
      <c r="J1036" s="193">
        <v>0.3</v>
      </c>
      <c r="K1036" s="126">
        <v>19.5</v>
      </c>
      <c r="L1036" s="126">
        <v>20</v>
      </c>
      <c r="M1036" s="126">
        <f t="shared" si="95"/>
        <v>16</v>
      </c>
      <c r="N1036" s="645">
        <f t="shared" si="96"/>
        <v>16</v>
      </c>
      <c r="O1036" s="126"/>
      <c r="P1036" s="194"/>
      <c r="Q1036" s="194"/>
      <c r="R1036" s="194"/>
      <c r="S1036" s="194"/>
      <c r="T1036" s="194"/>
      <c r="U1036" s="194"/>
      <c r="V1036" s="194" t="s">
        <v>245</v>
      </c>
      <c r="W1036" s="226">
        <v>24</v>
      </c>
      <c r="X1036" s="226">
        <v>20</v>
      </c>
      <c r="Y1036" s="194" t="s">
        <v>2813</v>
      </c>
      <c r="Z1036" s="193" t="s">
        <v>334</v>
      </c>
      <c r="AA1036" s="554"/>
      <c r="AB1036" s="554" t="s">
        <v>190</v>
      </c>
      <c r="AC1036" s="554">
        <f>SUMIF(Sheet3!B:B,C1036,Sheet3!D:D)</f>
        <v>65</v>
      </c>
      <c r="AD1036" s="194"/>
      <c r="AE1036" s="75"/>
      <c r="AF1036" s="554"/>
    </row>
    <row r="1037" ht="24" outlineLevel="2" spans="1:32">
      <c r="A1037" s="126">
        <f>MAX($A$7:A1036)+1</f>
        <v>688</v>
      </c>
      <c r="B1037" s="194" t="s">
        <v>116</v>
      </c>
      <c r="C1037" s="407" t="s">
        <v>120</v>
      </c>
      <c r="D1037" s="194" t="s">
        <v>242</v>
      </c>
      <c r="E1037" s="194" t="s">
        <v>2816</v>
      </c>
      <c r="F1037" s="194" t="s">
        <v>2817</v>
      </c>
      <c r="G1037" s="193">
        <v>0</v>
      </c>
      <c r="H1037" s="193">
        <v>1.195</v>
      </c>
      <c r="I1037" s="193"/>
      <c r="J1037" s="193">
        <v>1.195</v>
      </c>
      <c r="K1037" s="126">
        <v>77.675</v>
      </c>
      <c r="L1037" s="126">
        <v>81</v>
      </c>
      <c r="M1037" s="126">
        <f t="shared" si="95"/>
        <v>63</v>
      </c>
      <c r="N1037" s="645">
        <f t="shared" si="96"/>
        <v>63</v>
      </c>
      <c r="O1037" s="126"/>
      <c r="P1037" s="194"/>
      <c r="Q1037" s="194"/>
      <c r="R1037" s="194"/>
      <c r="S1037" s="194"/>
      <c r="T1037" s="194"/>
      <c r="U1037" s="194"/>
      <c r="V1037" s="194" t="s">
        <v>245</v>
      </c>
      <c r="W1037" s="226">
        <v>96</v>
      </c>
      <c r="X1037" s="226">
        <v>81</v>
      </c>
      <c r="Y1037" s="194" t="s">
        <v>2813</v>
      </c>
      <c r="Z1037" s="193" t="s">
        <v>334</v>
      </c>
      <c r="AA1037" s="554"/>
      <c r="AB1037" s="554" t="s">
        <v>190</v>
      </c>
      <c r="AC1037" s="554">
        <f>SUMIF(Sheet3!B:B,C1037,Sheet3!D:D)</f>
        <v>65</v>
      </c>
      <c r="AD1037" s="194"/>
      <c r="AE1037" s="75"/>
      <c r="AF1037" s="554"/>
    </row>
    <row r="1038" ht="24" outlineLevel="2" spans="1:32">
      <c r="A1038" s="126">
        <f>MAX($A$7:A1037)+1</f>
        <v>689</v>
      </c>
      <c r="B1038" s="194" t="s">
        <v>116</v>
      </c>
      <c r="C1038" s="407" t="s">
        <v>120</v>
      </c>
      <c r="D1038" s="194" t="s">
        <v>242</v>
      </c>
      <c r="E1038" s="194" t="s">
        <v>2818</v>
      </c>
      <c r="F1038" s="194" t="s">
        <v>2819</v>
      </c>
      <c r="G1038" s="193">
        <v>0</v>
      </c>
      <c r="H1038" s="193">
        <v>0.25</v>
      </c>
      <c r="I1038" s="193"/>
      <c r="J1038" s="193">
        <v>0.25</v>
      </c>
      <c r="K1038" s="126">
        <v>16.25</v>
      </c>
      <c r="L1038" s="126">
        <v>14</v>
      </c>
      <c r="M1038" s="126">
        <f t="shared" si="95"/>
        <v>11</v>
      </c>
      <c r="N1038" s="645">
        <f t="shared" si="96"/>
        <v>11</v>
      </c>
      <c r="O1038" s="126"/>
      <c r="P1038" s="194"/>
      <c r="Q1038" s="194"/>
      <c r="R1038" s="194"/>
      <c r="S1038" s="194"/>
      <c r="T1038" s="194"/>
      <c r="U1038" s="194"/>
      <c r="V1038" s="194" t="s">
        <v>245</v>
      </c>
      <c r="W1038" s="226">
        <v>20</v>
      </c>
      <c r="X1038" s="226">
        <v>17</v>
      </c>
      <c r="Y1038" s="194" t="s">
        <v>2810</v>
      </c>
      <c r="Z1038" s="193" t="s">
        <v>334</v>
      </c>
      <c r="AA1038" s="554"/>
      <c r="AB1038" s="554" t="s">
        <v>190</v>
      </c>
      <c r="AC1038" s="554">
        <f>SUMIF(Sheet3!B:B,C1038,Sheet3!D:D)</f>
        <v>65</v>
      </c>
      <c r="AD1038" s="194"/>
      <c r="AE1038" s="75"/>
      <c r="AF1038" s="554"/>
    </row>
    <row r="1039" ht="24" outlineLevel="2" spans="1:32">
      <c r="A1039" s="126">
        <f>MAX($A$7:A1038)+1</f>
        <v>690</v>
      </c>
      <c r="B1039" s="194" t="s">
        <v>116</v>
      </c>
      <c r="C1039" s="407" t="s">
        <v>120</v>
      </c>
      <c r="D1039" s="194" t="s">
        <v>242</v>
      </c>
      <c r="E1039" s="194" t="s">
        <v>2820</v>
      </c>
      <c r="F1039" s="194" t="s">
        <v>2821</v>
      </c>
      <c r="G1039" s="193">
        <v>0</v>
      </c>
      <c r="H1039" s="193">
        <v>2.438</v>
      </c>
      <c r="I1039" s="193"/>
      <c r="J1039" s="193">
        <v>2.438</v>
      </c>
      <c r="K1039" s="126">
        <v>158.47</v>
      </c>
      <c r="L1039" s="126">
        <v>157</v>
      </c>
      <c r="M1039" s="126">
        <f t="shared" si="95"/>
        <v>122</v>
      </c>
      <c r="N1039" s="645">
        <f t="shared" si="96"/>
        <v>122</v>
      </c>
      <c r="O1039" s="126"/>
      <c r="P1039" s="194"/>
      <c r="Q1039" s="194"/>
      <c r="R1039" s="194"/>
      <c r="S1039" s="194"/>
      <c r="T1039" s="194"/>
      <c r="U1039" s="194"/>
      <c r="V1039" s="194" t="s">
        <v>245</v>
      </c>
      <c r="W1039" s="226">
        <v>195</v>
      </c>
      <c r="X1039" s="226">
        <v>166</v>
      </c>
      <c r="Y1039" s="194" t="s">
        <v>2810</v>
      </c>
      <c r="Z1039" s="193" t="s">
        <v>334</v>
      </c>
      <c r="AA1039" s="554"/>
      <c r="AB1039" s="554" t="s">
        <v>190</v>
      </c>
      <c r="AC1039" s="554">
        <f>SUMIF(Sheet3!B:B,C1039,Sheet3!D:D)</f>
        <v>65</v>
      </c>
      <c r="AD1039" s="194"/>
      <c r="AE1039" s="75"/>
      <c r="AF1039" s="554"/>
    </row>
    <row r="1040" ht="36" outlineLevel="2" spans="1:32">
      <c r="A1040" s="126">
        <f>MAX($A$7:A1039)+1</f>
        <v>691</v>
      </c>
      <c r="B1040" s="194" t="s">
        <v>116</v>
      </c>
      <c r="C1040" s="407" t="s">
        <v>120</v>
      </c>
      <c r="D1040" s="194" t="s">
        <v>242</v>
      </c>
      <c r="E1040" s="194" t="s">
        <v>2822</v>
      </c>
      <c r="F1040" s="194" t="s">
        <v>2823</v>
      </c>
      <c r="G1040" s="193">
        <v>1.207</v>
      </c>
      <c r="H1040" s="193">
        <v>3.378</v>
      </c>
      <c r="I1040" s="193"/>
      <c r="J1040" s="193">
        <v>2.171</v>
      </c>
      <c r="K1040" s="126">
        <v>141.115</v>
      </c>
      <c r="L1040" s="126">
        <v>135</v>
      </c>
      <c r="M1040" s="126">
        <f t="shared" si="95"/>
        <v>105</v>
      </c>
      <c r="N1040" s="645">
        <f t="shared" si="96"/>
        <v>105</v>
      </c>
      <c r="O1040" s="126"/>
      <c r="P1040" s="194"/>
      <c r="Q1040" s="194"/>
      <c r="R1040" s="194"/>
      <c r="S1040" s="194"/>
      <c r="T1040" s="194"/>
      <c r="U1040" s="194"/>
      <c r="V1040" s="194" t="s">
        <v>245</v>
      </c>
      <c r="W1040" s="226">
        <v>173.68</v>
      </c>
      <c r="X1040" s="226">
        <v>147.628</v>
      </c>
      <c r="Y1040" s="194" t="s">
        <v>2813</v>
      </c>
      <c r="Z1040" s="193" t="s">
        <v>334</v>
      </c>
      <c r="AA1040" s="554"/>
      <c r="AB1040" s="554" t="s">
        <v>190</v>
      </c>
      <c r="AC1040" s="554">
        <f>SUMIF(Sheet3!B:B,C1040,Sheet3!D:D)</f>
        <v>65</v>
      </c>
      <c r="AD1040" s="194"/>
      <c r="AE1040" s="75"/>
      <c r="AF1040" s="554"/>
    </row>
    <row r="1041" ht="24" outlineLevel="2" spans="1:32">
      <c r="A1041" s="126">
        <f>MAX($A$7:A1040)+1</f>
        <v>692</v>
      </c>
      <c r="B1041" s="194" t="s">
        <v>116</v>
      </c>
      <c r="C1041" s="407" t="s">
        <v>120</v>
      </c>
      <c r="D1041" s="194" t="s">
        <v>242</v>
      </c>
      <c r="E1041" s="194" t="s">
        <v>2824</v>
      </c>
      <c r="F1041" s="194" t="s">
        <v>2825</v>
      </c>
      <c r="G1041" s="193">
        <v>0</v>
      </c>
      <c r="H1041" s="193">
        <v>1.196</v>
      </c>
      <c r="I1041" s="193"/>
      <c r="J1041" s="193">
        <v>1.196</v>
      </c>
      <c r="K1041" s="126">
        <v>77.74</v>
      </c>
      <c r="L1041" s="126">
        <v>80</v>
      </c>
      <c r="M1041" s="126">
        <f t="shared" si="95"/>
        <v>62</v>
      </c>
      <c r="N1041" s="645">
        <f t="shared" si="96"/>
        <v>62</v>
      </c>
      <c r="O1041" s="126"/>
      <c r="P1041" s="194"/>
      <c r="Q1041" s="194"/>
      <c r="R1041" s="194"/>
      <c r="S1041" s="194"/>
      <c r="T1041" s="194"/>
      <c r="U1041" s="194"/>
      <c r="V1041" s="194" t="s">
        <v>245</v>
      </c>
      <c r="W1041" s="226">
        <v>96</v>
      </c>
      <c r="X1041" s="226">
        <v>81</v>
      </c>
      <c r="Y1041" s="194" t="s">
        <v>2810</v>
      </c>
      <c r="Z1041" s="193" t="s">
        <v>334</v>
      </c>
      <c r="AA1041" s="554"/>
      <c r="AB1041" s="554" t="s">
        <v>190</v>
      </c>
      <c r="AC1041" s="554">
        <f>SUMIF(Sheet3!B:B,C1041,Sheet3!D:D)</f>
        <v>65</v>
      </c>
      <c r="AD1041" s="194"/>
      <c r="AE1041" s="75"/>
      <c r="AF1041" s="554"/>
    </row>
    <row r="1042" ht="24" outlineLevel="2" spans="1:32">
      <c r="A1042" s="126">
        <f>MAX($A$7:A1041)+1</f>
        <v>693</v>
      </c>
      <c r="B1042" s="194" t="s">
        <v>116</v>
      </c>
      <c r="C1042" s="407" t="s">
        <v>120</v>
      </c>
      <c r="D1042" s="194" t="s">
        <v>242</v>
      </c>
      <c r="E1042" s="194" t="s">
        <v>2826</v>
      </c>
      <c r="F1042" s="194" t="s">
        <v>2827</v>
      </c>
      <c r="G1042" s="193">
        <v>33.216</v>
      </c>
      <c r="H1042" s="193">
        <v>33.822</v>
      </c>
      <c r="I1042" s="193"/>
      <c r="J1042" s="193">
        <v>0.606</v>
      </c>
      <c r="K1042" s="126">
        <v>79.386</v>
      </c>
      <c r="L1042" s="126">
        <v>96</v>
      </c>
      <c r="M1042" s="126">
        <f t="shared" si="95"/>
        <v>75</v>
      </c>
      <c r="N1042" s="645">
        <f t="shared" si="96"/>
        <v>75</v>
      </c>
      <c r="O1042" s="126"/>
      <c r="P1042" s="194"/>
      <c r="Q1042" s="194"/>
      <c r="R1042" s="194"/>
      <c r="S1042" s="194"/>
      <c r="T1042" s="194"/>
      <c r="U1042" s="194"/>
      <c r="V1042" s="194" t="s">
        <v>342</v>
      </c>
      <c r="W1042" s="226">
        <v>109.08</v>
      </c>
      <c r="X1042" s="226">
        <v>90.294</v>
      </c>
      <c r="Y1042" s="194" t="s">
        <v>2828</v>
      </c>
      <c r="Z1042" s="193" t="s">
        <v>334</v>
      </c>
      <c r="AA1042" s="554"/>
      <c r="AB1042" s="554" t="s">
        <v>340</v>
      </c>
      <c r="AC1042" s="554">
        <f>SUMIF(Sheet3!B:B,C1042,Sheet3!E:E)</f>
        <v>145</v>
      </c>
      <c r="AD1042" s="194"/>
      <c r="AE1042" s="75"/>
      <c r="AF1042" s="554"/>
    </row>
    <row r="1043" ht="24" outlineLevel="2" spans="1:32">
      <c r="A1043" s="126">
        <f>MAX($A$7:A1042)+1</f>
        <v>694</v>
      </c>
      <c r="B1043" s="194" t="s">
        <v>116</v>
      </c>
      <c r="C1043" s="407" t="s">
        <v>120</v>
      </c>
      <c r="D1043" s="194" t="s">
        <v>242</v>
      </c>
      <c r="E1043" s="194" t="s">
        <v>2829</v>
      </c>
      <c r="F1043" s="194" t="s">
        <v>2830</v>
      </c>
      <c r="G1043" s="193">
        <v>0</v>
      </c>
      <c r="H1043" s="193">
        <v>0.478</v>
      </c>
      <c r="I1043" s="193"/>
      <c r="J1043" s="193">
        <v>0.478</v>
      </c>
      <c r="K1043" s="126">
        <v>31.07</v>
      </c>
      <c r="L1043" s="126">
        <v>31</v>
      </c>
      <c r="M1043" s="126">
        <f t="shared" si="95"/>
        <v>24</v>
      </c>
      <c r="N1043" s="645">
        <f t="shared" si="96"/>
        <v>24</v>
      </c>
      <c r="O1043" s="126"/>
      <c r="P1043" s="194"/>
      <c r="Q1043" s="194"/>
      <c r="R1043" s="194"/>
      <c r="S1043" s="194"/>
      <c r="T1043" s="194"/>
      <c r="U1043" s="194"/>
      <c r="V1043" s="194" t="s">
        <v>245</v>
      </c>
      <c r="W1043" s="226">
        <v>38.24</v>
      </c>
      <c r="X1043" s="226">
        <v>32.504</v>
      </c>
      <c r="Y1043" s="194" t="s">
        <v>2831</v>
      </c>
      <c r="Z1043" s="193" t="s">
        <v>334</v>
      </c>
      <c r="AA1043" s="554"/>
      <c r="AB1043" s="554" t="s">
        <v>190</v>
      </c>
      <c r="AC1043" s="554">
        <f>SUMIF(Sheet3!B:B,C1043,Sheet3!D:D)</f>
        <v>65</v>
      </c>
      <c r="AD1043" s="194"/>
      <c r="AE1043" s="75"/>
      <c r="AF1043" s="554"/>
    </row>
    <row r="1044" ht="24" outlineLevel="2" spans="1:32">
      <c r="A1044" s="126">
        <f>MAX($A$7:A1043)+1</f>
        <v>695</v>
      </c>
      <c r="B1044" s="194" t="s">
        <v>116</v>
      </c>
      <c r="C1044" s="407" t="s">
        <v>120</v>
      </c>
      <c r="D1044" s="194" t="s">
        <v>242</v>
      </c>
      <c r="E1044" s="194" t="s">
        <v>2832</v>
      </c>
      <c r="F1044" s="194" t="s">
        <v>2833</v>
      </c>
      <c r="G1044" s="193">
        <v>0</v>
      </c>
      <c r="H1044" s="193">
        <v>0.869</v>
      </c>
      <c r="I1044" s="193"/>
      <c r="J1044" s="193">
        <v>0.869</v>
      </c>
      <c r="K1044" s="126">
        <v>56.485</v>
      </c>
      <c r="L1044" s="126">
        <v>22</v>
      </c>
      <c r="M1044" s="126">
        <f t="shared" si="95"/>
        <v>17</v>
      </c>
      <c r="N1044" s="645">
        <f t="shared" si="96"/>
        <v>17</v>
      </c>
      <c r="O1044" s="126"/>
      <c r="P1044" s="194"/>
      <c r="Q1044" s="194"/>
      <c r="R1044" s="194"/>
      <c r="S1044" s="194"/>
      <c r="T1044" s="194"/>
      <c r="U1044" s="194"/>
      <c r="V1044" s="194" t="s">
        <v>245</v>
      </c>
      <c r="W1044" s="226">
        <v>70</v>
      </c>
      <c r="X1044" s="226">
        <v>59</v>
      </c>
      <c r="Y1044" s="194" t="s">
        <v>2810</v>
      </c>
      <c r="Z1044" s="193" t="s">
        <v>334</v>
      </c>
      <c r="AA1044" s="554"/>
      <c r="AB1044" s="554" t="s">
        <v>190</v>
      </c>
      <c r="AC1044" s="554">
        <f>SUMIF(Sheet3!B:B,C1044,Sheet3!D:D)</f>
        <v>65</v>
      </c>
      <c r="AD1044" s="194"/>
      <c r="AE1044" s="75"/>
      <c r="AF1044" s="554"/>
    </row>
    <row r="1045" ht="24" outlineLevel="2" spans="1:32">
      <c r="A1045" s="126">
        <f>MAX($A$7:A1044)+1</f>
        <v>696</v>
      </c>
      <c r="B1045" s="194" t="s">
        <v>116</v>
      </c>
      <c r="C1045" s="407" t="s">
        <v>120</v>
      </c>
      <c r="D1045" s="194" t="s">
        <v>242</v>
      </c>
      <c r="E1045" s="194" t="s">
        <v>2834</v>
      </c>
      <c r="F1045" s="194" t="s">
        <v>2835</v>
      </c>
      <c r="G1045" s="193">
        <v>0</v>
      </c>
      <c r="H1045" s="193">
        <v>1.658</v>
      </c>
      <c r="I1045" s="193"/>
      <c r="J1045" s="193">
        <v>1.658</v>
      </c>
      <c r="K1045" s="126">
        <v>107.77</v>
      </c>
      <c r="L1045" s="126">
        <v>43</v>
      </c>
      <c r="M1045" s="126">
        <f t="shared" si="95"/>
        <v>34</v>
      </c>
      <c r="N1045" s="645">
        <f t="shared" si="96"/>
        <v>34</v>
      </c>
      <c r="O1045" s="126"/>
      <c r="P1045" s="194"/>
      <c r="Q1045" s="194"/>
      <c r="R1045" s="194"/>
      <c r="S1045" s="194"/>
      <c r="T1045" s="194"/>
      <c r="U1045" s="194"/>
      <c r="V1045" s="194" t="s">
        <v>245</v>
      </c>
      <c r="W1045" s="226">
        <v>133</v>
      </c>
      <c r="X1045" s="226">
        <v>113</v>
      </c>
      <c r="Y1045" s="194" t="s">
        <v>2810</v>
      </c>
      <c r="Z1045" s="193" t="s">
        <v>334</v>
      </c>
      <c r="AA1045" s="554"/>
      <c r="AB1045" s="554" t="s">
        <v>190</v>
      </c>
      <c r="AC1045" s="554">
        <f>SUMIF(Sheet3!B:B,C1045,Sheet3!D:D)</f>
        <v>65</v>
      </c>
      <c r="AD1045" s="194"/>
      <c r="AE1045" s="75"/>
      <c r="AF1045" s="554"/>
    </row>
    <row r="1046" ht="24" outlineLevel="2" spans="1:32">
      <c r="A1046" s="126">
        <f>MAX($A$7:A1045)+1</f>
        <v>697</v>
      </c>
      <c r="B1046" s="194" t="s">
        <v>116</v>
      </c>
      <c r="C1046" s="407" t="s">
        <v>120</v>
      </c>
      <c r="D1046" s="194" t="s">
        <v>242</v>
      </c>
      <c r="E1046" s="194" t="s">
        <v>2836</v>
      </c>
      <c r="F1046" s="194" t="s">
        <v>2837</v>
      </c>
      <c r="G1046" s="193">
        <v>0</v>
      </c>
      <c r="H1046" s="193">
        <v>1.779</v>
      </c>
      <c r="I1046" s="193"/>
      <c r="J1046" s="193">
        <v>1.779</v>
      </c>
      <c r="K1046" s="126">
        <v>115.635</v>
      </c>
      <c r="L1046" s="126">
        <v>112</v>
      </c>
      <c r="M1046" s="126">
        <f t="shared" si="95"/>
        <v>87</v>
      </c>
      <c r="N1046" s="645">
        <f t="shared" si="96"/>
        <v>87</v>
      </c>
      <c r="O1046" s="126"/>
      <c r="P1046" s="194"/>
      <c r="Q1046" s="194"/>
      <c r="R1046" s="194"/>
      <c r="S1046" s="194"/>
      <c r="T1046" s="194"/>
      <c r="U1046" s="194"/>
      <c r="V1046" s="194" t="s">
        <v>245</v>
      </c>
      <c r="W1046" s="226">
        <v>142</v>
      </c>
      <c r="X1046" s="226">
        <v>121</v>
      </c>
      <c r="Y1046" s="194" t="s">
        <v>2810</v>
      </c>
      <c r="Z1046" s="193" t="s">
        <v>334</v>
      </c>
      <c r="AA1046" s="554"/>
      <c r="AB1046" s="554" t="s">
        <v>190</v>
      </c>
      <c r="AC1046" s="554">
        <f>SUMIF(Sheet3!B:B,C1046,Sheet3!D:D)</f>
        <v>65</v>
      </c>
      <c r="AD1046" s="194"/>
      <c r="AE1046" s="75"/>
      <c r="AF1046" s="554"/>
    </row>
    <row r="1047" ht="24" outlineLevel="2" spans="1:32">
      <c r="A1047" s="126">
        <f>MAX($A$7:A1046)+1</f>
        <v>698</v>
      </c>
      <c r="B1047" s="194" t="s">
        <v>116</v>
      </c>
      <c r="C1047" s="407" t="s">
        <v>120</v>
      </c>
      <c r="D1047" s="194" t="s">
        <v>242</v>
      </c>
      <c r="E1047" s="194" t="s">
        <v>2838</v>
      </c>
      <c r="F1047" s="194" t="s">
        <v>2839</v>
      </c>
      <c r="G1047" s="193">
        <v>0</v>
      </c>
      <c r="H1047" s="193">
        <v>0.4</v>
      </c>
      <c r="I1047" s="193"/>
      <c r="J1047" s="193">
        <v>0.4</v>
      </c>
      <c r="K1047" s="126">
        <v>26</v>
      </c>
      <c r="L1047" s="126">
        <v>20</v>
      </c>
      <c r="M1047" s="126">
        <f t="shared" si="95"/>
        <v>16</v>
      </c>
      <c r="N1047" s="645">
        <f t="shared" si="96"/>
        <v>16</v>
      </c>
      <c r="O1047" s="126"/>
      <c r="P1047" s="194"/>
      <c r="Q1047" s="194"/>
      <c r="R1047" s="194"/>
      <c r="S1047" s="194"/>
      <c r="T1047" s="194"/>
      <c r="U1047" s="194"/>
      <c r="V1047" s="194" t="s">
        <v>245</v>
      </c>
      <c r="W1047" s="226">
        <v>32</v>
      </c>
      <c r="X1047" s="226">
        <v>27</v>
      </c>
      <c r="Y1047" s="194" t="s">
        <v>2810</v>
      </c>
      <c r="Z1047" s="193" t="s">
        <v>334</v>
      </c>
      <c r="AA1047" s="554"/>
      <c r="AB1047" s="554" t="s">
        <v>190</v>
      </c>
      <c r="AC1047" s="554">
        <f>SUMIF(Sheet3!B:B,C1047,Sheet3!D:D)</f>
        <v>65</v>
      </c>
      <c r="AD1047" s="194"/>
      <c r="AE1047" s="75"/>
      <c r="AF1047" s="554"/>
    </row>
    <row r="1048" ht="24" outlineLevel="2" spans="1:32">
      <c r="A1048" s="126">
        <f>MAX($A$7:A1047)+1</f>
        <v>699</v>
      </c>
      <c r="B1048" s="194" t="s">
        <v>116</v>
      </c>
      <c r="C1048" s="407" t="s">
        <v>120</v>
      </c>
      <c r="D1048" s="194" t="s">
        <v>242</v>
      </c>
      <c r="E1048" s="194" t="s">
        <v>2840</v>
      </c>
      <c r="F1048" s="194" t="s">
        <v>2841</v>
      </c>
      <c r="G1048" s="193">
        <v>0</v>
      </c>
      <c r="H1048" s="193">
        <v>0.999</v>
      </c>
      <c r="I1048" s="193"/>
      <c r="J1048" s="193">
        <v>0.999</v>
      </c>
      <c r="K1048" s="126">
        <v>64.935</v>
      </c>
      <c r="L1048" s="126">
        <v>68</v>
      </c>
      <c r="M1048" s="126">
        <f t="shared" si="95"/>
        <v>53</v>
      </c>
      <c r="N1048" s="645">
        <f t="shared" si="96"/>
        <v>53</v>
      </c>
      <c r="O1048" s="126"/>
      <c r="P1048" s="194"/>
      <c r="Q1048" s="194"/>
      <c r="R1048" s="194"/>
      <c r="S1048" s="194"/>
      <c r="T1048" s="194"/>
      <c r="U1048" s="194"/>
      <c r="V1048" s="194" t="s">
        <v>245</v>
      </c>
      <c r="W1048" s="226">
        <v>80</v>
      </c>
      <c r="X1048" s="226">
        <v>68</v>
      </c>
      <c r="Y1048" s="194" t="s">
        <v>2810</v>
      </c>
      <c r="Z1048" s="193" t="s">
        <v>334</v>
      </c>
      <c r="AA1048" s="554"/>
      <c r="AB1048" s="554" t="s">
        <v>190</v>
      </c>
      <c r="AC1048" s="554">
        <f>SUMIF(Sheet3!B:B,C1048,Sheet3!D:D)</f>
        <v>65</v>
      </c>
      <c r="AD1048" s="194"/>
      <c r="AE1048" s="75"/>
      <c r="AF1048" s="554"/>
    </row>
    <row r="1049" ht="36" outlineLevel="2" spans="1:32">
      <c r="A1049" s="126">
        <f>MAX($A$7:A1048)+1</f>
        <v>700</v>
      </c>
      <c r="B1049" s="194" t="s">
        <v>116</v>
      </c>
      <c r="C1049" s="407" t="s">
        <v>120</v>
      </c>
      <c r="D1049" s="194" t="s">
        <v>242</v>
      </c>
      <c r="E1049" s="194" t="s">
        <v>2842</v>
      </c>
      <c r="F1049" s="194" t="s">
        <v>2843</v>
      </c>
      <c r="G1049" s="193">
        <v>0</v>
      </c>
      <c r="H1049" s="193">
        <v>1.268</v>
      </c>
      <c r="I1049" s="193"/>
      <c r="J1049" s="193">
        <v>1.268</v>
      </c>
      <c r="K1049" s="126">
        <v>82.42</v>
      </c>
      <c r="L1049" s="126">
        <v>52</v>
      </c>
      <c r="M1049" s="126">
        <f t="shared" si="95"/>
        <v>41</v>
      </c>
      <c r="N1049" s="645">
        <f t="shared" si="96"/>
        <v>41</v>
      </c>
      <c r="O1049" s="126"/>
      <c r="P1049" s="194"/>
      <c r="Q1049" s="194"/>
      <c r="R1049" s="194"/>
      <c r="S1049" s="194"/>
      <c r="T1049" s="194"/>
      <c r="U1049" s="194"/>
      <c r="V1049" s="194" t="s">
        <v>245</v>
      </c>
      <c r="W1049" s="226">
        <v>101</v>
      </c>
      <c r="X1049" s="226">
        <v>86</v>
      </c>
      <c r="Y1049" s="194" t="s">
        <v>2810</v>
      </c>
      <c r="Z1049" s="193" t="s">
        <v>334</v>
      </c>
      <c r="AA1049" s="554"/>
      <c r="AB1049" s="554" t="s">
        <v>190</v>
      </c>
      <c r="AC1049" s="554">
        <f>SUMIF(Sheet3!B:B,C1049,Sheet3!D:D)</f>
        <v>65</v>
      </c>
      <c r="AD1049" s="194"/>
      <c r="AE1049" s="75"/>
      <c r="AF1049" s="554"/>
    </row>
    <row r="1050" ht="24" outlineLevel="2" spans="1:32">
      <c r="A1050" s="126">
        <f>MAX($A$7:A1049)+1</f>
        <v>701</v>
      </c>
      <c r="B1050" s="194" t="s">
        <v>116</v>
      </c>
      <c r="C1050" s="407" t="s">
        <v>120</v>
      </c>
      <c r="D1050" s="194" t="s">
        <v>242</v>
      </c>
      <c r="E1050" s="194" t="s">
        <v>2844</v>
      </c>
      <c r="F1050" s="194" t="s">
        <v>2845</v>
      </c>
      <c r="G1050" s="193">
        <v>0</v>
      </c>
      <c r="H1050" s="193">
        <v>3.745</v>
      </c>
      <c r="I1050" s="193"/>
      <c r="J1050" s="193">
        <v>3.745</v>
      </c>
      <c r="K1050" s="126">
        <v>243.425</v>
      </c>
      <c r="L1050" s="126">
        <v>275</v>
      </c>
      <c r="M1050" s="126">
        <f t="shared" si="95"/>
        <v>214</v>
      </c>
      <c r="N1050" s="645">
        <f t="shared" si="96"/>
        <v>214</v>
      </c>
      <c r="O1050" s="126"/>
      <c r="P1050" s="194"/>
      <c r="Q1050" s="194"/>
      <c r="R1050" s="194"/>
      <c r="S1050" s="194"/>
      <c r="T1050" s="194"/>
      <c r="U1050" s="194"/>
      <c r="V1050" s="194" t="s">
        <v>245</v>
      </c>
      <c r="W1050" s="226">
        <v>300</v>
      </c>
      <c r="X1050" s="226">
        <v>255</v>
      </c>
      <c r="Y1050" s="194" t="s">
        <v>2810</v>
      </c>
      <c r="Z1050" s="193" t="s">
        <v>334</v>
      </c>
      <c r="AA1050" s="554"/>
      <c r="AB1050" s="554" t="s">
        <v>190</v>
      </c>
      <c r="AC1050" s="554">
        <f>SUMIF(Sheet3!B:B,C1050,Sheet3!D:D)</f>
        <v>65</v>
      </c>
      <c r="AD1050" s="194"/>
      <c r="AE1050" s="75"/>
      <c r="AF1050" s="554"/>
    </row>
    <row r="1051" ht="24" outlineLevel="2" spans="1:32">
      <c r="A1051" s="126">
        <f>MAX($A$7:A1050)+1</f>
        <v>702</v>
      </c>
      <c r="B1051" s="194" t="s">
        <v>116</v>
      </c>
      <c r="C1051" s="407" t="s">
        <v>120</v>
      </c>
      <c r="D1051" s="194" t="s">
        <v>242</v>
      </c>
      <c r="E1051" s="194" t="s">
        <v>2846</v>
      </c>
      <c r="F1051" s="194" t="s">
        <v>2847</v>
      </c>
      <c r="G1051" s="193">
        <v>0</v>
      </c>
      <c r="H1051" s="193">
        <v>2.063</v>
      </c>
      <c r="I1051" s="193"/>
      <c r="J1051" s="193">
        <v>2.063</v>
      </c>
      <c r="K1051" s="126">
        <v>134.095</v>
      </c>
      <c r="L1051" s="126">
        <v>137</v>
      </c>
      <c r="M1051" s="126">
        <f t="shared" si="95"/>
        <v>107</v>
      </c>
      <c r="N1051" s="645">
        <f t="shared" si="96"/>
        <v>107</v>
      </c>
      <c r="O1051" s="126"/>
      <c r="P1051" s="194"/>
      <c r="Q1051" s="194"/>
      <c r="R1051" s="194"/>
      <c r="S1051" s="194"/>
      <c r="T1051" s="194"/>
      <c r="U1051" s="194"/>
      <c r="V1051" s="194" t="s">
        <v>245</v>
      </c>
      <c r="W1051" s="226">
        <v>165</v>
      </c>
      <c r="X1051" s="226">
        <v>140</v>
      </c>
      <c r="Y1051" s="194" t="s">
        <v>2813</v>
      </c>
      <c r="Z1051" s="193" t="s">
        <v>334</v>
      </c>
      <c r="AA1051" s="554"/>
      <c r="AB1051" s="554" t="s">
        <v>190</v>
      </c>
      <c r="AC1051" s="554">
        <f>SUMIF(Sheet3!B:B,C1051,Sheet3!D:D)</f>
        <v>65</v>
      </c>
      <c r="AD1051" s="194"/>
      <c r="AE1051" s="75"/>
      <c r="AF1051" s="554"/>
    </row>
    <row r="1052" outlineLevel="2" spans="1:32">
      <c r="A1052" s="126">
        <f>MAX($A$7:A1051)+1</f>
        <v>703</v>
      </c>
      <c r="B1052" s="194" t="s">
        <v>116</v>
      </c>
      <c r="C1052" s="407" t="s">
        <v>120</v>
      </c>
      <c r="D1052" s="194" t="s">
        <v>242</v>
      </c>
      <c r="E1052" s="194" t="s">
        <v>2848</v>
      </c>
      <c r="F1052" s="194" t="s">
        <v>2849</v>
      </c>
      <c r="G1052" s="193">
        <v>0.52</v>
      </c>
      <c r="H1052" s="193">
        <v>0.65</v>
      </c>
      <c r="I1052" s="193"/>
      <c r="J1052" s="193">
        <v>0.86</v>
      </c>
      <c r="K1052" s="126">
        <v>55.9</v>
      </c>
      <c r="L1052" s="126">
        <v>54</v>
      </c>
      <c r="M1052" s="126">
        <f t="shared" si="95"/>
        <v>42</v>
      </c>
      <c r="N1052" s="645">
        <f t="shared" si="96"/>
        <v>42</v>
      </c>
      <c r="O1052" s="126"/>
      <c r="P1052" s="194"/>
      <c r="Q1052" s="194"/>
      <c r="R1052" s="194"/>
      <c r="S1052" s="194"/>
      <c r="T1052" s="194"/>
      <c r="U1052" s="194"/>
      <c r="V1052" s="194" t="s">
        <v>245</v>
      </c>
      <c r="W1052" s="226">
        <v>68</v>
      </c>
      <c r="X1052" s="226">
        <v>59</v>
      </c>
      <c r="Y1052" s="194" t="s">
        <v>2810</v>
      </c>
      <c r="Z1052" s="193" t="s">
        <v>334</v>
      </c>
      <c r="AA1052" s="554"/>
      <c r="AB1052" s="554" t="s">
        <v>190</v>
      </c>
      <c r="AC1052" s="554">
        <f>SUMIF(Sheet3!B:B,C1052,Sheet3!D:D)</f>
        <v>65</v>
      </c>
      <c r="AD1052" s="194"/>
      <c r="AE1052" s="75"/>
      <c r="AF1052" s="554"/>
    </row>
    <row r="1053" outlineLevel="2" spans="1:32">
      <c r="A1053" s="126"/>
      <c r="B1053" s="194"/>
      <c r="C1053" s="407"/>
      <c r="D1053" s="194"/>
      <c r="E1053" s="194"/>
      <c r="F1053" s="194" t="s">
        <v>2849</v>
      </c>
      <c r="G1053" s="193">
        <v>1.47</v>
      </c>
      <c r="H1053" s="193">
        <v>2.2</v>
      </c>
      <c r="I1053" s="193"/>
      <c r="J1053" s="193"/>
      <c r="K1053" s="126"/>
      <c r="L1053" s="126"/>
      <c r="M1053" s="126"/>
      <c r="N1053" s="645"/>
      <c r="O1053" s="126"/>
      <c r="P1053" s="194"/>
      <c r="Q1053" s="194"/>
      <c r="R1053" s="194"/>
      <c r="S1053" s="194"/>
      <c r="T1053" s="194"/>
      <c r="U1053" s="194"/>
      <c r="V1053" s="194"/>
      <c r="W1053" s="226"/>
      <c r="X1053" s="226"/>
      <c r="Y1053" s="194"/>
      <c r="Z1053" s="193" t="s">
        <v>334</v>
      </c>
      <c r="AA1053" s="554"/>
      <c r="AB1053" s="554" t="s">
        <v>190</v>
      </c>
      <c r="AC1053" s="554"/>
      <c r="AD1053" s="194"/>
      <c r="AE1053" s="75"/>
      <c r="AF1053" s="554"/>
    </row>
    <row r="1054" ht="24" outlineLevel="2" spans="1:32">
      <c r="A1054" s="126">
        <f>MAX($A$7:A1053)+1</f>
        <v>704</v>
      </c>
      <c r="B1054" s="194" t="s">
        <v>116</v>
      </c>
      <c r="C1054" s="407" t="s">
        <v>120</v>
      </c>
      <c r="D1054" s="194" t="s">
        <v>242</v>
      </c>
      <c r="E1054" s="194" t="s">
        <v>2850</v>
      </c>
      <c r="F1054" s="194" t="s">
        <v>2851</v>
      </c>
      <c r="G1054" s="193">
        <v>0</v>
      </c>
      <c r="H1054" s="193">
        <v>0.368</v>
      </c>
      <c r="I1054" s="193"/>
      <c r="J1054" s="193">
        <v>0.368</v>
      </c>
      <c r="K1054" s="126">
        <v>23.92</v>
      </c>
      <c r="L1054" s="126">
        <v>27</v>
      </c>
      <c r="M1054" s="126">
        <f t="shared" ref="M1054:M1105" si="97">N1054</f>
        <v>21</v>
      </c>
      <c r="N1054" s="645">
        <f t="shared" ref="N1054:N1108" si="98">ROUND(L1054*0.7797,0)</f>
        <v>21</v>
      </c>
      <c r="O1054" s="126"/>
      <c r="P1054" s="194"/>
      <c r="Q1054" s="194"/>
      <c r="R1054" s="194"/>
      <c r="S1054" s="194"/>
      <c r="T1054" s="194"/>
      <c r="U1054" s="194"/>
      <c r="V1054" s="194" t="s">
        <v>245</v>
      </c>
      <c r="W1054" s="226">
        <v>29</v>
      </c>
      <c r="X1054" s="226">
        <v>25</v>
      </c>
      <c r="Y1054" s="194" t="s">
        <v>2810</v>
      </c>
      <c r="Z1054" s="193" t="s">
        <v>334</v>
      </c>
      <c r="AA1054" s="554"/>
      <c r="AB1054" s="554" t="s">
        <v>190</v>
      </c>
      <c r="AC1054" s="554">
        <f>SUMIF(Sheet3!B:B,C1054,Sheet3!D:D)</f>
        <v>65</v>
      </c>
      <c r="AD1054" s="194"/>
      <c r="AE1054" s="75"/>
      <c r="AF1054" s="554"/>
    </row>
    <row r="1055" ht="24" outlineLevel="2" spans="1:32">
      <c r="A1055" s="126">
        <f>MAX($A$7:A1054)+1</f>
        <v>705</v>
      </c>
      <c r="B1055" s="194" t="s">
        <v>116</v>
      </c>
      <c r="C1055" s="407" t="s">
        <v>120</v>
      </c>
      <c r="D1055" s="194" t="s">
        <v>242</v>
      </c>
      <c r="E1055" s="194" t="s">
        <v>2852</v>
      </c>
      <c r="F1055" s="194" t="s">
        <v>2853</v>
      </c>
      <c r="G1055" s="193">
        <v>2.25</v>
      </c>
      <c r="H1055" s="193">
        <v>4.4</v>
      </c>
      <c r="I1055" s="193"/>
      <c r="J1055" s="193">
        <v>2.15</v>
      </c>
      <c r="K1055" s="126">
        <v>139.75</v>
      </c>
      <c r="L1055" s="126">
        <v>136</v>
      </c>
      <c r="M1055" s="126">
        <f t="shared" si="97"/>
        <v>106</v>
      </c>
      <c r="N1055" s="645">
        <f t="shared" si="98"/>
        <v>106</v>
      </c>
      <c r="O1055" s="126"/>
      <c r="P1055" s="194"/>
      <c r="Q1055" s="194"/>
      <c r="R1055" s="194"/>
      <c r="S1055" s="194"/>
      <c r="T1055" s="194"/>
      <c r="U1055" s="194"/>
      <c r="V1055" s="194" t="s">
        <v>245</v>
      </c>
      <c r="W1055" s="226">
        <v>172</v>
      </c>
      <c r="X1055" s="226">
        <v>146</v>
      </c>
      <c r="Y1055" s="194" t="s">
        <v>2810</v>
      </c>
      <c r="Z1055" s="193" t="s">
        <v>334</v>
      </c>
      <c r="AA1055" s="554"/>
      <c r="AB1055" s="554" t="s">
        <v>190</v>
      </c>
      <c r="AC1055" s="554">
        <f>SUMIF(Sheet3!B:B,C1055,Sheet3!D:D)</f>
        <v>65</v>
      </c>
      <c r="AD1055" s="194"/>
      <c r="AE1055" s="75"/>
      <c r="AF1055" s="554"/>
    </row>
    <row r="1056" ht="24" outlineLevel="2" spans="1:32">
      <c r="A1056" s="126">
        <f>MAX($A$7:A1055)+1</f>
        <v>706</v>
      </c>
      <c r="B1056" s="194" t="s">
        <v>116</v>
      </c>
      <c r="C1056" s="407" t="s">
        <v>120</v>
      </c>
      <c r="D1056" s="194" t="s">
        <v>242</v>
      </c>
      <c r="E1056" s="194" t="s">
        <v>2854</v>
      </c>
      <c r="F1056" s="194" t="s">
        <v>2855</v>
      </c>
      <c r="G1056" s="193">
        <v>0.2</v>
      </c>
      <c r="H1056" s="193">
        <v>0.435</v>
      </c>
      <c r="I1056" s="193"/>
      <c r="J1056" s="193">
        <v>0.235</v>
      </c>
      <c r="K1056" s="126">
        <v>15.275</v>
      </c>
      <c r="L1056" s="126">
        <v>15</v>
      </c>
      <c r="M1056" s="126">
        <f t="shared" si="97"/>
        <v>12</v>
      </c>
      <c r="N1056" s="645">
        <f t="shared" si="98"/>
        <v>12</v>
      </c>
      <c r="O1056" s="126"/>
      <c r="P1056" s="194"/>
      <c r="Q1056" s="194"/>
      <c r="R1056" s="194"/>
      <c r="S1056" s="194"/>
      <c r="T1056" s="194"/>
      <c r="U1056" s="194"/>
      <c r="V1056" s="194" t="s">
        <v>245</v>
      </c>
      <c r="W1056" s="226">
        <v>19</v>
      </c>
      <c r="X1056" s="226">
        <v>16</v>
      </c>
      <c r="Y1056" s="194" t="s">
        <v>2813</v>
      </c>
      <c r="Z1056" s="193" t="s">
        <v>334</v>
      </c>
      <c r="AA1056" s="554"/>
      <c r="AB1056" s="554" t="s">
        <v>190</v>
      </c>
      <c r="AC1056" s="554">
        <f>SUMIF(Sheet3!B:B,C1056,Sheet3!D:D)</f>
        <v>65</v>
      </c>
      <c r="AD1056" s="194"/>
      <c r="AE1056" s="75"/>
      <c r="AF1056" s="554"/>
    </row>
    <row r="1057" ht="24" outlineLevel="2" spans="1:32">
      <c r="A1057" s="126">
        <f>MAX($A$7:A1056)+1</f>
        <v>707</v>
      </c>
      <c r="B1057" s="194" t="s">
        <v>116</v>
      </c>
      <c r="C1057" s="407" t="s">
        <v>120</v>
      </c>
      <c r="D1057" s="194" t="s">
        <v>242</v>
      </c>
      <c r="E1057" s="194" t="s">
        <v>2856</v>
      </c>
      <c r="F1057" s="194" t="s">
        <v>2857</v>
      </c>
      <c r="G1057" s="193">
        <v>0</v>
      </c>
      <c r="H1057" s="193">
        <v>1.1</v>
      </c>
      <c r="I1057" s="193"/>
      <c r="J1057" s="193">
        <v>1.1</v>
      </c>
      <c r="K1057" s="126">
        <v>71.5</v>
      </c>
      <c r="L1057" s="126">
        <v>42</v>
      </c>
      <c r="M1057" s="126">
        <f t="shared" si="97"/>
        <v>33</v>
      </c>
      <c r="N1057" s="645">
        <f t="shared" si="98"/>
        <v>33</v>
      </c>
      <c r="O1057" s="126"/>
      <c r="P1057" s="194"/>
      <c r="Q1057" s="194"/>
      <c r="R1057" s="194"/>
      <c r="S1057" s="194"/>
      <c r="T1057" s="194"/>
      <c r="U1057" s="194"/>
      <c r="V1057" s="194" t="s">
        <v>245</v>
      </c>
      <c r="W1057" s="226">
        <v>88</v>
      </c>
      <c r="X1057" s="226">
        <v>75</v>
      </c>
      <c r="Y1057" s="194" t="s">
        <v>2810</v>
      </c>
      <c r="Z1057" s="193" t="s">
        <v>334</v>
      </c>
      <c r="AA1057" s="554"/>
      <c r="AB1057" s="554" t="s">
        <v>190</v>
      </c>
      <c r="AC1057" s="554">
        <f>SUMIF(Sheet3!B:B,C1057,Sheet3!D:D)</f>
        <v>65</v>
      </c>
      <c r="AD1057" s="194"/>
      <c r="AE1057" s="75"/>
      <c r="AF1057" s="554"/>
    </row>
    <row r="1058" ht="24" outlineLevel="2" spans="1:32">
      <c r="A1058" s="126">
        <f>MAX($A$7:A1057)+1</f>
        <v>708</v>
      </c>
      <c r="B1058" s="194" t="s">
        <v>116</v>
      </c>
      <c r="C1058" s="407" t="s">
        <v>120</v>
      </c>
      <c r="D1058" s="194" t="s">
        <v>242</v>
      </c>
      <c r="E1058" s="194" t="s">
        <v>2858</v>
      </c>
      <c r="F1058" s="194" t="s">
        <v>2859</v>
      </c>
      <c r="G1058" s="193">
        <v>1.463</v>
      </c>
      <c r="H1058" s="193">
        <v>2.239</v>
      </c>
      <c r="I1058" s="193"/>
      <c r="J1058" s="193">
        <v>0.776</v>
      </c>
      <c r="K1058" s="126">
        <v>50.44</v>
      </c>
      <c r="L1058" s="126">
        <v>49</v>
      </c>
      <c r="M1058" s="126">
        <f t="shared" si="97"/>
        <v>38</v>
      </c>
      <c r="N1058" s="645">
        <f t="shared" si="98"/>
        <v>38</v>
      </c>
      <c r="O1058" s="126"/>
      <c r="P1058" s="194"/>
      <c r="Q1058" s="194"/>
      <c r="R1058" s="194"/>
      <c r="S1058" s="194"/>
      <c r="T1058" s="194"/>
      <c r="U1058" s="194"/>
      <c r="V1058" s="194" t="s">
        <v>245</v>
      </c>
      <c r="W1058" s="226">
        <v>62.08</v>
      </c>
      <c r="X1058" s="226">
        <v>52.768</v>
      </c>
      <c r="Y1058" s="194" t="s">
        <v>2813</v>
      </c>
      <c r="Z1058" s="193" t="s">
        <v>334</v>
      </c>
      <c r="AA1058" s="554"/>
      <c r="AB1058" s="554" t="s">
        <v>190</v>
      </c>
      <c r="AC1058" s="554">
        <f>SUMIF(Sheet3!B:B,C1058,Sheet3!D:D)</f>
        <v>65</v>
      </c>
      <c r="AD1058" s="194"/>
      <c r="AE1058" s="75"/>
      <c r="AF1058" s="554"/>
    </row>
    <row r="1059" ht="36" outlineLevel="2" spans="1:32">
      <c r="A1059" s="126">
        <f>MAX($A$7:A1058)+1</f>
        <v>709</v>
      </c>
      <c r="B1059" s="194" t="s">
        <v>116</v>
      </c>
      <c r="C1059" s="407" t="s">
        <v>120</v>
      </c>
      <c r="D1059" s="194" t="s">
        <v>242</v>
      </c>
      <c r="E1059" s="194" t="s">
        <v>2860</v>
      </c>
      <c r="F1059" s="194" t="s">
        <v>2861</v>
      </c>
      <c r="G1059" s="193">
        <v>0.5</v>
      </c>
      <c r="H1059" s="193">
        <v>1.08</v>
      </c>
      <c r="I1059" s="193"/>
      <c r="J1059" s="193">
        <v>0.58</v>
      </c>
      <c r="K1059" s="126">
        <v>37.7</v>
      </c>
      <c r="L1059" s="126">
        <v>18</v>
      </c>
      <c r="M1059" s="126">
        <f t="shared" si="97"/>
        <v>14</v>
      </c>
      <c r="N1059" s="645">
        <f t="shared" si="98"/>
        <v>14</v>
      </c>
      <c r="O1059" s="126"/>
      <c r="P1059" s="194"/>
      <c r="Q1059" s="194"/>
      <c r="R1059" s="194"/>
      <c r="S1059" s="194"/>
      <c r="T1059" s="194"/>
      <c r="U1059" s="194"/>
      <c r="V1059" s="194" t="s">
        <v>245</v>
      </c>
      <c r="W1059" s="226">
        <v>46</v>
      </c>
      <c r="X1059" s="226">
        <v>39</v>
      </c>
      <c r="Y1059" s="194" t="s">
        <v>2810</v>
      </c>
      <c r="Z1059" s="193" t="s">
        <v>334</v>
      </c>
      <c r="AA1059" s="554"/>
      <c r="AB1059" s="554" t="s">
        <v>190</v>
      </c>
      <c r="AC1059" s="554">
        <f>SUMIF(Sheet3!B:B,C1059,Sheet3!D:D)</f>
        <v>65</v>
      </c>
      <c r="AD1059" s="194"/>
      <c r="AE1059" s="75"/>
      <c r="AF1059" s="554"/>
    </row>
    <row r="1060" ht="36" outlineLevel="2" spans="1:32">
      <c r="A1060" s="126">
        <f>MAX($A$7:A1059)+1</f>
        <v>710</v>
      </c>
      <c r="B1060" s="194" t="s">
        <v>116</v>
      </c>
      <c r="C1060" s="407" t="s">
        <v>120</v>
      </c>
      <c r="D1060" s="194" t="s">
        <v>242</v>
      </c>
      <c r="E1060" s="194" t="s">
        <v>2862</v>
      </c>
      <c r="F1060" s="194" t="s">
        <v>2863</v>
      </c>
      <c r="G1060" s="193">
        <v>0</v>
      </c>
      <c r="H1060" s="193">
        <v>1.412</v>
      </c>
      <c r="I1060" s="193"/>
      <c r="J1060" s="193">
        <v>1.412</v>
      </c>
      <c r="K1060" s="126">
        <v>91.78</v>
      </c>
      <c r="L1060" s="126">
        <v>96</v>
      </c>
      <c r="M1060" s="126">
        <f t="shared" si="97"/>
        <v>75</v>
      </c>
      <c r="N1060" s="645">
        <f t="shared" si="98"/>
        <v>75</v>
      </c>
      <c r="O1060" s="126"/>
      <c r="P1060" s="194"/>
      <c r="Q1060" s="194"/>
      <c r="R1060" s="194"/>
      <c r="S1060" s="194"/>
      <c r="T1060" s="194"/>
      <c r="U1060" s="194"/>
      <c r="V1060" s="194" t="s">
        <v>245</v>
      </c>
      <c r="W1060" s="226">
        <v>112.96</v>
      </c>
      <c r="X1060" s="226">
        <v>96.02</v>
      </c>
      <c r="Y1060" s="194" t="s">
        <v>2813</v>
      </c>
      <c r="Z1060" s="193" t="s">
        <v>334</v>
      </c>
      <c r="AA1060" s="554"/>
      <c r="AB1060" s="554" t="s">
        <v>190</v>
      </c>
      <c r="AC1060" s="554">
        <f>SUMIF(Sheet3!B:B,C1060,Sheet3!D:D)</f>
        <v>65</v>
      </c>
      <c r="AD1060" s="194"/>
      <c r="AE1060" s="75"/>
      <c r="AF1060" s="554"/>
    </row>
    <row r="1061" ht="24" outlineLevel="2" spans="1:32">
      <c r="A1061" s="126">
        <f>MAX($A$7:A1060)+1</f>
        <v>711</v>
      </c>
      <c r="B1061" s="194" t="s">
        <v>116</v>
      </c>
      <c r="C1061" s="407" t="s">
        <v>120</v>
      </c>
      <c r="D1061" s="194" t="s">
        <v>242</v>
      </c>
      <c r="E1061" s="194" t="s">
        <v>2864</v>
      </c>
      <c r="F1061" s="194" t="s">
        <v>2865</v>
      </c>
      <c r="G1061" s="193">
        <v>0</v>
      </c>
      <c r="H1061" s="193">
        <v>0.835</v>
      </c>
      <c r="I1061" s="193"/>
      <c r="J1061" s="193">
        <v>0.835</v>
      </c>
      <c r="K1061" s="126">
        <v>54.275</v>
      </c>
      <c r="L1061" s="126">
        <v>40</v>
      </c>
      <c r="M1061" s="126">
        <f t="shared" si="97"/>
        <v>31</v>
      </c>
      <c r="N1061" s="645">
        <f t="shared" si="98"/>
        <v>31</v>
      </c>
      <c r="O1061" s="126"/>
      <c r="P1061" s="194"/>
      <c r="Q1061" s="194"/>
      <c r="R1061" s="194"/>
      <c r="S1061" s="194"/>
      <c r="T1061" s="194"/>
      <c r="U1061" s="194"/>
      <c r="V1061" s="194" t="s">
        <v>245</v>
      </c>
      <c r="W1061" s="226">
        <v>67</v>
      </c>
      <c r="X1061" s="226">
        <v>57</v>
      </c>
      <c r="Y1061" s="194" t="s">
        <v>2810</v>
      </c>
      <c r="Z1061" s="193" t="s">
        <v>334</v>
      </c>
      <c r="AA1061" s="554"/>
      <c r="AB1061" s="554" t="s">
        <v>190</v>
      </c>
      <c r="AC1061" s="554">
        <f>SUMIF(Sheet3!B:B,C1061,Sheet3!D:D)</f>
        <v>65</v>
      </c>
      <c r="AD1061" s="194"/>
      <c r="AE1061" s="75"/>
      <c r="AF1061" s="554"/>
    </row>
    <row r="1062" ht="24" outlineLevel="2" spans="1:32">
      <c r="A1062" s="126">
        <f>MAX($A$7:A1061)+1</f>
        <v>712</v>
      </c>
      <c r="B1062" s="194" t="s">
        <v>116</v>
      </c>
      <c r="C1062" s="407" t="s">
        <v>120</v>
      </c>
      <c r="D1062" s="194" t="s">
        <v>242</v>
      </c>
      <c r="E1062" s="194" t="s">
        <v>2866</v>
      </c>
      <c r="F1062" s="194" t="s">
        <v>2867</v>
      </c>
      <c r="G1062" s="193">
        <v>0.95</v>
      </c>
      <c r="H1062" s="193">
        <v>1.832</v>
      </c>
      <c r="I1062" s="193"/>
      <c r="J1062" s="193">
        <v>0.882</v>
      </c>
      <c r="K1062" s="126">
        <v>57.33</v>
      </c>
      <c r="L1062" s="126">
        <v>55</v>
      </c>
      <c r="M1062" s="126">
        <f t="shared" si="97"/>
        <v>43</v>
      </c>
      <c r="N1062" s="645">
        <f t="shared" si="98"/>
        <v>43</v>
      </c>
      <c r="O1062" s="126"/>
      <c r="P1062" s="194"/>
      <c r="Q1062" s="194"/>
      <c r="R1062" s="194"/>
      <c r="S1062" s="194"/>
      <c r="T1062" s="194"/>
      <c r="U1062" s="194"/>
      <c r="V1062" s="194" t="s">
        <v>245</v>
      </c>
      <c r="W1062" s="226">
        <v>71</v>
      </c>
      <c r="X1062" s="226">
        <v>60</v>
      </c>
      <c r="Y1062" s="194" t="s">
        <v>2813</v>
      </c>
      <c r="Z1062" s="193" t="s">
        <v>334</v>
      </c>
      <c r="AA1062" s="554"/>
      <c r="AB1062" s="554" t="s">
        <v>190</v>
      </c>
      <c r="AC1062" s="554">
        <f>SUMIF(Sheet3!B:B,C1062,Sheet3!D:D)</f>
        <v>65</v>
      </c>
      <c r="AD1062" s="194"/>
      <c r="AE1062" s="75"/>
      <c r="AF1062" s="554"/>
    </row>
    <row r="1063" ht="24" outlineLevel="2" spans="1:32">
      <c r="A1063" s="126">
        <f>MAX($A$7:A1062)+1</f>
        <v>713</v>
      </c>
      <c r="B1063" s="194" t="s">
        <v>116</v>
      </c>
      <c r="C1063" s="407" t="s">
        <v>120</v>
      </c>
      <c r="D1063" s="194" t="s">
        <v>242</v>
      </c>
      <c r="E1063" s="194" t="s">
        <v>2868</v>
      </c>
      <c r="F1063" s="194" t="s">
        <v>2869</v>
      </c>
      <c r="G1063" s="193">
        <v>0.23</v>
      </c>
      <c r="H1063" s="193">
        <v>1.893</v>
      </c>
      <c r="I1063" s="193"/>
      <c r="J1063" s="193">
        <v>1.663</v>
      </c>
      <c r="K1063" s="126">
        <v>108.095</v>
      </c>
      <c r="L1063" s="126">
        <v>110</v>
      </c>
      <c r="M1063" s="126">
        <f t="shared" si="97"/>
        <v>86</v>
      </c>
      <c r="N1063" s="645">
        <f t="shared" si="98"/>
        <v>86</v>
      </c>
      <c r="O1063" s="126"/>
      <c r="P1063" s="194"/>
      <c r="Q1063" s="194"/>
      <c r="R1063" s="194"/>
      <c r="S1063" s="194"/>
      <c r="T1063" s="194"/>
      <c r="U1063" s="194"/>
      <c r="V1063" s="194" t="s">
        <v>245</v>
      </c>
      <c r="W1063" s="226">
        <v>133</v>
      </c>
      <c r="X1063" s="226">
        <v>113</v>
      </c>
      <c r="Y1063" s="194" t="s">
        <v>2813</v>
      </c>
      <c r="Z1063" s="193" t="s">
        <v>334</v>
      </c>
      <c r="AA1063" s="554"/>
      <c r="AB1063" s="554" t="s">
        <v>190</v>
      </c>
      <c r="AC1063" s="554">
        <f>SUMIF(Sheet3!B:B,C1063,Sheet3!D:D)</f>
        <v>65</v>
      </c>
      <c r="AD1063" s="194"/>
      <c r="AE1063" s="75"/>
      <c r="AF1063" s="554"/>
    </row>
    <row r="1064" ht="24" outlineLevel="2" spans="1:32">
      <c r="A1064" s="126">
        <f>MAX($A$7:A1063)+1</f>
        <v>714</v>
      </c>
      <c r="B1064" s="194" t="s">
        <v>116</v>
      </c>
      <c r="C1064" s="407" t="s">
        <v>120</v>
      </c>
      <c r="D1064" s="194" t="s">
        <v>242</v>
      </c>
      <c r="E1064" s="194" t="s">
        <v>2870</v>
      </c>
      <c r="F1064" s="194" t="s">
        <v>2871</v>
      </c>
      <c r="G1064" s="193">
        <v>0.953</v>
      </c>
      <c r="H1064" s="193">
        <v>2.034</v>
      </c>
      <c r="I1064" s="193"/>
      <c r="J1064" s="193">
        <v>1.081</v>
      </c>
      <c r="K1064" s="126">
        <v>70.265</v>
      </c>
      <c r="L1064" s="126">
        <v>72</v>
      </c>
      <c r="M1064" s="126">
        <f t="shared" si="97"/>
        <v>56</v>
      </c>
      <c r="N1064" s="645">
        <f t="shared" si="98"/>
        <v>56</v>
      </c>
      <c r="O1064" s="126"/>
      <c r="P1064" s="194"/>
      <c r="Q1064" s="194"/>
      <c r="R1064" s="194"/>
      <c r="S1064" s="194"/>
      <c r="T1064" s="194"/>
      <c r="U1064" s="194"/>
      <c r="V1064" s="194" t="s">
        <v>245</v>
      </c>
      <c r="W1064" s="226">
        <v>86</v>
      </c>
      <c r="X1064" s="226">
        <v>74</v>
      </c>
      <c r="Y1064" s="194" t="s">
        <v>2813</v>
      </c>
      <c r="Z1064" s="193" t="s">
        <v>334</v>
      </c>
      <c r="AA1064" s="554"/>
      <c r="AB1064" s="554" t="s">
        <v>190</v>
      </c>
      <c r="AC1064" s="554">
        <f>SUMIF(Sheet3!B:B,C1064,Sheet3!D:D)</f>
        <v>65</v>
      </c>
      <c r="AD1064" s="194"/>
      <c r="AE1064" s="75"/>
      <c r="AF1064" s="554"/>
    </row>
    <row r="1065" ht="24" outlineLevel="2" spans="1:32">
      <c r="A1065" s="126">
        <f>MAX($A$7:A1064)+1</f>
        <v>715</v>
      </c>
      <c r="B1065" s="194" t="s">
        <v>116</v>
      </c>
      <c r="C1065" s="407" t="s">
        <v>120</v>
      </c>
      <c r="D1065" s="194" t="s">
        <v>242</v>
      </c>
      <c r="E1065" s="194" t="s">
        <v>2872</v>
      </c>
      <c r="F1065" s="194" t="s">
        <v>2873</v>
      </c>
      <c r="G1065" s="193">
        <v>13.769</v>
      </c>
      <c r="H1065" s="193">
        <v>14.885</v>
      </c>
      <c r="I1065" s="193"/>
      <c r="J1065" s="193">
        <v>1.116</v>
      </c>
      <c r="K1065" s="126">
        <v>72.54</v>
      </c>
      <c r="L1065" s="126">
        <v>63</v>
      </c>
      <c r="M1065" s="126">
        <f t="shared" si="97"/>
        <v>49</v>
      </c>
      <c r="N1065" s="645">
        <f t="shared" si="98"/>
        <v>49</v>
      </c>
      <c r="O1065" s="126"/>
      <c r="P1065" s="194"/>
      <c r="Q1065" s="194"/>
      <c r="R1065" s="194"/>
      <c r="S1065" s="194"/>
      <c r="T1065" s="194"/>
      <c r="U1065" s="194"/>
      <c r="V1065" s="194" t="s">
        <v>245</v>
      </c>
      <c r="W1065" s="226">
        <v>89</v>
      </c>
      <c r="X1065" s="226">
        <v>76</v>
      </c>
      <c r="Y1065" s="194" t="s">
        <v>2810</v>
      </c>
      <c r="Z1065" s="193" t="s">
        <v>334</v>
      </c>
      <c r="AA1065" s="554"/>
      <c r="AB1065" s="554" t="s">
        <v>190</v>
      </c>
      <c r="AC1065" s="554">
        <f>SUMIF(Sheet3!B:B,C1065,Sheet3!D:D)</f>
        <v>65</v>
      </c>
      <c r="AD1065" s="194"/>
      <c r="AE1065" s="75"/>
      <c r="AF1065" s="554"/>
    </row>
    <row r="1066" ht="24" outlineLevel="2" spans="1:32">
      <c r="A1066" s="126">
        <f>MAX($A$7:A1065)+1</f>
        <v>716</v>
      </c>
      <c r="B1066" s="194" t="s">
        <v>116</v>
      </c>
      <c r="C1066" s="407" t="s">
        <v>120</v>
      </c>
      <c r="D1066" s="194" t="s">
        <v>242</v>
      </c>
      <c r="E1066" s="194" t="s">
        <v>2874</v>
      </c>
      <c r="F1066" s="194" t="s">
        <v>2875</v>
      </c>
      <c r="G1066" s="193">
        <v>11.29</v>
      </c>
      <c r="H1066" s="193">
        <v>14.36</v>
      </c>
      <c r="I1066" s="193"/>
      <c r="J1066" s="193">
        <v>3.07</v>
      </c>
      <c r="K1066" s="126">
        <v>402.17</v>
      </c>
      <c r="L1066" s="126">
        <v>467</v>
      </c>
      <c r="M1066" s="126">
        <f t="shared" si="97"/>
        <v>364</v>
      </c>
      <c r="N1066" s="645">
        <f t="shared" si="98"/>
        <v>364</v>
      </c>
      <c r="O1066" s="126"/>
      <c r="P1066" s="194"/>
      <c r="Q1066" s="194"/>
      <c r="R1066" s="194"/>
      <c r="S1066" s="194"/>
      <c r="T1066" s="194"/>
      <c r="U1066" s="194"/>
      <c r="V1066" s="194" t="s">
        <v>342</v>
      </c>
      <c r="W1066" s="226">
        <v>552.6</v>
      </c>
      <c r="X1066" s="226">
        <v>457.43</v>
      </c>
      <c r="Y1066" s="194" t="s">
        <v>2828</v>
      </c>
      <c r="Z1066" s="193" t="s">
        <v>334</v>
      </c>
      <c r="AA1066" s="554"/>
      <c r="AB1066" s="554" t="s">
        <v>340</v>
      </c>
      <c r="AC1066" s="554">
        <f>SUMIF(Sheet3!B:B,C1066,Sheet3!E:E)</f>
        <v>145</v>
      </c>
      <c r="AD1066" s="194"/>
      <c r="AE1066" s="75"/>
      <c r="AF1066" s="554"/>
    </row>
    <row r="1067" ht="24" outlineLevel="2" spans="1:32">
      <c r="A1067" s="126">
        <f>MAX($A$7:A1066)+1</f>
        <v>717</v>
      </c>
      <c r="B1067" s="194" t="s">
        <v>116</v>
      </c>
      <c r="C1067" s="407" t="s">
        <v>120</v>
      </c>
      <c r="D1067" s="194" t="s">
        <v>242</v>
      </c>
      <c r="E1067" s="194" t="s">
        <v>2876</v>
      </c>
      <c r="F1067" s="194" t="s">
        <v>2877</v>
      </c>
      <c r="G1067" s="193">
        <v>0</v>
      </c>
      <c r="H1067" s="193">
        <v>0.638</v>
      </c>
      <c r="I1067" s="193"/>
      <c r="J1067" s="193">
        <v>0.638</v>
      </c>
      <c r="K1067" s="126">
        <v>41.47</v>
      </c>
      <c r="L1067" s="126">
        <v>44</v>
      </c>
      <c r="M1067" s="126">
        <f t="shared" si="97"/>
        <v>34</v>
      </c>
      <c r="N1067" s="645">
        <f t="shared" si="98"/>
        <v>34</v>
      </c>
      <c r="O1067" s="126"/>
      <c r="P1067" s="194"/>
      <c r="Q1067" s="194"/>
      <c r="R1067" s="194"/>
      <c r="S1067" s="194"/>
      <c r="T1067" s="194"/>
      <c r="U1067" s="194"/>
      <c r="V1067" s="194" t="s">
        <v>245</v>
      </c>
      <c r="W1067" s="226">
        <v>51</v>
      </c>
      <c r="X1067" s="226">
        <v>43</v>
      </c>
      <c r="Y1067" s="194" t="s">
        <v>2813</v>
      </c>
      <c r="Z1067" s="193" t="s">
        <v>334</v>
      </c>
      <c r="AA1067" s="554"/>
      <c r="AB1067" s="554" t="s">
        <v>190</v>
      </c>
      <c r="AC1067" s="554">
        <f>SUMIF(Sheet3!B:B,C1067,Sheet3!D:D)</f>
        <v>65</v>
      </c>
      <c r="AD1067" s="194"/>
      <c r="AE1067" s="75"/>
      <c r="AF1067" s="554"/>
    </row>
    <row r="1068" ht="24" outlineLevel="2" spans="1:32">
      <c r="A1068" s="126">
        <f>MAX($A$7:A1067)+1</f>
        <v>718</v>
      </c>
      <c r="B1068" s="194" t="s">
        <v>116</v>
      </c>
      <c r="C1068" s="407" t="s">
        <v>120</v>
      </c>
      <c r="D1068" s="194" t="s">
        <v>242</v>
      </c>
      <c r="E1068" s="194" t="s">
        <v>2878</v>
      </c>
      <c r="F1068" s="194" t="s">
        <v>2879</v>
      </c>
      <c r="G1068" s="193">
        <v>0</v>
      </c>
      <c r="H1068" s="193">
        <v>1.046</v>
      </c>
      <c r="I1068" s="193"/>
      <c r="J1068" s="193">
        <v>1.046</v>
      </c>
      <c r="K1068" s="126">
        <v>67.99</v>
      </c>
      <c r="L1068" s="126">
        <v>62</v>
      </c>
      <c r="M1068" s="126">
        <f t="shared" si="97"/>
        <v>48</v>
      </c>
      <c r="N1068" s="645">
        <f t="shared" si="98"/>
        <v>48</v>
      </c>
      <c r="O1068" s="126"/>
      <c r="P1068" s="194"/>
      <c r="Q1068" s="194"/>
      <c r="R1068" s="194"/>
      <c r="S1068" s="194"/>
      <c r="T1068" s="194"/>
      <c r="U1068" s="194"/>
      <c r="V1068" s="194" t="s">
        <v>245</v>
      </c>
      <c r="W1068" s="226">
        <v>84</v>
      </c>
      <c r="X1068" s="226">
        <v>71</v>
      </c>
      <c r="Y1068" s="194" t="s">
        <v>2810</v>
      </c>
      <c r="Z1068" s="193" t="s">
        <v>334</v>
      </c>
      <c r="AA1068" s="554"/>
      <c r="AB1068" s="554" t="s">
        <v>190</v>
      </c>
      <c r="AC1068" s="554">
        <f>SUMIF(Sheet3!B:B,C1068,Sheet3!D:D)</f>
        <v>65</v>
      </c>
      <c r="AD1068" s="194"/>
      <c r="AE1068" s="75"/>
      <c r="AF1068" s="554"/>
    </row>
    <row r="1069" ht="24" outlineLevel="2" spans="1:32">
      <c r="A1069" s="126">
        <f>MAX($A$7:A1068)+1</f>
        <v>719</v>
      </c>
      <c r="B1069" s="194" t="s">
        <v>116</v>
      </c>
      <c r="C1069" s="407" t="s">
        <v>120</v>
      </c>
      <c r="D1069" s="194" t="s">
        <v>242</v>
      </c>
      <c r="E1069" s="194" t="s">
        <v>2880</v>
      </c>
      <c r="F1069" s="194" t="s">
        <v>2881</v>
      </c>
      <c r="G1069" s="193">
        <v>1.488</v>
      </c>
      <c r="H1069" s="193">
        <v>2.007</v>
      </c>
      <c r="I1069" s="193"/>
      <c r="J1069" s="193">
        <v>0.519</v>
      </c>
      <c r="K1069" s="126">
        <v>33.735</v>
      </c>
      <c r="L1069" s="126">
        <v>36</v>
      </c>
      <c r="M1069" s="126">
        <f t="shared" si="97"/>
        <v>28</v>
      </c>
      <c r="N1069" s="645">
        <f t="shared" si="98"/>
        <v>28</v>
      </c>
      <c r="O1069" s="126"/>
      <c r="P1069" s="194"/>
      <c r="Q1069" s="194"/>
      <c r="R1069" s="194"/>
      <c r="S1069" s="194"/>
      <c r="T1069" s="194"/>
      <c r="U1069" s="194"/>
      <c r="V1069" s="194" t="s">
        <v>245</v>
      </c>
      <c r="W1069" s="226">
        <v>42</v>
      </c>
      <c r="X1069" s="226">
        <v>35</v>
      </c>
      <c r="Y1069" s="194" t="s">
        <v>2813</v>
      </c>
      <c r="Z1069" s="193" t="s">
        <v>334</v>
      </c>
      <c r="AA1069" s="554"/>
      <c r="AB1069" s="554" t="s">
        <v>190</v>
      </c>
      <c r="AC1069" s="554">
        <f>SUMIF(Sheet3!B:B,C1069,Sheet3!D:D)</f>
        <v>65</v>
      </c>
      <c r="AD1069" s="194"/>
      <c r="AE1069" s="75"/>
      <c r="AF1069" s="554"/>
    </row>
    <row r="1070" ht="24" outlineLevel="2" spans="1:32">
      <c r="A1070" s="126">
        <f>MAX($A$7:A1069)+1</f>
        <v>720</v>
      </c>
      <c r="B1070" s="194" t="s">
        <v>116</v>
      </c>
      <c r="C1070" s="407" t="s">
        <v>120</v>
      </c>
      <c r="D1070" s="194" t="s">
        <v>242</v>
      </c>
      <c r="E1070" s="194" t="s">
        <v>2882</v>
      </c>
      <c r="F1070" s="194" t="s">
        <v>2883</v>
      </c>
      <c r="G1070" s="193">
        <v>0.685</v>
      </c>
      <c r="H1070" s="193">
        <v>1.685</v>
      </c>
      <c r="I1070" s="193"/>
      <c r="J1070" s="193">
        <v>1</v>
      </c>
      <c r="K1070" s="126">
        <v>65</v>
      </c>
      <c r="L1070" s="126">
        <v>63</v>
      </c>
      <c r="M1070" s="126">
        <f t="shared" si="97"/>
        <v>49</v>
      </c>
      <c r="N1070" s="645">
        <f t="shared" si="98"/>
        <v>49</v>
      </c>
      <c r="O1070" s="126"/>
      <c r="P1070" s="194"/>
      <c r="Q1070" s="194"/>
      <c r="R1070" s="194"/>
      <c r="S1070" s="194"/>
      <c r="T1070" s="194"/>
      <c r="U1070" s="194"/>
      <c r="V1070" s="194" t="s">
        <v>245</v>
      </c>
      <c r="W1070" s="226">
        <v>80</v>
      </c>
      <c r="X1070" s="226">
        <v>60</v>
      </c>
      <c r="Y1070" s="194" t="s">
        <v>2813</v>
      </c>
      <c r="Z1070" s="193" t="s">
        <v>334</v>
      </c>
      <c r="AA1070" s="554"/>
      <c r="AB1070" s="554" t="s">
        <v>190</v>
      </c>
      <c r="AC1070" s="554">
        <f>SUMIF(Sheet3!B:B,C1070,Sheet3!D:D)</f>
        <v>65</v>
      </c>
      <c r="AD1070" s="194"/>
      <c r="AE1070" s="75"/>
      <c r="AF1070" s="554"/>
    </row>
    <row r="1071" ht="24" outlineLevel="2" spans="1:32">
      <c r="A1071" s="126">
        <f>MAX($A$7:A1070)+1</f>
        <v>721</v>
      </c>
      <c r="B1071" s="194" t="s">
        <v>116</v>
      </c>
      <c r="C1071" s="407" t="s">
        <v>120</v>
      </c>
      <c r="D1071" s="194" t="s">
        <v>242</v>
      </c>
      <c r="E1071" s="194" t="s">
        <v>2884</v>
      </c>
      <c r="F1071" s="194" t="s">
        <v>2885</v>
      </c>
      <c r="G1071" s="193">
        <v>1.943</v>
      </c>
      <c r="H1071" s="193">
        <v>5.328</v>
      </c>
      <c r="I1071" s="193"/>
      <c r="J1071" s="193">
        <v>3.385</v>
      </c>
      <c r="K1071" s="126">
        <v>220.025</v>
      </c>
      <c r="L1071" s="126">
        <v>212</v>
      </c>
      <c r="M1071" s="126">
        <f t="shared" si="97"/>
        <v>165</v>
      </c>
      <c r="N1071" s="645">
        <f t="shared" si="98"/>
        <v>165</v>
      </c>
      <c r="O1071" s="126"/>
      <c r="P1071" s="194"/>
      <c r="Q1071" s="194"/>
      <c r="R1071" s="194"/>
      <c r="S1071" s="194"/>
      <c r="T1071" s="194"/>
      <c r="U1071" s="194"/>
      <c r="V1071" s="194" t="s">
        <v>245</v>
      </c>
      <c r="W1071" s="226">
        <v>271</v>
      </c>
      <c r="X1071" s="226">
        <v>230</v>
      </c>
      <c r="Y1071" s="194" t="s">
        <v>2813</v>
      </c>
      <c r="Z1071" s="193" t="s">
        <v>334</v>
      </c>
      <c r="AA1071" s="554"/>
      <c r="AB1071" s="554" t="s">
        <v>190</v>
      </c>
      <c r="AC1071" s="554">
        <f>SUMIF(Sheet3!B:B,C1071,Sheet3!D:D)</f>
        <v>65</v>
      </c>
      <c r="AD1071" s="194"/>
      <c r="AE1071" s="75"/>
      <c r="AF1071" s="554"/>
    </row>
    <row r="1072" ht="24" outlineLevel="2" spans="1:32">
      <c r="A1072" s="126">
        <f>MAX($A$7:A1071)+1</f>
        <v>722</v>
      </c>
      <c r="B1072" s="194" t="s">
        <v>116</v>
      </c>
      <c r="C1072" s="407" t="s">
        <v>120</v>
      </c>
      <c r="D1072" s="194" t="s">
        <v>242</v>
      </c>
      <c r="E1072" s="194" t="s">
        <v>2886</v>
      </c>
      <c r="F1072" s="194" t="s">
        <v>2887</v>
      </c>
      <c r="G1072" s="193">
        <v>0</v>
      </c>
      <c r="H1072" s="193">
        <v>0.588</v>
      </c>
      <c r="I1072" s="193"/>
      <c r="J1072" s="193">
        <v>0.588</v>
      </c>
      <c r="K1072" s="126">
        <v>38.22</v>
      </c>
      <c r="L1072" s="126">
        <v>22</v>
      </c>
      <c r="M1072" s="126">
        <f t="shared" si="97"/>
        <v>17</v>
      </c>
      <c r="N1072" s="645">
        <f t="shared" si="98"/>
        <v>17</v>
      </c>
      <c r="O1072" s="126"/>
      <c r="P1072" s="194"/>
      <c r="Q1072" s="194"/>
      <c r="R1072" s="194"/>
      <c r="S1072" s="194"/>
      <c r="T1072" s="194"/>
      <c r="U1072" s="194"/>
      <c r="V1072" s="194" t="s">
        <v>245</v>
      </c>
      <c r="W1072" s="226">
        <v>47</v>
      </c>
      <c r="X1072" s="226">
        <v>40</v>
      </c>
      <c r="Y1072" s="194" t="s">
        <v>2810</v>
      </c>
      <c r="Z1072" s="193" t="s">
        <v>334</v>
      </c>
      <c r="AA1072" s="554"/>
      <c r="AB1072" s="554" t="s">
        <v>190</v>
      </c>
      <c r="AC1072" s="554">
        <f>SUMIF(Sheet3!B:B,C1072,Sheet3!D:D)</f>
        <v>65</v>
      </c>
      <c r="AD1072" s="194"/>
      <c r="AE1072" s="75"/>
      <c r="AF1072" s="554"/>
    </row>
    <row r="1073" ht="24" outlineLevel="2" spans="1:32">
      <c r="A1073" s="126">
        <f>MAX($A$7:A1072)+1</f>
        <v>723</v>
      </c>
      <c r="B1073" s="194" t="s">
        <v>116</v>
      </c>
      <c r="C1073" s="407" t="s">
        <v>120</v>
      </c>
      <c r="D1073" s="194" t="s">
        <v>242</v>
      </c>
      <c r="E1073" s="194" t="s">
        <v>2888</v>
      </c>
      <c r="F1073" s="194" t="s">
        <v>2889</v>
      </c>
      <c r="G1073" s="193">
        <v>0</v>
      </c>
      <c r="H1073" s="193">
        <v>1.527</v>
      </c>
      <c r="I1073" s="193"/>
      <c r="J1073" s="193">
        <v>1.527</v>
      </c>
      <c r="K1073" s="126">
        <v>99.255</v>
      </c>
      <c r="L1073" s="126">
        <v>104</v>
      </c>
      <c r="M1073" s="126">
        <f t="shared" si="97"/>
        <v>81</v>
      </c>
      <c r="N1073" s="645">
        <f t="shared" si="98"/>
        <v>81</v>
      </c>
      <c r="O1073" s="126"/>
      <c r="P1073" s="194"/>
      <c r="Q1073" s="194"/>
      <c r="R1073" s="194"/>
      <c r="S1073" s="194"/>
      <c r="T1073" s="194"/>
      <c r="U1073" s="194"/>
      <c r="V1073" s="194" t="s">
        <v>245</v>
      </c>
      <c r="W1073" s="226">
        <v>122</v>
      </c>
      <c r="X1073" s="226">
        <v>104</v>
      </c>
      <c r="Y1073" s="194" t="s">
        <v>2813</v>
      </c>
      <c r="Z1073" s="193" t="s">
        <v>334</v>
      </c>
      <c r="AA1073" s="554"/>
      <c r="AB1073" s="554" t="s">
        <v>190</v>
      </c>
      <c r="AC1073" s="554">
        <f>SUMIF(Sheet3!B:B,C1073,Sheet3!D:D)</f>
        <v>65</v>
      </c>
      <c r="AD1073" s="194"/>
      <c r="AE1073" s="75"/>
      <c r="AF1073" s="554"/>
    </row>
    <row r="1074" ht="24" outlineLevel="2" spans="1:32">
      <c r="A1074" s="126">
        <f>MAX($A$7:A1073)+1</f>
        <v>724</v>
      </c>
      <c r="B1074" s="194" t="s">
        <v>116</v>
      </c>
      <c r="C1074" s="407" t="s">
        <v>120</v>
      </c>
      <c r="D1074" s="194" t="s">
        <v>242</v>
      </c>
      <c r="E1074" s="194" t="s">
        <v>2890</v>
      </c>
      <c r="F1074" s="194" t="s">
        <v>2891</v>
      </c>
      <c r="G1074" s="193">
        <v>0.15</v>
      </c>
      <c r="H1074" s="193">
        <v>1.961</v>
      </c>
      <c r="I1074" s="193"/>
      <c r="J1074" s="193">
        <v>1.811</v>
      </c>
      <c r="K1074" s="126">
        <v>117.715</v>
      </c>
      <c r="L1074" s="126">
        <v>116</v>
      </c>
      <c r="M1074" s="126">
        <f t="shared" si="97"/>
        <v>90</v>
      </c>
      <c r="N1074" s="645">
        <f t="shared" si="98"/>
        <v>90</v>
      </c>
      <c r="O1074" s="126"/>
      <c r="P1074" s="194"/>
      <c r="Q1074" s="194"/>
      <c r="R1074" s="194"/>
      <c r="S1074" s="194"/>
      <c r="T1074" s="194"/>
      <c r="U1074" s="194"/>
      <c r="V1074" s="194" t="s">
        <v>245</v>
      </c>
      <c r="W1074" s="226">
        <v>145</v>
      </c>
      <c r="X1074" s="226">
        <v>123</v>
      </c>
      <c r="Y1074" s="194" t="s">
        <v>2810</v>
      </c>
      <c r="Z1074" s="193" t="s">
        <v>334</v>
      </c>
      <c r="AA1074" s="554"/>
      <c r="AB1074" s="554" t="s">
        <v>190</v>
      </c>
      <c r="AC1074" s="554">
        <f>SUMIF(Sheet3!B:B,C1074,Sheet3!D:D)</f>
        <v>65</v>
      </c>
      <c r="AD1074" s="194"/>
      <c r="AE1074" s="75"/>
      <c r="AF1074" s="554"/>
    </row>
    <row r="1075" ht="24" outlineLevel="2" spans="1:32">
      <c r="A1075" s="126">
        <f>MAX($A$7:A1074)+1</f>
        <v>725</v>
      </c>
      <c r="B1075" s="194" t="s">
        <v>116</v>
      </c>
      <c r="C1075" s="407" t="s">
        <v>120</v>
      </c>
      <c r="D1075" s="194" t="s">
        <v>242</v>
      </c>
      <c r="E1075" s="194" t="s">
        <v>2892</v>
      </c>
      <c r="F1075" s="194" t="s">
        <v>2893</v>
      </c>
      <c r="G1075" s="193">
        <v>0</v>
      </c>
      <c r="H1075" s="193">
        <v>2.826</v>
      </c>
      <c r="I1075" s="193"/>
      <c r="J1075" s="193">
        <v>2.826</v>
      </c>
      <c r="K1075" s="126">
        <v>183.69</v>
      </c>
      <c r="L1075" s="126">
        <v>177</v>
      </c>
      <c r="M1075" s="126">
        <f t="shared" si="97"/>
        <v>138</v>
      </c>
      <c r="N1075" s="645">
        <f t="shared" si="98"/>
        <v>138</v>
      </c>
      <c r="O1075" s="126"/>
      <c r="P1075" s="194"/>
      <c r="Q1075" s="194"/>
      <c r="R1075" s="194"/>
      <c r="S1075" s="194"/>
      <c r="T1075" s="194"/>
      <c r="U1075" s="194"/>
      <c r="V1075" s="194" t="s">
        <v>245</v>
      </c>
      <c r="W1075" s="226">
        <v>226</v>
      </c>
      <c r="X1075" s="226">
        <v>192</v>
      </c>
      <c r="Y1075" s="194" t="s">
        <v>2813</v>
      </c>
      <c r="Z1075" s="193" t="s">
        <v>334</v>
      </c>
      <c r="AA1075" s="554"/>
      <c r="AB1075" s="554" t="s">
        <v>190</v>
      </c>
      <c r="AC1075" s="554">
        <f>SUMIF(Sheet3!B:B,C1075,Sheet3!D:D)</f>
        <v>65</v>
      </c>
      <c r="AD1075" s="194"/>
      <c r="AE1075" s="75"/>
      <c r="AF1075" s="554"/>
    </row>
    <row r="1076" ht="24" outlineLevel="2" spans="1:32">
      <c r="A1076" s="126">
        <f>MAX($A$7:A1075)+1</f>
        <v>726</v>
      </c>
      <c r="B1076" s="194" t="s">
        <v>116</v>
      </c>
      <c r="C1076" s="407" t="s">
        <v>120</v>
      </c>
      <c r="D1076" s="194" t="s">
        <v>242</v>
      </c>
      <c r="E1076" s="194" t="s">
        <v>2894</v>
      </c>
      <c r="F1076" s="194" t="s">
        <v>2895</v>
      </c>
      <c r="G1076" s="193">
        <v>0.572</v>
      </c>
      <c r="H1076" s="193">
        <v>0.931</v>
      </c>
      <c r="I1076" s="193"/>
      <c r="J1076" s="193">
        <v>0.359</v>
      </c>
      <c r="K1076" s="126">
        <v>23.335</v>
      </c>
      <c r="L1076" s="126">
        <v>22</v>
      </c>
      <c r="M1076" s="126">
        <f t="shared" si="97"/>
        <v>17</v>
      </c>
      <c r="N1076" s="645">
        <f t="shared" si="98"/>
        <v>17</v>
      </c>
      <c r="O1076" s="126"/>
      <c r="P1076" s="194"/>
      <c r="Q1076" s="194"/>
      <c r="R1076" s="194"/>
      <c r="S1076" s="194"/>
      <c r="T1076" s="194"/>
      <c r="U1076" s="194"/>
      <c r="V1076" s="194" t="s">
        <v>245</v>
      </c>
      <c r="W1076" s="226">
        <v>29</v>
      </c>
      <c r="X1076" s="226">
        <v>24</v>
      </c>
      <c r="Y1076" s="194" t="s">
        <v>2813</v>
      </c>
      <c r="Z1076" s="193" t="s">
        <v>334</v>
      </c>
      <c r="AA1076" s="554"/>
      <c r="AB1076" s="554" t="s">
        <v>190</v>
      </c>
      <c r="AC1076" s="554">
        <f>SUMIF(Sheet3!B:B,C1076,Sheet3!D:D)</f>
        <v>65</v>
      </c>
      <c r="AD1076" s="194"/>
      <c r="AE1076" s="75"/>
      <c r="AF1076" s="554"/>
    </row>
    <row r="1077" ht="36" outlineLevel="2" spans="1:32">
      <c r="A1077" s="126">
        <f>MAX($A$7:A1076)+1</f>
        <v>727</v>
      </c>
      <c r="B1077" s="194" t="s">
        <v>116</v>
      </c>
      <c r="C1077" s="407" t="s">
        <v>120</v>
      </c>
      <c r="D1077" s="194" t="s">
        <v>242</v>
      </c>
      <c r="E1077" s="194" t="s">
        <v>2896</v>
      </c>
      <c r="F1077" s="194" t="s">
        <v>2897</v>
      </c>
      <c r="G1077" s="193">
        <v>0</v>
      </c>
      <c r="H1077" s="193">
        <v>3</v>
      </c>
      <c r="I1077" s="193"/>
      <c r="J1077" s="193">
        <v>3</v>
      </c>
      <c r="K1077" s="126">
        <v>195</v>
      </c>
      <c r="L1077" s="126">
        <v>178</v>
      </c>
      <c r="M1077" s="126">
        <f t="shared" si="97"/>
        <v>139</v>
      </c>
      <c r="N1077" s="645">
        <f t="shared" si="98"/>
        <v>139</v>
      </c>
      <c r="O1077" s="126"/>
      <c r="P1077" s="194"/>
      <c r="Q1077" s="194"/>
      <c r="R1077" s="194"/>
      <c r="S1077" s="194"/>
      <c r="T1077" s="194"/>
      <c r="U1077" s="194"/>
      <c r="V1077" s="194" t="s">
        <v>245</v>
      </c>
      <c r="W1077" s="226">
        <v>240</v>
      </c>
      <c r="X1077" s="226">
        <v>204</v>
      </c>
      <c r="Y1077" s="194" t="s">
        <v>2810</v>
      </c>
      <c r="Z1077" s="193" t="s">
        <v>334</v>
      </c>
      <c r="AA1077" s="554"/>
      <c r="AB1077" s="554" t="s">
        <v>190</v>
      </c>
      <c r="AC1077" s="554">
        <f>SUMIF(Sheet3!B:B,C1077,Sheet3!D:D)</f>
        <v>65</v>
      </c>
      <c r="AD1077" s="194"/>
      <c r="AE1077" s="75"/>
      <c r="AF1077" s="554"/>
    </row>
    <row r="1078" ht="24" outlineLevel="2" spans="1:32">
      <c r="A1078" s="126">
        <f>MAX($A$7:A1077)+1</f>
        <v>728</v>
      </c>
      <c r="B1078" s="194" t="s">
        <v>116</v>
      </c>
      <c r="C1078" s="407" t="s">
        <v>120</v>
      </c>
      <c r="D1078" s="194" t="s">
        <v>242</v>
      </c>
      <c r="E1078" s="194" t="s">
        <v>2898</v>
      </c>
      <c r="F1078" s="194" t="s">
        <v>2899</v>
      </c>
      <c r="G1078" s="193">
        <v>0</v>
      </c>
      <c r="H1078" s="193">
        <v>1.343</v>
      </c>
      <c r="I1078" s="193"/>
      <c r="J1078" s="193">
        <v>1.343</v>
      </c>
      <c r="K1078" s="126">
        <v>87.295</v>
      </c>
      <c r="L1078" s="126">
        <v>83</v>
      </c>
      <c r="M1078" s="126">
        <f t="shared" si="97"/>
        <v>65</v>
      </c>
      <c r="N1078" s="645">
        <f t="shared" si="98"/>
        <v>65</v>
      </c>
      <c r="O1078" s="126"/>
      <c r="P1078" s="194"/>
      <c r="Q1078" s="194"/>
      <c r="R1078" s="194"/>
      <c r="S1078" s="194"/>
      <c r="T1078" s="194"/>
      <c r="U1078" s="194"/>
      <c r="V1078" s="194" t="s">
        <v>245</v>
      </c>
      <c r="W1078" s="226">
        <v>107</v>
      </c>
      <c r="X1078" s="226">
        <v>91</v>
      </c>
      <c r="Y1078" s="194" t="s">
        <v>2813</v>
      </c>
      <c r="Z1078" s="193" t="s">
        <v>334</v>
      </c>
      <c r="AA1078" s="554"/>
      <c r="AB1078" s="554" t="s">
        <v>190</v>
      </c>
      <c r="AC1078" s="554">
        <f>SUMIF(Sheet3!B:B,C1078,Sheet3!D:D)</f>
        <v>65</v>
      </c>
      <c r="AD1078" s="194"/>
      <c r="AE1078" s="75"/>
      <c r="AF1078" s="554"/>
    </row>
    <row r="1079" ht="24" outlineLevel="2" spans="1:32">
      <c r="A1079" s="126">
        <f>MAX($A$7:A1078)+1</f>
        <v>729</v>
      </c>
      <c r="B1079" s="194" t="s">
        <v>116</v>
      </c>
      <c r="C1079" s="407" t="s">
        <v>120</v>
      </c>
      <c r="D1079" s="194" t="s">
        <v>242</v>
      </c>
      <c r="E1079" s="194" t="s">
        <v>2900</v>
      </c>
      <c r="F1079" s="194" t="s">
        <v>2901</v>
      </c>
      <c r="G1079" s="193">
        <v>0</v>
      </c>
      <c r="H1079" s="193">
        <v>0.4</v>
      </c>
      <c r="I1079" s="193"/>
      <c r="J1079" s="193">
        <v>0.4</v>
      </c>
      <c r="K1079" s="126">
        <v>26</v>
      </c>
      <c r="L1079" s="126">
        <v>30</v>
      </c>
      <c r="M1079" s="126">
        <f t="shared" si="97"/>
        <v>23</v>
      </c>
      <c r="N1079" s="645">
        <f t="shared" si="98"/>
        <v>23</v>
      </c>
      <c r="O1079" s="126"/>
      <c r="P1079" s="194"/>
      <c r="Q1079" s="194"/>
      <c r="R1079" s="194"/>
      <c r="S1079" s="194"/>
      <c r="T1079" s="194"/>
      <c r="U1079" s="194"/>
      <c r="V1079" s="194" t="s">
        <v>245</v>
      </c>
      <c r="W1079" s="226">
        <v>32</v>
      </c>
      <c r="X1079" s="226">
        <v>27</v>
      </c>
      <c r="Y1079" s="194" t="s">
        <v>2810</v>
      </c>
      <c r="Z1079" s="193" t="s">
        <v>334</v>
      </c>
      <c r="AA1079" s="554"/>
      <c r="AB1079" s="554" t="s">
        <v>190</v>
      </c>
      <c r="AC1079" s="554">
        <f>SUMIF(Sheet3!B:B,C1079,Sheet3!D:D)</f>
        <v>65</v>
      </c>
      <c r="AD1079" s="194"/>
      <c r="AE1079" s="75"/>
      <c r="AF1079" s="554"/>
    </row>
    <row r="1080" ht="24" outlineLevel="2" spans="1:32">
      <c r="A1080" s="126">
        <f>MAX($A$7:A1079)+1</f>
        <v>730</v>
      </c>
      <c r="B1080" s="194" t="s">
        <v>116</v>
      </c>
      <c r="C1080" s="407" t="s">
        <v>120</v>
      </c>
      <c r="D1080" s="194" t="s">
        <v>242</v>
      </c>
      <c r="E1080" s="194" t="s">
        <v>2902</v>
      </c>
      <c r="F1080" s="194" t="s">
        <v>2903</v>
      </c>
      <c r="G1080" s="193">
        <v>0</v>
      </c>
      <c r="H1080" s="193">
        <v>0.5</v>
      </c>
      <c r="I1080" s="193"/>
      <c r="J1080" s="193">
        <v>0.5</v>
      </c>
      <c r="K1080" s="126">
        <v>32.5</v>
      </c>
      <c r="L1080" s="126">
        <v>36</v>
      </c>
      <c r="M1080" s="126">
        <f t="shared" si="97"/>
        <v>28</v>
      </c>
      <c r="N1080" s="645">
        <f t="shared" si="98"/>
        <v>28</v>
      </c>
      <c r="O1080" s="126"/>
      <c r="P1080" s="194"/>
      <c r="Q1080" s="194"/>
      <c r="R1080" s="194"/>
      <c r="S1080" s="194"/>
      <c r="T1080" s="194"/>
      <c r="U1080" s="194"/>
      <c r="V1080" s="194" t="s">
        <v>245</v>
      </c>
      <c r="W1080" s="226">
        <v>40</v>
      </c>
      <c r="X1080" s="226">
        <v>34</v>
      </c>
      <c r="Y1080" s="194" t="s">
        <v>2810</v>
      </c>
      <c r="Z1080" s="193" t="s">
        <v>334</v>
      </c>
      <c r="AA1080" s="554"/>
      <c r="AB1080" s="554" t="s">
        <v>190</v>
      </c>
      <c r="AC1080" s="554">
        <f>SUMIF(Sheet3!B:B,C1080,Sheet3!D:D)</f>
        <v>65</v>
      </c>
      <c r="AD1080" s="194"/>
      <c r="AE1080" s="75"/>
      <c r="AF1080" s="554"/>
    </row>
    <row r="1081" ht="24" outlineLevel="2" spans="1:32">
      <c r="A1081" s="126">
        <f>MAX($A$7:A1080)+1</f>
        <v>731</v>
      </c>
      <c r="B1081" s="194" t="s">
        <v>116</v>
      </c>
      <c r="C1081" s="407" t="s">
        <v>120</v>
      </c>
      <c r="D1081" s="194" t="s">
        <v>242</v>
      </c>
      <c r="E1081" s="194" t="s">
        <v>2904</v>
      </c>
      <c r="F1081" s="194" t="s">
        <v>2905</v>
      </c>
      <c r="G1081" s="193">
        <v>0</v>
      </c>
      <c r="H1081" s="193">
        <v>1.38</v>
      </c>
      <c r="I1081" s="193"/>
      <c r="J1081" s="193">
        <v>1.38</v>
      </c>
      <c r="K1081" s="126">
        <v>89.7</v>
      </c>
      <c r="L1081" s="126">
        <v>86</v>
      </c>
      <c r="M1081" s="126">
        <f t="shared" si="97"/>
        <v>67</v>
      </c>
      <c r="N1081" s="645">
        <f t="shared" si="98"/>
        <v>67</v>
      </c>
      <c r="O1081" s="126"/>
      <c r="P1081" s="194"/>
      <c r="Q1081" s="194"/>
      <c r="R1081" s="194"/>
      <c r="S1081" s="194"/>
      <c r="T1081" s="194"/>
      <c r="U1081" s="194"/>
      <c r="V1081" s="194" t="s">
        <v>245</v>
      </c>
      <c r="W1081" s="226">
        <v>110</v>
      </c>
      <c r="X1081" s="226">
        <v>94</v>
      </c>
      <c r="Y1081" s="194" t="s">
        <v>2813</v>
      </c>
      <c r="Z1081" s="193" t="s">
        <v>334</v>
      </c>
      <c r="AA1081" s="554"/>
      <c r="AB1081" s="554" t="s">
        <v>190</v>
      </c>
      <c r="AC1081" s="554">
        <f>SUMIF(Sheet3!B:B,C1081,Sheet3!D:D)</f>
        <v>65</v>
      </c>
      <c r="AD1081" s="194"/>
      <c r="AE1081" s="75"/>
      <c r="AF1081" s="554"/>
    </row>
    <row r="1082" ht="24" outlineLevel="2" spans="1:32">
      <c r="A1082" s="126">
        <f>MAX($A$7:A1081)+1</f>
        <v>732</v>
      </c>
      <c r="B1082" s="194" t="s">
        <v>116</v>
      </c>
      <c r="C1082" s="407" t="s">
        <v>120</v>
      </c>
      <c r="D1082" s="194" t="s">
        <v>242</v>
      </c>
      <c r="E1082" s="194" t="s">
        <v>2906</v>
      </c>
      <c r="F1082" s="194" t="s">
        <v>2907</v>
      </c>
      <c r="G1082" s="193">
        <v>0</v>
      </c>
      <c r="H1082" s="193">
        <v>2.846</v>
      </c>
      <c r="I1082" s="193"/>
      <c r="J1082" s="193">
        <v>2.846</v>
      </c>
      <c r="K1082" s="126">
        <v>184.99</v>
      </c>
      <c r="L1082" s="126">
        <v>176</v>
      </c>
      <c r="M1082" s="126">
        <f t="shared" si="97"/>
        <v>137</v>
      </c>
      <c r="N1082" s="645">
        <f t="shared" si="98"/>
        <v>137</v>
      </c>
      <c r="O1082" s="126"/>
      <c r="P1082" s="194"/>
      <c r="Q1082" s="194"/>
      <c r="R1082" s="194"/>
      <c r="S1082" s="194"/>
      <c r="T1082" s="194"/>
      <c r="U1082" s="194"/>
      <c r="V1082" s="194" t="s">
        <v>245</v>
      </c>
      <c r="W1082" s="226">
        <v>228</v>
      </c>
      <c r="X1082" s="226">
        <v>194</v>
      </c>
      <c r="Y1082" s="194" t="s">
        <v>2813</v>
      </c>
      <c r="Z1082" s="193" t="s">
        <v>334</v>
      </c>
      <c r="AA1082" s="554"/>
      <c r="AB1082" s="554" t="s">
        <v>190</v>
      </c>
      <c r="AC1082" s="554">
        <f>SUMIF(Sheet3!B:B,C1082,Sheet3!D:D)</f>
        <v>65</v>
      </c>
      <c r="AD1082" s="194"/>
      <c r="AE1082" s="75"/>
      <c r="AF1082" s="554"/>
    </row>
    <row r="1083" ht="24" outlineLevel="2" spans="1:32">
      <c r="A1083" s="126">
        <f>MAX($A$7:A1082)+1</f>
        <v>733</v>
      </c>
      <c r="B1083" s="194" t="s">
        <v>116</v>
      </c>
      <c r="C1083" s="407" t="s">
        <v>120</v>
      </c>
      <c r="D1083" s="194" t="s">
        <v>242</v>
      </c>
      <c r="E1083" s="194" t="s">
        <v>2908</v>
      </c>
      <c r="F1083" s="194" t="s">
        <v>2909</v>
      </c>
      <c r="G1083" s="193">
        <v>0</v>
      </c>
      <c r="H1083" s="193">
        <v>2.445</v>
      </c>
      <c r="I1083" s="193"/>
      <c r="J1083" s="193">
        <v>2.445</v>
      </c>
      <c r="K1083" s="126">
        <v>158.925</v>
      </c>
      <c r="L1083" s="126">
        <v>144</v>
      </c>
      <c r="M1083" s="126">
        <f t="shared" si="97"/>
        <v>112</v>
      </c>
      <c r="N1083" s="645">
        <f t="shared" si="98"/>
        <v>112</v>
      </c>
      <c r="O1083" s="126"/>
      <c r="P1083" s="194"/>
      <c r="Q1083" s="194"/>
      <c r="R1083" s="194"/>
      <c r="S1083" s="194"/>
      <c r="T1083" s="194"/>
      <c r="U1083" s="194"/>
      <c r="V1083" s="194" t="s">
        <v>245</v>
      </c>
      <c r="W1083" s="226">
        <v>196</v>
      </c>
      <c r="X1083" s="226">
        <v>166</v>
      </c>
      <c r="Y1083" s="194" t="s">
        <v>2810</v>
      </c>
      <c r="Z1083" s="193" t="s">
        <v>334</v>
      </c>
      <c r="AA1083" s="554"/>
      <c r="AB1083" s="554" t="s">
        <v>190</v>
      </c>
      <c r="AC1083" s="554">
        <f>SUMIF(Sheet3!B:B,C1083,Sheet3!D:D)</f>
        <v>65</v>
      </c>
      <c r="AD1083" s="194"/>
      <c r="AE1083" s="75"/>
      <c r="AF1083" s="554"/>
    </row>
    <row r="1084" ht="24" outlineLevel="2" spans="1:32">
      <c r="A1084" s="126">
        <f>MAX($A$7:A1083)+1</f>
        <v>734</v>
      </c>
      <c r="B1084" s="194" t="s">
        <v>116</v>
      </c>
      <c r="C1084" s="407" t="s">
        <v>120</v>
      </c>
      <c r="D1084" s="194" t="s">
        <v>242</v>
      </c>
      <c r="E1084" s="194" t="s">
        <v>2910</v>
      </c>
      <c r="F1084" s="194" t="s">
        <v>2911</v>
      </c>
      <c r="G1084" s="193">
        <v>0</v>
      </c>
      <c r="H1084" s="193">
        <v>3.93</v>
      </c>
      <c r="I1084" s="193"/>
      <c r="J1084" s="193">
        <v>3.93</v>
      </c>
      <c r="K1084" s="126">
        <v>255.45</v>
      </c>
      <c r="L1084" s="126">
        <v>246</v>
      </c>
      <c r="M1084" s="126">
        <f t="shared" si="97"/>
        <v>192</v>
      </c>
      <c r="N1084" s="645">
        <f t="shared" si="98"/>
        <v>192</v>
      </c>
      <c r="O1084" s="126"/>
      <c r="P1084" s="194"/>
      <c r="Q1084" s="194"/>
      <c r="R1084" s="194"/>
      <c r="S1084" s="194"/>
      <c r="T1084" s="194"/>
      <c r="U1084" s="194"/>
      <c r="V1084" s="194" t="s">
        <v>245</v>
      </c>
      <c r="W1084" s="226">
        <v>314</v>
      </c>
      <c r="X1084" s="226">
        <v>267</v>
      </c>
      <c r="Y1084" s="194" t="s">
        <v>2813</v>
      </c>
      <c r="Z1084" s="193" t="s">
        <v>334</v>
      </c>
      <c r="AA1084" s="554"/>
      <c r="AB1084" s="554" t="s">
        <v>190</v>
      </c>
      <c r="AC1084" s="554">
        <f>SUMIF(Sheet3!B:B,C1084,Sheet3!D:D)</f>
        <v>65</v>
      </c>
      <c r="AD1084" s="194"/>
      <c r="AE1084" s="75"/>
      <c r="AF1084" s="554"/>
    </row>
    <row r="1085" ht="24" outlineLevel="2" spans="1:32">
      <c r="A1085" s="126">
        <f>MAX($A$7:A1084)+1</f>
        <v>735</v>
      </c>
      <c r="B1085" s="194" t="s">
        <v>116</v>
      </c>
      <c r="C1085" s="407" t="s">
        <v>120</v>
      </c>
      <c r="D1085" s="194" t="s">
        <v>242</v>
      </c>
      <c r="E1085" s="194" t="s">
        <v>2912</v>
      </c>
      <c r="F1085" s="194" t="s">
        <v>2913</v>
      </c>
      <c r="G1085" s="193">
        <v>0</v>
      </c>
      <c r="H1085" s="193">
        <v>1.701</v>
      </c>
      <c r="I1085" s="193"/>
      <c r="J1085" s="193">
        <v>1.701</v>
      </c>
      <c r="K1085" s="126">
        <v>110.565</v>
      </c>
      <c r="L1085" s="126">
        <v>116</v>
      </c>
      <c r="M1085" s="126">
        <f t="shared" si="97"/>
        <v>90</v>
      </c>
      <c r="N1085" s="645">
        <f t="shared" si="98"/>
        <v>90</v>
      </c>
      <c r="O1085" s="126"/>
      <c r="P1085" s="194"/>
      <c r="Q1085" s="194"/>
      <c r="R1085" s="194"/>
      <c r="S1085" s="194"/>
      <c r="T1085" s="194"/>
      <c r="U1085" s="194"/>
      <c r="V1085" s="194" t="s">
        <v>245</v>
      </c>
      <c r="W1085" s="226">
        <v>136</v>
      </c>
      <c r="X1085" s="226">
        <v>116</v>
      </c>
      <c r="Y1085" s="194" t="s">
        <v>2813</v>
      </c>
      <c r="Z1085" s="193" t="s">
        <v>334</v>
      </c>
      <c r="AA1085" s="554"/>
      <c r="AB1085" s="554" t="s">
        <v>190</v>
      </c>
      <c r="AC1085" s="554">
        <f>SUMIF(Sheet3!B:B,C1085,Sheet3!D:D)</f>
        <v>65</v>
      </c>
      <c r="AD1085" s="194"/>
      <c r="AE1085" s="75"/>
      <c r="AF1085" s="554"/>
    </row>
    <row r="1086" ht="24" outlineLevel="2" spans="1:32">
      <c r="A1086" s="126">
        <f>MAX($A$7:A1085)+1</f>
        <v>736</v>
      </c>
      <c r="B1086" s="194" t="s">
        <v>116</v>
      </c>
      <c r="C1086" s="407" t="s">
        <v>120</v>
      </c>
      <c r="D1086" s="194" t="s">
        <v>242</v>
      </c>
      <c r="E1086" s="194" t="s">
        <v>2914</v>
      </c>
      <c r="F1086" s="194" t="s">
        <v>2915</v>
      </c>
      <c r="G1086" s="193">
        <v>0</v>
      </c>
      <c r="H1086" s="193">
        <v>3.966</v>
      </c>
      <c r="I1086" s="193"/>
      <c r="J1086" s="193">
        <v>3.966</v>
      </c>
      <c r="K1086" s="126">
        <v>257.79</v>
      </c>
      <c r="L1086" s="126">
        <v>268</v>
      </c>
      <c r="M1086" s="126">
        <f t="shared" si="97"/>
        <v>209</v>
      </c>
      <c r="N1086" s="645">
        <f t="shared" si="98"/>
        <v>209</v>
      </c>
      <c r="O1086" s="126"/>
      <c r="P1086" s="194"/>
      <c r="Q1086" s="194"/>
      <c r="R1086" s="194"/>
      <c r="S1086" s="194"/>
      <c r="T1086" s="194"/>
      <c r="U1086" s="194"/>
      <c r="V1086" s="194" t="s">
        <v>245</v>
      </c>
      <c r="W1086" s="226">
        <v>317.28</v>
      </c>
      <c r="X1086" s="226">
        <v>269.688</v>
      </c>
      <c r="Y1086" s="194" t="s">
        <v>2813</v>
      </c>
      <c r="Z1086" s="193" t="s">
        <v>334</v>
      </c>
      <c r="AA1086" s="554"/>
      <c r="AB1086" s="554" t="s">
        <v>190</v>
      </c>
      <c r="AC1086" s="554">
        <f>SUMIF(Sheet3!B:B,C1086,Sheet3!D:D)</f>
        <v>65</v>
      </c>
      <c r="AD1086" s="194"/>
      <c r="AE1086" s="75"/>
      <c r="AF1086" s="554"/>
    </row>
    <row r="1087" ht="24" outlineLevel="2" spans="1:32">
      <c r="A1087" s="126">
        <f>MAX($A$7:A1086)+1</f>
        <v>737</v>
      </c>
      <c r="B1087" s="194" t="s">
        <v>116</v>
      </c>
      <c r="C1087" s="407" t="s">
        <v>120</v>
      </c>
      <c r="D1087" s="194" t="s">
        <v>242</v>
      </c>
      <c r="E1087" s="194" t="s">
        <v>2916</v>
      </c>
      <c r="F1087" s="194" t="s">
        <v>2917</v>
      </c>
      <c r="G1087" s="193">
        <v>0</v>
      </c>
      <c r="H1087" s="193">
        <v>1.907</v>
      </c>
      <c r="I1087" s="193"/>
      <c r="J1087" s="193">
        <v>1.907</v>
      </c>
      <c r="K1087" s="126">
        <v>123.955</v>
      </c>
      <c r="L1087" s="126">
        <v>98</v>
      </c>
      <c r="M1087" s="126">
        <f t="shared" si="97"/>
        <v>76</v>
      </c>
      <c r="N1087" s="645">
        <f t="shared" si="98"/>
        <v>76</v>
      </c>
      <c r="O1087" s="126"/>
      <c r="P1087" s="194"/>
      <c r="Q1087" s="194"/>
      <c r="R1087" s="194"/>
      <c r="S1087" s="194"/>
      <c r="T1087" s="194"/>
      <c r="U1087" s="194"/>
      <c r="V1087" s="194" t="s">
        <v>245</v>
      </c>
      <c r="W1087" s="226">
        <v>153</v>
      </c>
      <c r="X1087" s="226">
        <v>130</v>
      </c>
      <c r="Y1087" s="194" t="s">
        <v>2810</v>
      </c>
      <c r="Z1087" s="193" t="s">
        <v>334</v>
      </c>
      <c r="AA1087" s="554"/>
      <c r="AB1087" s="554" t="s">
        <v>190</v>
      </c>
      <c r="AC1087" s="554">
        <f>SUMIF(Sheet3!B:B,C1087,Sheet3!D:D)</f>
        <v>65</v>
      </c>
      <c r="AD1087" s="194"/>
      <c r="AE1087" s="75"/>
      <c r="AF1087" s="554"/>
    </row>
    <row r="1088" ht="24" outlineLevel="2" spans="1:32">
      <c r="A1088" s="126">
        <f>MAX($A$7:A1087)+1</f>
        <v>738</v>
      </c>
      <c r="B1088" s="194" t="s">
        <v>116</v>
      </c>
      <c r="C1088" s="407" t="s">
        <v>120</v>
      </c>
      <c r="D1088" s="194" t="s">
        <v>242</v>
      </c>
      <c r="E1088" s="194" t="s">
        <v>2918</v>
      </c>
      <c r="F1088" s="194" t="s">
        <v>2919</v>
      </c>
      <c r="G1088" s="193">
        <v>1.58</v>
      </c>
      <c r="H1088" s="193">
        <v>5.366</v>
      </c>
      <c r="I1088" s="193"/>
      <c r="J1088" s="193">
        <v>3.786</v>
      </c>
      <c r="K1088" s="126">
        <v>495.966</v>
      </c>
      <c r="L1088" s="126">
        <v>539</v>
      </c>
      <c r="M1088" s="126">
        <f t="shared" si="97"/>
        <v>420</v>
      </c>
      <c r="N1088" s="645">
        <f t="shared" si="98"/>
        <v>420</v>
      </c>
      <c r="O1088" s="126"/>
      <c r="P1088" s="194"/>
      <c r="Q1088" s="194"/>
      <c r="R1088" s="194"/>
      <c r="S1088" s="194"/>
      <c r="T1088" s="194"/>
      <c r="U1088" s="194"/>
      <c r="V1088" s="194" t="s">
        <v>342</v>
      </c>
      <c r="W1088" s="226">
        <v>681.48</v>
      </c>
      <c r="X1088" s="226">
        <v>564.114</v>
      </c>
      <c r="Y1088" s="194" t="s">
        <v>2828</v>
      </c>
      <c r="Z1088" s="193" t="s">
        <v>334</v>
      </c>
      <c r="AA1088" s="554"/>
      <c r="AB1088" s="554" t="s">
        <v>340</v>
      </c>
      <c r="AC1088" s="554">
        <f>SUMIF(Sheet3!B:B,C1088,Sheet3!E:E)</f>
        <v>145</v>
      </c>
      <c r="AD1088" s="194"/>
      <c r="AE1088" s="75"/>
      <c r="AF1088" s="554"/>
    </row>
    <row r="1089" ht="24" outlineLevel="2" spans="1:32">
      <c r="A1089" s="126">
        <f>MAX($A$7:A1088)+1</f>
        <v>739</v>
      </c>
      <c r="B1089" s="194" t="s">
        <v>116</v>
      </c>
      <c r="C1089" s="407" t="s">
        <v>120</v>
      </c>
      <c r="D1089" s="194" t="s">
        <v>242</v>
      </c>
      <c r="E1089" s="194" t="s">
        <v>2920</v>
      </c>
      <c r="F1089" s="194" t="s">
        <v>2921</v>
      </c>
      <c r="G1089" s="193">
        <v>16.607</v>
      </c>
      <c r="H1089" s="193">
        <v>17.526</v>
      </c>
      <c r="I1089" s="193"/>
      <c r="J1089" s="193">
        <v>0.919</v>
      </c>
      <c r="K1089" s="126">
        <v>120.389</v>
      </c>
      <c r="L1089" s="126">
        <v>138</v>
      </c>
      <c r="M1089" s="126">
        <f t="shared" si="97"/>
        <v>108</v>
      </c>
      <c r="N1089" s="645">
        <f t="shared" si="98"/>
        <v>108</v>
      </c>
      <c r="O1089" s="126"/>
      <c r="P1089" s="194"/>
      <c r="Q1089" s="194"/>
      <c r="R1089" s="194"/>
      <c r="S1089" s="194"/>
      <c r="T1089" s="194"/>
      <c r="U1089" s="194"/>
      <c r="V1089" s="194" t="s">
        <v>342</v>
      </c>
      <c r="W1089" s="226">
        <v>165.42</v>
      </c>
      <c r="X1089" s="226">
        <v>136.931</v>
      </c>
      <c r="Y1089" s="194" t="s">
        <v>2828</v>
      </c>
      <c r="Z1089" s="193" t="s">
        <v>334</v>
      </c>
      <c r="AA1089" s="554"/>
      <c r="AB1089" s="554" t="s">
        <v>340</v>
      </c>
      <c r="AC1089" s="554">
        <f>SUMIF(Sheet3!B:B,C1089,Sheet3!E:E)</f>
        <v>145</v>
      </c>
      <c r="AD1089" s="194"/>
      <c r="AE1089" s="75"/>
      <c r="AF1089" s="554"/>
    </row>
    <row r="1090" ht="24" outlineLevel="2" spans="1:32">
      <c r="A1090" s="126">
        <f>MAX($A$7:A1089)+1</f>
        <v>740</v>
      </c>
      <c r="B1090" s="194" t="s">
        <v>116</v>
      </c>
      <c r="C1090" s="407" t="s">
        <v>120</v>
      </c>
      <c r="D1090" s="194" t="s">
        <v>242</v>
      </c>
      <c r="E1090" s="194" t="s">
        <v>2922</v>
      </c>
      <c r="F1090" s="194" t="s">
        <v>2923</v>
      </c>
      <c r="G1090" s="193">
        <v>3.756</v>
      </c>
      <c r="H1090" s="193">
        <v>5.038</v>
      </c>
      <c r="I1090" s="193"/>
      <c r="J1090" s="193">
        <v>1.282</v>
      </c>
      <c r="K1090" s="126">
        <v>83.33</v>
      </c>
      <c r="L1090" s="126">
        <v>93</v>
      </c>
      <c r="M1090" s="126">
        <f t="shared" si="97"/>
        <v>73</v>
      </c>
      <c r="N1090" s="645">
        <f t="shared" si="98"/>
        <v>73</v>
      </c>
      <c r="O1090" s="126"/>
      <c r="P1090" s="194"/>
      <c r="Q1090" s="194"/>
      <c r="R1090" s="194"/>
      <c r="S1090" s="194"/>
      <c r="T1090" s="194"/>
      <c r="U1090" s="194"/>
      <c r="V1090" s="194" t="s">
        <v>245</v>
      </c>
      <c r="W1090" s="226">
        <v>103</v>
      </c>
      <c r="X1090" s="226">
        <v>87</v>
      </c>
      <c r="Y1090" s="194" t="s">
        <v>2810</v>
      </c>
      <c r="Z1090" s="193" t="s">
        <v>334</v>
      </c>
      <c r="AA1090" s="554"/>
      <c r="AB1090" s="554" t="s">
        <v>190</v>
      </c>
      <c r="AC1090" s="554">
        <f>SUMIF(Sheet3!B:B,C1090,Sheet3!D:D)</f>
        <v>65</v>
      </c>
      <c r="AD1090" s="194"/>
      <c r="AE1090" s="75"/>
      <c r="AF1090" s="554"/>
    </row>
    <row r="1091" ht="24" outlineLevel="2" spans="1:32">
      <c r="A1091" s="126">
        <f>MAX($A$7:A1090)+1</f>
        <v>741</v>
      </c>
      <c r="B1091" s="194" t="s">
        <v>116</v>
      </c>
      <c r="C1091" s="407" t="s">
        <v>120</v>
      </c>
      <c r="D1091" s="194" t="s">
        <v>242</v>
      </c>
      <c r="E1091" s="194" t="s">
        <v>2924</v>
      </c>
      <c r="F1091" s="194" t="s">
        <v>2925</v>
      </c>
      <c r="G1091" s="193">
        <v>9.699</v>
      </c>
      <c r="H1091" s="193">
        <v>14.361</v>
      </c>
      <c r="I1091" s="193"/>
      <c r="J1091" s="193">
        <v>4.662</v>
      </c>
      <c r="K1091" s="126">
        <v>610.722</v>
      </c>
      <c r="L1091" s="126">
        <v>658</v>
      </c>
      <c r="M1091" s="126">
        <f t="shared" si="97"/>
        <v>513</v>
      </c>
      <c r="N1091" s="645">
        <f t="shared" si="98"/>
        <v>513</v>
      </c>
      <c r="O1091" s="126"/>
      <c r="P1091" s="194"/>
      <c r="Q1091" s="194"/>
      <c r="R1091" s="194"/>
      <c r="S1091" s="194"/>
      <c r="T1091" s="194"/>
      <c r="U1091" s="194"/>
      <c r="V1091" s="194" t="s">
        <v>342</v>
      </c>
      <c r="W1091" s="226">
        <v>839.16</v>
      </c>
      <c r="X1091" s="226">
        <v>694.638</v>
      </c>
      <c r="Y1091" s="194" t="s">
        <v>2828</v>
      </c>
      <c r="Z1091" s="193" t="s">
        <v>334</v>
      </c>
      <c r="AA1091" s="554"/>
      <c r="AB1091" s="554" t="s">
        <v>340</v>
      </c>
      <c r="AC1091" s="554">
        <f>SUMIF(Sheet3!B:B,C1091,Sheet3!E:E)</f>
        <v>145</v>
      </c>
      <c r="AD1091" s="194"/>
      <c r="AE1091" s="75"/>
      <c r="AF1091" s="554"/>
    </row>
    <row r="1092" ht="24" outlineLevel="2" spans="1:32">
      <c r="A1092" s="126">
        <f>MAX($A$7:A1091)+1</f>
        <v>742</v>
      </c>
      <c r="B1092" s="194" t="s">
        <v>116</v>
      </c>
      <c r="C1092" s="407" t="s">
        <v>120</v>
      </c>
      <c r="D1092" s="194" t="s">
        <v>242</v>
      </c>
      <c r="E1092" s="194" t="s">
        <v>2926</v>
      </c>
      <c r="F1092" s="194" t="s">
        <v>2927</v>
      </c>
      <c r="G1092" s="193">
        <v>0</v>
      </c>
      <c r="H1092" s="193">
        <v>0.431</v>
      </c>
      <c r="I1092" s="193"/>
      <c r="J1092" s="193">
        <v>0.431</v>
      </c>
      <c r="K1092" s="126">
        <v>28.015</v>
      </c>
      <c r="L1092" s="126">
        <v>10</v>
      </c>
      <c r="M1092" s="126">
        <f t="shared" si="97"/>
        <v>8</v>
      </c>
      <c r="N1092" s="645">
        <f t="shared" si="98"/>
        <v>8</v>
      </c>
      <c r="O1092" s="126"/>
      <c r="P1092" s="194"/>
      <c r="Q1092" s="194"/>
      <c r="R1092" s="194"/>
      <c r="S1092" s="194"/>
      <c r="T1092" s="194"/>
      <c r="U1092" s="194"/>
      <c r="V1092" s="194" t="s">
        <v>245</v>
      </c>
      <c r="W1092" s="226">
        <v>34</v>
      </c>
      <c r="X1092" s="226">
        <v>29</v>
      </c>
      <c r="Y1092" s="194" t="s">
        <v>2810</v>
      </c>
      <c r="Z1092" s="193" t="s">
        <v>334</v>
      </c>
      <c r="AA1092" s="554"/>
      <c r="AB1092" s="554" t="s">
        <v>190</v>
      </c>
      <c r="AC1092" s="554">
        <f>SUMIF(Sheet3!B:B,C1092,Sheet3!D:D)</f>
        <v>65</v>
      </c>
      <c r="AD1092" s="194"/>
      <c r="AE1092" s="75"/>
      <c r="AF1092" s="554"/>
    </row>
    <row r="1093" ht="24" outlineLevel="2" spans="1:32">
      <c r="A1093" s="126">
        <f>MAX($A$7:A1092)+1</f>
        <v>743</v>
      </c>
      <c r="B1093" s="194" t="s">
        <v>116</v>
      </c>
      <c r="C1093" s="407" t="s">
        <v>120</v>
      </c>
      <c r="D1093" s="194" t="s">
        <v>242</v>
      </c>
      <c r="E1093" s="194" t="s">
        <v>2928</v>
      </c>
      <c r="F1093" s="194" t="s">
        <v>2929</v>
      </c>
      <c r="G1093" s="193">
        <v>0</v>
      </c>
      <c r="H1093" s="193">
        <v>4.059</v>
      </c>
      <c r="I1093" s="193"/>
      <c r="J1093" s="193">
        <v>4.059</v>
      </c>
      <c r="K1093" s="126">
        <v>263.835</v>
      </c>
      <c r="L1093" s="126">
        <v>299</v>
      </c>
      <c r="M1093" s="126">
        <f t="shared" si="97"/>
        <v>233</v>
      </c>
      <c r="N1093" s="645">
        <f t="shared" si="98"/>
        <v>233</v>
      </c>
      <c r="O1093" s="126"/>
      <c r="P1093" s="194"/>
      <c r="Q1093" s="194"/>
      <c r="R1093" s="194"/>
      <c r="S1093" s="194"/>
      <c r="T1093" s="194"/>
      <c r="U1093" s="194"/>
      <c r="V1093" s="194" t="s">
        <v>245</v>
      </c>
      <c r="W1093" s="226">
        <v>325</v>
      </c>
      <c r="X1093" s="226">
        <v>276</v>
      </c>
      <c r="Y1093" s="194" t="s">
        <v>2810</v>
      </c>
      <c r="Z1093" s="193" t="s">
        <v>334</v>
      </c>
      <c r="AA1093" s="554"/>
      <c r="AB1093" s="554" t="s">
        <v>190</v>
      </c>
      <c r="AC1093" s="554">
        <f>SUMIF(Sheet3!B:B,C1093,Sheet3!D:D)</f>
        <v>65</v>
      </c>
      <c r="AD1093" s="194"/>
      <c r="AE1093" s="75"/>
      <c r="AF1093" s="554"/>
    </row>
    <row r="1094" ht="36" outlineLevel="2" spans="1:32">
      <c r="A1094" s="126">
        <f>MAX($A$7:A1093)+1</f>
        <v>744</v>
      </c>
      <c r="B1094" s="194" t="s">
        <v>116</v>
      </c>
      <c r="C1094" s="407" t="s">
        <v>120</v>
      </c>
      <c r="D1094" s="194" t="s">
        <v>242</v>
      </c>
      <c r="E1094" s="194" t="s">
        <v>2930</v>
      </c>
      <c r="F1094" s="194" t="s">
        <v>2931</v>
      </c>
      <c r="G1094" s="193">
        <v>1.192</v>
      </c>
      <c r="H1094" s="193">
        <v>2.392</v>
      </c>
      <c r="I1094" s="193"/>
      <c r="J1094" s="193">
        <v>1.2</v>
      </c>
      <c r="K1094" s="126">
        <v>78</v>
      </c>
      <c r="L1094" s="126">
        <v>49</v>
      </c>
      <c r="M1094" s="126">
        <f t="shared" si="97"/>
        <v>38</v>
      </c>
      <c r="N1094" s="645">
        <f t="shared" si="98"/>
        <v>38</v>
      </c>
      <c r="O1094" s="126"/>
      <c r="P1094" s="194"/>
      <c r="Q1094" s="194"/>
      <c r="R1094" s="194"/>
      <c r="S1094" s="194"/>
      <c r="T1094" s="194"/>
      <c r="U1094" s="194"/>
      <c r="V1094" s="194" t="s">
        <v>245</v>
      </c>
      <c r="W1094" s="226">
        <v>96</v>
      </c>
      <c r="X1094" s="226">
        <v>82</v>
      </c>
      <c r="Y1094" s="194" t="s">
        <v>2810</v>
      </c>
      <c r="Z1094" s="193" t="s">
        <v>334</v>
      </c>
      <c r="AA1094" s="554"/>
      <c r="AB1094" s="554" t="s">
        <v>190</v>
      </c>
      <c r="AC1094" s="554">
        <f>SUMIF(Sheet3!B:B,C1094,Sheet3!D:D)</f>
        <v>65</v>
      </c>
      <c r="AD1094" s="194"/>
      <c r="AE1094" s="75"/>
      <c r="AF1094" s="554"/>
    </row>
    <row r="1095" ht="24" outlineLevel="2" spans="1:32">
      <c r="A1095" s="126">
        <f>MAX($A$7:A1094)+1</f>
        <v>745</v>
      </c>
      <c r="B1095" s="194" t="s">
        <v>116</v>
      </c>
      <c r="C1095" s="407" t="s">
        <v>120</v>
      </c>
      <c r="D1095" s="194" t="s">
        <v>242</v>
      </c>
      <c r="E1095" s="194" t="s">
        <v>2932</v>
      </c>
      <c r="F1095" s="194" t="s">
        <v>2933</v>
      </c>
      <c r="G1095" s="193">
        <v>0.202</v>
      </c>
      <c r="H1095" s="193">
        <v>1.388</v>
      </c>
      <c r="I1095" s="193"/>
      <c r="J1095" s="193">
        <v>1.186</v>
      </c>
      <c r="K1095" s="126">
        <v>77.09</v>
      </c>
      <c r="L1095" s="126">
        <v>78</v>
      </c>
      <c r="M1095" s="126">
        <f t="shared" si="97"/>
        <v>61</v>
      </c>
      <c r="N1095" s="645">
        <f t="shared" si="98"/>
        <v>61</v>
      </c>
      <c r="O1095" s="126"/>
      <c r="P1095" s="194"/>
      <c r="Q1095" s="194"/>
      <c r="R1095" s="194"/>
      <c r="S1095" s="194"/>
      <c r="T1095" s="194"/>
      <c r="U1095" s="194"/>
      <c r="V1095" s="194" t="s">
        <v>245</v>
      </c>
      <c r="W1095" s="226">
        <v>95</v>
      </c>
      <c r="X1095" s="226">
        <v>81</v>
      </c>
      <c r="Y1095" s="194" t="s">
        <v>2810</v>
      </c>
      <c r="Z1095" s="193" t="s">
        <v>334</v>
      </c>
      <c r="AA1095" s="554"/>
      <c r="AB1095" s="554" t="s">
        <v>190</v>
      </c>
      <c r="AC1095" s="554">
        <f>SUMIF(Sheet3!B:B,C1095,Sheet3!D:D)</f>
        <v>65</v>
      </c>
      <c r="AD1095" s="194"/>
      <c r="AE1095" s="75"/>
      <c r="AF1095" s="554"/>
    </row>
    <row r="1096" ht="24" outlineLevel="2" spans="1:32">
      <c r="A1096" s="126">
        <f>MAX($A$7:A1095)+1</f>
        <v>746</v>
      </c>
      <c r="B1096" s="194" t="s">
        <v>116</v>
      </c>
      <c r="C1096" s="407" t="s">
        <v>120</v>
      </c>
      <c r="D1096" s="194" t="s">
        <v>242</v>
      </c>
      <c r="E1096" s="194" t="s">
        <v>2934</v>
      </c>
      <c r="F1096" s="194" t="s">
        <v>2935</v>
      </c>
      <c r="G1096" s="193">
        <v>0</v>
      </c>
      <c r="H1096" s="193">
        <v>2.8</v>
      </c>
      <c r="I1096" s="193"/>
      <c r="J1096" s="193">
        <v>2.8</v>
      </c>
      <c r="K1096" s="126">
        <v>182</v>
      </c>
      <c r="L1096" s="126">
        <v>174</v>
      </c>
      <c r="M1096" s="126">
        <f t="shared" si="97"/>
        <v>136</v>
      </c>
      <c r="N1096" s="645">
        <f t="shared" si="98"/>
        <v>136</v>
      </c>
      <c r="O1096" s="126"/>
      <c r="P1096" s="194"/>
      <c r="Q1096" s="194"/>
      <c r="R1096" s="194"/>
      <c r="S1096" s="194"/>
      <c r="T1096" s="194"/>
      <c r="U1096" s="194"/>
      <c r="V1096" s="194" t="s">
        <v>245</v>
      </c>
      <c r="W1096" s="226">
        <v>224</v>
      </c>
      <c r="X1096" s="226">
        <v>190.4</v>
      </c>
      <c r="Y1096" s="194" t="s">
        <v>2813</v>
      </c>
      <c r="Z1096" s="193" t="s">
        <v>334</v>
      </c>
      <c r="AA1096" s="554"/>
      <c r="AB1096" s="554" t="s">
        <v>190</v>
      </c>
      <c r="AC1096" s="554">
        <f>SUMIF(Sheet3!B:B,C1096,Sheet3!D:D)</f>
        <v>65</v>
      </c>
      <c r="AD1096" s="194"/>
      <c r="AE1096" s="75"/>
      <c r="AF1096" s="554"/>
    </row>
    <row r="1097" ht="24" outlineLevel="2" spans="1:32">
      <c r="A1097" s="126">
        <f>MAX($A$7:A1096)+1</f>
        <v>747</v>
      </c>
      <c r="B1097" s="194" t="s">
        <v>116</v>
      </c>
      <c r="C1097" s="407" t="s">
        <v>120</v>
      </c>
      <c r="D1097" s="194" t="s">
        <v>242</v>
      </c>
      <c r="E1097" s="194" t="s">
        <v>2936</v>
      </c>
      <c r="F1097" s="194" t="s">
        <v>2937</v>
      </c>
      <c r="G1097" s="193">
        <v>0</v>
      </c>
      <c r="H1097" s="193">
        <v>0.321</v>
      </c>
      <c r="I1097" s="193"/>
      <c r="J1097" s="193">
        <v>0.321</v>
      </c>
      <c r="K1097" s="126">
        <v>20.865</v>
      </c>
      <c r="L1097" s="126">
        <v>20</v>
      </c>
      <c r="M1097" s="126">
        <f t="shared" si="97"/>
        <v>16</v>
      </c>
      <c r="N1097" s="645">
        <f t="shared" si="98"/>
        <v>16</v>
      </c>
      <c r="O1097" s="126"/>
      <c r="P1097" s="194"/>
      <c r="Q1097" s="194"/>
      <c r="R1097" s="194"/>
      <c r="S1097" s="194"/>
      <c r="T1097" s="194"/>
      <c r="U1097" s="194"/>
      <c r="V1097" s="194" t="s">
        <v>245</v>
      </c>
      <c r="W1097" s="226">
        <v>26</v>
      </c>
      <c r="X1097" s="226">
        <v>22</v>
      </c>
      <c r="Y1097" s="194" t="s">
        <v>2813</v>
      </c>
      <c r="Z1097" s="193" t="s">
        <v>334</v>
      </c>
      <c r="AA1097" s="554"/>
      <c r="AB1097" s="554" t="s">
        <v>190</v>
      </c>
      <c r="AC1097" s="554">
        <f>SUMIF(Sheet3!B:B,C1097,Sheet3!D:D)</f>
        <v>65</v>
      </c>
      <c r="AD1097" s="194"/>
      <c r="AE1097" s="75"/>
      <c r="AF1097" s="554"/>
    </row>
    <row r="1098" ht="24" outlineLevel="2" spans="1:32">
      <c r="A1098" s="126">
        <f>MAX($A$7:A1097)+1</f>
        <v>748</v>
      </c>
      <c r="B1098" s="194" t="s">
        <v>116</v>
      </c>
      <c r="C1098" s="407" t="s">
        <v>120</v>
      </c>
      <c r="D1098" s="194" t="s">
        <v>242</v>
      </c>
      <c r="E1098" s="194" t="s">
        <v>2938</v>
      </c>
      <c r="F1098" s="194" t="s">
        <v>2939</v>
      </c>
      <c r="G1098" s="193">
        <v>0</v>
      </c>
      <c r="H1098" s="193">
        <v>3.955</v>
      </c>
      <c r="I1098" s="193"/>
      <c r="J1098" s="193">
        <v>3.955</v>
      </c>
      <c r="K1098" s="126">
        <v>257.075</v>
      </c>
      <c r="L1098" s="126">
        <v>290</v>
      </c>
      <c r="M1098" s="126">
        <f t="shared" si="97"/>
        <v>226</v>
      </c>
      <c r="N1098" s="645">
        <f t="shared" si="98"/>
        <v>226</v>
      </c>
      <c r="O1098" s="126"/>
      <c r="P1098" s="194"/>
      <c r="Q1098" s="194"/>
      <c r="R1098" s="194"/>
      <c r="S1098" s="194"/>
      <c r="T1098" s="194"/>
      <c r="U1098" s="194"/>
      <c r="V1098" s="194" t="s">
        <v>245</v>
      </c>
      <c r="W1098" s="226">
        <v>316</v>
      </c>
      <c r="X1098" s="226">
        <v>269</v>
      </c>
      <c r="Y1098" s="194" t="s">
        <v>2810</v>
      </c>
      <c r="Z1098" s="193" t="s">
        <v>334</v>
      </c>
      <c r="AA1098" s="554"/>
      <c r="AB1098" s="554" t="s">
        <v>190</v>
      </c>
      <c r="AC1098" s="554">
        <f>SUMIF(Sheet3!B:B,C1098,Sheet3!D:D)</f>
        <v>65</v>
      </c>
      <c r="AD1098" s="194"/>
      <c r="AE1098" s="75"/>
      <c r="AF1098" s="554"/>
    </row>
    <row r="1099" ht="24" outlineLevel="2" spans="1:32">
      <c r="A1099" s="126">
        <f>MAX($A$7:A1098)+1</f>
        <v>749</v>
      </c>
      <c r="B1099" s="194" t="s">
        <v>116</v>
      </c>
      <c r="C1099" s="407" t="s">
        <v>120</v>
      </c>
      <c r="D1099" s="194" t="s">
        <v>242</v>
      </c>
      <c r="E1099" s="194" t="s">
        <v>2940</v>
      </c>
      <c r="F1099" s="194" t="s">
        <v>2875</v>
      </c>
      <c r="G1099" s="193">
        <v>15.16</v>
      </c>
      <c r="H1099" s="193">
        <v>23.211</v>
      </c>
      <c r="I1099" s="193"/>
      <c r="J1099" s="193">
        <v>8.051</v>
      </c>
      <c r="K1099" s="126">
        <v>1072.912</v>
      </c>
      <c r="L1099" s="126">
        <v>1137</v>
      </c>
      <c r="M1099" s="126">
        <f t="shared" si="97"/>
        <v>887</v>
      </c>
      <c r="N1099" s="645">
        <f t="shared" si="98"/>
        <v>887</v>
      </c>
      <c r="O1099" s="126"/>
      <c r="P1099" s="194"/>
      <c r="Q1099" s="194"/>
      <c r="R1099" s="194"/>
      <c r="S1099" s="194"/>
      <c r="T1099" s="194"/>
      <c r="U1099" s="194"/>
      <c r="V1099" s="194" t="s">
        <v>342</v>
      </c>
      <c r="W1099" s="226">
        <v>1449.18</v>
      </c>
      <c r="X1099" s="226">
        <v>1199.599</v>
      </c>
      <c r="Y1099" s="194" t="s">
        <v>2828</v>
      </c>
      <c r="Z1099" s="193" t="s">
        <v>334</v>
      </c>
      <c r="AA1099" s="554"/>
      <c r="AB1099" s="554" t="s">
        <v>340</v>
      </c>
      <c r="AC1099" s="554">
        <f>SUMIF(Sheet3!B:B,C1099,Sheet3!E:E)</f>
        <v>145</v>
      </c>
      <c r="AD1099" s="194"/>
      <c r="AE1099" s="75"/>
      <c r="AF1099" s="554"/>
    </row>
    <row r="1100" ht="36" outlineLevel="2" spans="1:32">
      <c r="A1100" s="126">
        <f>MAX($A$7:A1099)+1</f>
        <v>750</v>
      </c>
      <c r="B1100" s="194" t="s">
        <v>116</v>
      </c>
      <c r="C1100" s="407" t="s">
        <v>120</v>
      </c>
      <c r="D1100" s="194" t="s">
        <v>242</v>
      </c>
      <c r="E1100" s="194" t="s">
        <v>2941</v>
      </c>
      <c r="F1100" s="194" t="s">
        <v>2942</v>
      </c>
      <c r="G1100" s="193">
        <v>0</v>
      </c>
      <c r="H1100" s="193">
        <v>3.174</v>
      </c>
      <c r="I1100" s="193"/>
      <c r="J1100" s="193">
        <v>3.174</v>
      </c>
      <c r="K1100" s="126">
        <v>290</v>
      </c>
      <c r="L1100" s="126">
        <v>287</v>
      </c>
      <c r="M1100" s="126">
        <f t="shared" si="97"/>
        <v>224</v>
      </c>
      <c r="N1100" s="645">
        <f t="shared" si="98"/>
        <v>224</v>
      </c>
      <c r="O1100" s="126"/>
      <c r="P1100" s="194"/>
      <c r="Q1100" s="194"/>
      <c r="R1100" s="194"/>
      <c r="S1100" s="194"/>
      <c r="T1100" s="194"/>
      <c r="U1100" s="194"/>
      <c r="V1100" s="194" t="s">
        <v>245</v>
      </c>
      <c r="W1100" s="226">
        <v>930</v>
      </c>
      <c r="X1100" s="226">
        <v>794</v>
      </c>
      <c r="Y1100" s="194" t="s">
        <v>2943</v>
      </c>
      <c r="Z1100" s="193" t="s">
        <v>334</v>
      </c>
      <c r="AA1100" s="554"/>
      <c r="AB1100" s="554" t="s">
        <v>190</v>
      </c>
      <c r="AC1100" s="554">
        <f>SUMIF(Sheet3!B:B,C1100,Sheet3!D:D)</f>
        <v>65</v>
      </c>
      <c r="AD1100" s="194"/>
      <c r="AE1100" s="75"/>
      <c r="AF1100" s="554"/>
    </row>
    <row r="1101" ht="36" outlineLevel="2" spans="1:32">
      <c r="A1101" s="126">
        <f>MAX($A$7:A1100)+1</f>
        <v>751</v>
      </c>
      <c r="B1101" s="194" t="s">
        <v>116</v>
      </c>
      <c r="C1101" s="407" t="s">
        <v>121</v>
      </c>
      <c r="D1101" s="194" t="s">
        <v>242</v>
      </c>
      <c r="E1101" s="194" t="s">
        <v>2944</v>
      </c>
      <c r="F1101" s="194" t="s">
        <v>2945</v>
      </c>
      <c r="G1101" s="193">
        <v>0</v>
      </c>
      <c r="H1101" s="193">
        <v>3.18</v>
      </c>
      <c r="I1101" s="193"/>
      <c r="J1101" s="193">
        <v>3.18</v>
      </c>
      <c r="K1101" s="126">
        <v>187.62</v>
      </c>
      <c r="L1101" s="126">
        <v>187.62</v>
      </c>
      <c r="M1101" s="126">
        <f t="shared" si="97"/>
        <v>146</v>
      </c>
      <c r="N1101" s="644">
        <f t="shared" si="98"/>
        <v>146</v>
      </c>
      <c r="O1101" s="126"/>
      <c r="P1101" s="194"/>
      <c r="Q1101" s="194"/>
      <c r="R1101" s="194"/>
      <c r="S1101" s="194"/>
      <c r="T1101" s="194"/>
      <c r="U1101" s="194"/>
      <c r="V1101" s="194" t="s">
        <v>245</v>
      </c>
      <c r="W1101" s="226">
        <v>195.89</v>
      </c>
      <c r="X1101" s="226">
        <v>187.62</v>
      </c>
      <c r="Y1101" s="194" t="s">
        <v>2946</v>
      </c>
      <c r="Z1101" s="193" t="s">
        <v>334</v>
      </c>
      <c r="AA1101" s="554"/>
      <c r="AB1101" s="554" t="s">
        <v>190</v>
      </c>
      <c r="AC1101" s="554">
        <f>SUMIF(Sheet3!B:B,C1101,Sheet3!D:D)</f>
        <v>65</v>
      </c>
      <c r="AD1101" s="194"/>
      <c r="AE1101" s="75"/>
      <c r="AF1101" s="554"/>
    </row>
    <row r="1102" ht="36" outlineLevel="2" spans="1:32">
      <c r="A1102" s="126">
        <f>MAX($A$7:A1101)+1</f>
        <v>752</v>
      </c>
      <c r="B1102" s="194" t="s">
        <v>116</v>
      </c>
      <c r="C1102" s="407" t="s">
        <v>121</v>
      </c>
      <c r="D1102" s="194" t="s">
        <v>242</v>
      </c>
      <c r="E1102" s="194" t="s">
        <v>2947</v>
      </c>
      <c r="F1102" s="194" t="s">
        <v>2948</v>
      </c>
      <c r="G1102" s="193">
        <v>0</v>
      </c>
      <c r="H1102" s="193">
        <v>1.416</v>
      </c>
      <c r="I1102" s="193"/>
      <c r="J1102" s="193">
        <v>1.416</v>
      </c>
      <c r="K1102" s="126">
        <v>70</v>
      </c>
      <c r="L1102" s="126">
        <v>70.6</v>
      </c>
      <c r="M1102" s="126">
        <f t="shared" si="97"/>
        <v>55</v>
      </c>
      <c r="N1102" s="644">
        <f t="shared" si="98"/>
        <v>55</v>
      </c>
      <c r="O1102" s="126"/>
      <c r="P1102" s="194"/>
      <c r="Q1102" s="194"/>
      <c r="R1102" s="194"/>
      <c r="S1102" s="194"/>
      <c r="T1102" s="194"/>
      <c r="U1102" s="194"/>
      <c r="V1102" s="194" t="s">
        <v>245</v>
      </c>
      <c r="W1102" s="226">
        <v>74.76</v>
      </c>
      <c r="X1102" s="226">
        <v>70.69</v>
      </c>
      <c r="Y1102" s="194" t="s">
        <v>2946</v>
      </c>
      <c r="Z1102" s="193" t="s">
        <v>334</v>
      </c>
      <c r="AA1102" s="554"/>
      <c r="AB1102" s="554" t="s">
        <v>190</v>
      </c>
      <c r="AC1102" s="554">
        <f>SUMIF(Sheet3!B:B,C1102,Sheet3!D:D)</f>
        <v>65</v>
      </c>
      <c r="AD1102" s="194"/>
      <c r="AE1102" s="75"/>
      <c r="AF1102" s="554"/>
    </row>
    <row r="1103" ht="36" outlineLevel="2" spans="1:32">
      <c r="A1103" s="126">
        <f>MAX($A$7:A1102)+1</f>
        <v>753</v>
      </c>
      <c r="B1103" s="194" t="s">
        <v>116</v>
      </c>
      <c r="C1103" s="407" t="s">
        <v>121</v>
      </c>
      <c r="D1103" s="194" t="s">
        <v>242</v>
      </c>
      <c r="E1103" s="194" t="s">
        <v>2949</v>
      </c>
      <c r="F1103" s="194" t="s">
        <v>2950</v>
      </c>
      <c r="G1103" s="193">
        <v>0</v>
      </c>
      <c r="H1103" s="194">
        <v>6.56</v>
      </c>
      <c r="I1103" s="194"/>
      <c r="J1103" s="193">
        <v>6.56</v>
      </c>
      <c r="K1103" s="126">
        <v>426.4</v>
      </c>
      <c r="L1103" s="126">
        <v>426.4</v>
      </c>
      <c r="M1103" s="126">
        <f t="shared" si="97"/>
        <v>332</v>
      </c>
      <c r="N1103" s="644">
        <f t="shared" si="98"/>
        <v>332</v>
      </c>
      <c r="O1103" s="126"/>
      <c r="P1103" s="194"/>
      <c r="Q1103" s="194"/>
      <c r="R1103" s="194"/>
      <c r="S1103" s="194"/>
      <c r="T1103" s="194"/>
      <c r="U1103" s="194"/>
      <c r="V1103" s="194" t="s">
        <v>245</v>
      </c>
      <c r="W1103" s="226">
        <v>459.2</v>
      </c>
      <c r="X1103" s="226">
        <v>426.4</v>
      </c>
      <c r="Y1103" s="194" t="s">
        <v>2946</v>
      </c>
      <c r="Z1103" s="194" t="s">
        <v>334</v>
      </c>
      <c r="AA1103" s="554"/>
      <c r="AB1103" s="554" t="s">
        <v>190</v>
      </c>
      <c r="AC1103" s="554">
        <f>SUMIF(Sheet3!B:B,C1103,Sheet3!D:D)</f>
        <v>65</v>
      </c>
      <c r="AD1103" s="194"/>
      <c r="AE1103" s="75"/>
      <c r="AF1103" s="554"/>
    </row>
    <row r="1104" ht="36" outlineLevel="2" spans="1:32">
      <c r="A1104" s="126">
        <f>MAX($A$7:A1103)+1</f>
        <v>754</v>
      </c>
      <c r="B1104" s="194" t="s">
        <v>116</v>
      </c>
      <c r="C1104" s="194" t="s">
        <v>121</v>
      </c>
      <c r="D1104" s="194" t="s">
        <v>242</v>
      </c>
      <c r="E1104" s="194" t="s">
        <v>2951</v>
      </c>
      <c r="F1104" s="311" t="s">
        <v>2952</v>
      </c>
      <c r="G1104" s="193">
        <v>0</v>
      </c>
      <c r="H1104" s="193">
        <v>1.18</v>
      </c>
      <c r="I1104" s="193"/>
      <c r="J1104" s="193">
        <v>1.18</v>
      </c>
      <c r="K1104" s="126">
        <v>69.62</v>
      </c>
      <c r="L1104" s="126">
        <v>69.62</v>
      </c>
      <c r="M1104" s="126">
        <f t="shared" si="97"/>
        <v>54</v>
      </c>
      <c r="N1104" s="644">
        <f t="shared" si="98"/>
        <v>54</v>
      </c>
      <c r="O1104" s="126"/>
      <c r="P1104" s="194" t="s">
        <v>2952</v>
      </c>
      <c r="Q1104" s="193">
        <v>0</v>
      </c>
      <c r="R1104" s="193">
        <v>1.18</v>
      </c>
      <c r="S1104" s="193">
        <v>1.18</v>
      </c>
      <c r="T1104" s="193">
        <v>1.18</v>
      </c>
      <c r="U1104" s="193">
        <v>69.62</v>
      </c>
      <c r="V1104" s="194" t="s">
        <v>245</v>
      </c>
      <c r="W1104" s="226">
        <v>72.69</v>
      </c>
      <c r="X1104" s="226">
        <v>69.62</v>
      </c>
      <c r="Y1104" s="194" t="s">
        <v>2946</v>
      </c>
      <c r="Z1104" s="193" t="s">
        <v>334</v>
      </c>
      <c r="AA1104" s="563" t="s">
        <v>335</v>
      </c>
      <c r="AB1104" s="563" t="s">
        <v>190</v>
      </c>
      <c r="AC1104" s="563">
        <f>SUMIF(Sheet3!B:B,C1104,Sheet3!D:D)</f>
        <v>65</v>
      </c>
      <c r="AD1104" s="193">
        <f>(ROUND(AC1104*T1104,0))</f>
        <v>77</v>
      </c>
      <c r="AE1104" s="75"/>
      <c r="AF1104" s="554"/>
    </row>
    <row r="1105" ht="36" outlineLevel="2" spans="1:32">
      <c r="A1105" s="126">
        <f>MAX($A$7:A1104)+1</f>
        <v>755</v>
      </c>
      <c r="B1105" s="194" t="s">
        <v>116</v>
      </c>
      <c r="C1105" s="407" t="s">
        <v>121</v>
      </c>
      <c r="D1105" s="194" t="s">
        <v>242</v>
      </c>
      <c r="E1105" s="194" t="s">
        <v>2953</v>
      </c>
      <c r="F1105" s="194" t="s">
        <v>2954</v>
      </c>
      <c r="G1105" s="193">
        <v>0</v>
      </c>
      <c r="H1105" s="194">
        <v>1.075</v>
      </c>
      <c r="I1105" s="194"/>
      <c r="J1105" s="193">
        <v>1.075</v>
      </c>
      <c r="K1105" s="126">
        <v>63.43</v>
      </c>
      <c r="L1105" s="126">
        <v>63.43</v>
      </c>
      <c r="M1105" s="126">
        <f t="shared" si="97"/>
        <v>49</v>
      </c>
      <c r="N1105" s="644">
        <f t="shared" si="98"/>
        <v>49</v>
      </c>
      <c r="O1105" s="126"/>
      <c r="P1105" s="194"/>
      <c r="Q1105" s="194"/>
      <c r="R1105" s="194"/>
      <c r="S1105" s="194"/>
      <c r="T1105" s="194"/>
      <c r="U1105" s="194"/>
      <c r="V1105" s="194" t="s">
        <v>245</v>
      </c>
      <c r="W1105" s="226">
        <v>66.22</v>
      </c>
      <c r="X1105" s="226">
        <v>63.43</v>
      </c>
      <c r="Y1105" s="194" t="s">
        <v>2946</v>
      </c>
      <c r="Z1105" s="194" t="s">
        <v>334</v>
      </c>
      <c r="AA1105" s="554"/>
      <c r="AB1105" s="554" t="s">
        <v>190</v>
      </c>
      <c r="AC1105" s="554">
        <f>SUMIF(Sheet3!B:B,C1105,Sheet3!D:D)</f>
        <v>65</v>
      </c>
      <c r="AD1105" s="194"/>
      <c r="AE1105" s="75"/>
      <c r="AF1105" s="554"/>
    </row>
    <row r="1106" ht="36" outlineLevel="2" spans="1:32">
      <c r="A1106" s="126">
        <f>MAX($A$7:A1105)+1</f>
        <v>756</v>
      </c>
      <c r="B1106" s="194" t="s">
        <v>116</v>
      </c>
      <c r="C1106" s="407" t="s">
        <v>121</v>
      </c>
      <c r="D1106" s="194" t="s">
        <v>242</v>
      </c>
      <c r="E1106" s="194" t="s">
        <v>2955</v>
      </c>
      <c r="F1106" s="194" t="s">
        <v>2956</v>
      </c>
      <c r="G1106" s="193">
        <v>15.509</v>
      </c>
      <c r="H1106" s="193">
        <v>20.817</v>
      </c>
      <c r="I1106" s="193"/>
      <c r="J1106" s="193">
        <v>11.346</v>
      </c>
      <c r="K1106" s="126">
        <v>669.42</v>
      </c>
      <c r="L1106" s="126">
        <v>669.42</v>
      </c>
      <c r="M1106" s="126">
        <f>N1106+2</f>
        <v>524</v>
      </c>
      <c r="N1106" s="644">
        <f t="shared" si="98"/>
        <v>522</v>
      </c>
      <c r="O1106" s="126"/>
      <c r="P1106" s="194"/>
      <c r="Q1106" s="194"/>
      <c r="R1106" s="194"/>
      <c r="S1106" s="194"/>
      <c r="T1106" s="194"/>
      <c r="U1106" s="194"/>
      <c r="V1106" s="194" t="s">
        <v>342</v>
      </c>
      <c r="W1106" s="226">
        <v>848.68</v>
      </c>
      <c r="X1106" s="226">
        <v>669.42</v>
      </c>
      <c r="Y1106" s="194" t="s">
        <v>2946</v>
      </c>
      <c r="Z1106" s="193" t="s">
        <v>334</v>
      </c>
      <c r="AA1106" s="554"/>
      <c r="AB1106" s="554" t="s">
        <v>340</v>
      </c>
      <c r="AC1106" s="554">
        <f>SUMIF(Sheet3!B:B,C1106,Sheet3!E:E)</f>
        <v>145</v>
      </c>
      <c r="AD1106" s="194"/>
      <c r="AE1106" s="75"/>
      <c r="AF1106" s="554"/>
    </row>
    <row r="1107" ht="36" outlineLevel="2" spans="1:32">
      <c r="A1107" s="126">
        <f>MAX($A$7:A1106)+1</f>
        <v>757</v>
      </c>
      <c r="B1107" s="194" t="s">
        <v>116</v>
      </c>
      <c r="C1107" s="407" t="s">
        <v>121</v>
      </c>
      <c r="D1107" s="194" t="s">
        <v>242</v>
      </c>
      <c r="E1107" s="194" t="s">
        <v>2957</v>
      </c>
      <c r="F1107" s="194" t="s">
        <v>2958</v>
      </c>
      <c r="G1107" s="193">
        <v>0</v>
      </c>
      <c r="H1107" s="193">
        <v>2.525</v>
      </c>
      <c r="I1107" s="193"/>
      <c r="J1107" s="193">
        <v>2.525</v>
      </c>
      <c r="K1107" s="126">
        <v>126.06</v>
      </c>
      <c r="L1107" s="126">
        <v>126.06</v>
      </c>
      <c r="M1107" s="126">
        <f>N1107</f>
        <v>98</v>
      </c>
      <c r="N1107" s="644">
        <f t="shared" si="98"/>
        <v>98</v>
      </c>
      <c r="O1107" s="126"/>
      <c r="P1107" s="194"/>
      <c r="Q1107" s="194"/>
      <c r="R1107" s="194"/>
      <c r="S1107" s="194"/>
      <c r="T1107" s="194"/>
      <c r="U1107" s="194"/>
      <c r="V1107" s="194" t="s">
        <v>245</v>
      </c>
      <c r="W1107" s="226">
        <v>133.32</v>
      </c>
      <c r="X1107" s="226">
        <v>126.06</v>
      </c>
      <c r="Y1107" s="194" t="s">
        <v>2946</v>
      </c>
      <c r="Z1107" s="193" t="s">
        <v>334</v>
      </c>
      <c r="AA1107" s="554"/>
      <c r="AB1107" s="554" t="s">
        <v>190</v>
      </c>
      <c r="AC1107" s="554">
        <f>SUMIF(Sheet3!B:B,C1107,Sheet3!D:D)</f>
        <v>65</v>
      </c>
      <c r="AD1107" s="194"/>
      <c r="AE1107" s="75"/>
      <c r="AF1107" s="554"/>
    </row>
    <row r="1108" ht="36" outlineLevel="2" spans="1:32">
      <c r="A1108" s="126">
        <f>MAX($A$7:A1107)+1</f>
        <v>758</v>
      </c>
      <c r="B1108" s="194" t="s">
        <v>116</v>
      </c>
      <c r="C1108" s="407" t="s">
        <v>121</v>
      </c>
      <c r="D1108" s="194" t="s">
        <v>242</v>
      </c>
      <c r="E1108" s="194" t="s">
        <v>2959</v>
      </c>
      <c r="F1108" s="194" t="s">
        <v>2960</v>
      </c>
      <c r="G1108" s="193">
        <v>0</v>
      </c>
      <c r="H1108" s="193">
        <v>2.15</v>
      </c>
      <c r="I1108" s="193"/>
      <c r="J1108" s="193">
        <v>2.15</v>
      </c>
      <c r="K1108" s="126">
        <v>126.85</v>
      </c>
      <c r="L1108" s="126">
        <v>126.85</v>
      </c>
      <c r="M1108" s="126">
        <f>N1108</f>
        <v>99</v>
      </c>
      <c r="N1108" s="644">
        <f t="shared" si="98"/>
        <v>99</v>
      </c>
      <c r="O1108" s="126"/>
      <c r="P1108" s="194"/>
      <c r="Q1108" s="194"/>
      <c r="R1108" s="194"/>
      <c r="S1108" s="194"/>
      <c r="T1108" s="194"/>
      <c r="U1108" s="194"/>
      <c r="V1108" s="194" t="s">
        <v>245</v>
      </c>
      <c r="W1108" s="226">
        <v>132.44</v>
      </c>
      <c r="X1108" s="226">
        <v>126.85</v>
      </c>
      <c r="Y1108" s="194" t="s">
        <v>2946</v>
      </c>
      <c r="Z1108" s="193" t="s">
        <v>334</v>
      </c>
      <c r="AA1108" s="554"/>
      <c r="AB1108" s="554" t="s">
        <v>190</v>
      </c>
      <c r="AC1108" s="554">
        <f>SUMIF(Sheet3!B:B,C1108,Sheet3!D:D)</f>
        <v>65</v>
      </c>
      <c r="AD1108" s="194"/>
      <c r="AE1108" s="75"/>
      <c r="AF1108" s="554"/>
    </row>
    <row r="1109" outlineLevel="1" spans="1:32">
      <c r="A1109" s="241"/>
      <c r="B1109" s="568" t="s">
        <v>122</v>
      </c>
      <c r="C1109" s="117"/>
      <c r="D1109" s="125"/>
      <c r="E1109" s="125"/>
      <c r="F1109" s="569"/>
      <c r="G1109" s="125"/>
      <c r="H1109" s="125"/>
      <c r="I1109" s="125"/>
      <c r="J1109" s="125">
        <f>SUBTOTAL(9,J1110:J1176)</f>
        <v>274.077</v>
      </c>
      <c r="K1109" s="635">
        <f>SUBTOTAL(9,K1110:K1176)</f>
        <v>26271</v>
      </c>
      <c r="L1109" s="551">
        <f>SUBTOTAL(9,L1110:L1176)</f>
        <v>26271</v>
      </c>
      <c r="M1109" s="551">
        <f>SUBTOTAL(9,M1110:M1176)</f>
        <v>20565</v>
      </c>
      <c r="N1109" s="425">
        <f>SUBTOTAL(9,N1110:N1176)</f>
        <v>20564</v>
      </c>
      <c r="O1109" s="635"/>
      <c r="P1109" s="569"/>
      <c r="Q1109" s="569"/>
      <c r="R1109" s="569"/>
      <c r="S1109" s="569"/>
      <c r="T1109" s="569"/>
      <c r="U1109" s="569"/>
      <c r="V1109" s="125"/>
      <c r="W1109" s="553">
        <f>SUBTOTAL(9,W1110:W1176)</f>
        <v>33088.088</v>
      </c>
      <c r="X1109" s="553">
        <f>SUBTOTAL(9,X1110:X1176)</f>
        <v>27030.289</v>
      </c>
      <c r="Y1109" s="588"/>
      <c r="Z1109" s="125"/>
      <c r="AA1109" s="554"/>
      <c r="AB1109" s="554" t="s">
        <v>190</v>
      </c>
      <c r="AC1109" s="554"/>
      <c r="AD1109" s="569"/>
      <c r="AE1109" s="75"/>
      <c r="AF1109" s="554"/>
    </row>
    <row r="1110" outlineLevel="2" spans="1:32">
      <c r="A1110" s="241">
        <f>MAX($A$7:A1108)+1</f>
        <v>759</v>
      </c>
      <c r="B1110" s="115" t="s">
        <v>123</v>
      </c>
      <c r="C1110" s="117" t="s">
        <v>126</v>
      </c>
      <c r="D1110" s="125" t="s">
        <v>392</v>
      </c>
      <c r="E1110" s="125" t="str">
        <f>C1110&amp;D1110</f>
        <v>高要区前期工作</v>
      </c>
      <c r="F1110" s="571" t="s">
        <v>2961</v>
      </c>
      <c r="G1110" s="125"/>
      <c r="H1110" s="125"/>
      <c r="I1110" s="125"/>
      <c r="J1110" s="125"/>
      <c r="K1110" s="241">
        <v>38</v>
      </c>
      <c r="L1110" s="126">
        <v>38</v>
      </c>
      <c r="M1110" s="126">
        <v>38</v>
      </c>
      <c r="N1110" s="425">
        <v>38</v>
      </c>
      <c r="O1110" s="241"/>
      <c r="P1110" s="571"/>
      <c r="Q1110" s="571"/>
      <c r="R1110" s="571"/>
      <c r="S1110" s="571"/>
      <c r="T1110" s="571"/>
      <c r="U1110" s="571"/>
      <c r="V1110" s="125"/>
      <c r="W1110" s="226"/>
      <c r="X1110" s="226"/>
      <c r="Y1110" s="125"/>
      <c r="Z1110" s="125"/>
      <c r="AA1110" s="554"/>
      <c r="AB1110" s="554" t="s">
        <v>392</v>
      </c>
      <c r="AC1110" s="554"/>
      <c r="AD1110" s="571"/>
      <c r="AE1110" s="75">
        <v>38</v>
      </c>
      <c r="AF1110" s="554"/>
    </row>
    <row r="1111" ht="24" outlineLevel="2" spans="1:32">
      <c r="A1111" s="126">
        <f>MAX($A$7:A1110)+1</f>
        <v>760</v>
      </c>
      <c r="B1111" s="194" t="s">
        <v>123</v>
      </c>
      <c r="C1111" s="194" t="s">
        <v>126</v>
      </c>
      <c r="D1111" s="194" t="s">
        <v>336</v>
      </c>
      <c r="E1111" s="194" t="s">
        <v>2962</v>
      </c>
      <c r="F1111" s="311" t="s">
        <v>2963</v>
      </c>
      <c r="G1111" s="193">
        <v>0</v>
      </c>
      <c r="H1111" s="193">
        <v>2.147</v>
      </c>
      <c r="I1111" s="193"/>
      <c r="J1111" s="193">
        <v>2.147</v>
      </c>
      <c r="K1111" s="126">
        <v>85</v>
      </c>
      <c r="L1111" s="126">
        <v>85</v>
      </c>
      <c r="M1111" s="126">
        <f t="shared" ref="M1111:M1118" si="99">N1111</f>
        <v>66</v>
      </c>
      <c r="N1111" s="425">
        <f t="shared" ref="N1111:N1120" si="100">ROUND(L1111*0.7797,0)</f>
        <v>66</v>
      </c>
      <c r="O1111" s="126"/>
      <c r="P1111" s="194" t="s">
        <v>2963</v>
      </c>
      <c r="Q1111" s="193">
        <v>0</v>
      </c>
      <c r="R1111" s="193">
        <v>2.147</v>
      </c>
      <c r="S1111" s="193">
        <v>2.147</v>
      </c>
      <c r="T1111" s="193">
        <v>2.147</v>
      </c>
      <c r="U1111" s="193">
        <v>85.9</v>
      </c>
      <c r="V1111" s="194" t="s">
        <v>245</v>
      </c>
      <c r="W1111" s="226">
        <v>102.69</v>
      </c>
      <c r="X1111" s="226">
        <v>85.9</v>
      </c>
      <c r="Y1111" s="194" t="s">
        <v>2964</v>
      </c>
      <c r="Z1111" s="193" t="s">
        <v>334</v>
      </c>
      <c r="AA1111" s="563" t="s">
        <v>335</v>
      </c>
      <c r="AB1111" s="563" t="s">
        <v>190</v>
      </c>
      <c r="AC1111" s="563">
        <f>SUMIF(Sheet3!B:B,C1111,Sheet3!D:D)</f>
        <v>60</v>
      </c>
      <c r="AD1111" s="193">
        <f>(ROUND(AC1111*T1111,0))</f>
        <v>129</v>
      </c>
      <c r="AE1111" s="75"/>
      <c r="AF1111" s="554"/>
    </row>
    <row r="1112" ht="36" outlineLevel="2" spans="1:32">
      <c r="A1112" s="126">
        <f>MAX($A$7:A1111)+1</f>
        <v>761</v>
      </c>
      <c r="B1112" s="194" t="s">
        <v>123</v>
      </c>
      <c r="C1112" s="407" t="s">
        <v>126</v>
      </c>
      <c r="D1112" s="194" t="s">
        <v>336</v>
      </c>
      <c r="E1112" s="194" t="s">
        <v>2965</v>
      </c>
      <c r="F1112" s="194" t="s">
        <v>2966</v>
      </c>
      <c r="G1112" s="193">
        <v>0.132</v>
      </c>
      <c r="H1112" s="193">
        <v>0.823</v>
      </c>
      <c r="I1112" s="193"/>
      <c r="J1112" s="193">
        <v>0.691</v>
      </c>
      <c r="K1112" s="126">
        <v>50</v>
      </c>
      <c r="L1112" s="126">
        <v>50</v>
      </c>
      <c r="M1112" s="126">
        <f t="shared" si="99"/>
        <v>39</v>
      </c>
      <c r="N1112" s="425">
        <f t="shared" si="100"/>
        <v>39</v>
      </c>
      <c r="O1112" s="126"/>
      <c r="P1112" s="194"/>
      <c r="Q1112" s="194"/>
      <c r="R1112" s="194"/>
      <c r="S1112" s="194"/>
      <c r="T1112" s="194"/>
      <c r="U1112" s="194"/>
      <c r="V1112" s="194" t="s">
        <v>245</v>
      </c>
      <c r="W1112" s="226">
        <v>72.29</v>
      </c>
      <c r="X1112" s="226">
        <v>60.62</v>
      </c>
      <c r="Y1112" s="194" t="s">
        <v>2967</v>
      </c>
      <c r="Z1112" s="193" t="s">
        <v>334</v>
      </c>
      <c r="AA1112" s="554"/>
      <c r="AB1112" s="554" t="s">
        <v>190</v>
      </c>
      <c r="AC1112" s="554">
        <f>SUMIF(Sheet3!B:B,C1112,Sheet3!D:D)</f>
        <v>60</v>
      </c>
      <c r="AD1112" s="194"/>
      <c r="AE1112" s="75"/>
      <c r="AF1112" s="554"/>
    </row>
    <row r="1113" ht="36" outlineLevel="2" spans="1:32">
      <c r="A1113" s="126">
        <f>MAX($A$7:A1112)+1</f>
        <v>762</v>
      </c>
      <c r="B1113" s="194" t="s">
        <v>123</v>
      </c>
      <c r="C1113" s="407" t="s">
        <v>126</v>
      </c>
      <c r="D1113" s="194" t="s">
        <v>336</v>
      </c>
      <c r="E1113" s="194" t="s">
        <v>2968</v>
      </c>
      <c r="F1113" s="194" t="s">
        <v>2969</v>
      </c>
      <c r="G1113" s="193">
        <v>0</v>
      </c>
      <c r="H1113" s="193">
        <v>5.743</v>
      </c>
      <c r="I1113" s="193"/>
      <c r="J1113" s="193">
        <v>5.743</v>
      </c>
      <c r="K1113" s="126">
        <v>363</v>
      </c>
      <c r="L1113" s="126">
        <v>363</v>
      </c>
      <c r="M1113" s="126">
        <f t="shared" si="99"/>
        <v>283</v>
      </c>
      <c r="N1113" s="425">
        <f t="shared" si="100"/>
        <v>283</v>
      </c>
      <c r="O1113" s="126"/>
      <c r="P1113" s="194"/>
      <c r="Q1113" s="194"/>
      <c r="R1113" s="194"/>
      <c r="S1113" s="194"/>
      <c r="T1113" s="194"/>
      <c r="U1113" s="194"/>
      <c r="V1113" s="194" t="s">
        <v>245</v>
      </c>
      <c r="W1113" s="226">
        <v>424.33</v>
      </c>
      <c r="X1113" s="226">
        <v>363.67</v>
      </c>
      <c r="Y1113" s="194" t="s">
        <v>2970</v>
      </c>
      <c r="Z1113" s="193" t="s">
        <v>334</v>
      </c>
      <c r="AA1113" s="554"/>
      <c r="AB1113" s="554" t="s">
        <v>190</v>
      </c>
      <c r="AC1113" s="554">
        <f>SUMIF(Sheet3!B:B,C1113,Sheet3!D:D)</f>
        <v>60</v>
      </c>
      <c r="AD1113" s="194"/>
      <c r="AE1113" s="75"/>
      <c r="AF1113" s="554" t="s">
        <v>533</v>
      </c>
    </row>
    <row r="1114" ht="36" outlineLevel="2" spans="1:32">
      <c r="A1114" s="126">
        <f>MAX($A$7:A1113)+1</f>
        <v>763</v>
      </c>
      <c r="B1114" s="194" t="s">
        <v>123</v>
      </c>
      <c r="C1114" s="194" t="s">
        <v>126</v>
      </c>
      <c r="D1114" s="194" t="s">
        <v>336</v>
      </c>
      <c r="E1114" s="194" t="s">
        <v>2971</v>
      </c>
      <c r="F1114" s="311" t="s">
        <v>2972</v>
      </c>
      <c r="G1114" s="193">
        <v>2.987</v>
      </c>
      <c r="H1114" s="193">
        <v>5.938</v>
      </c>
      <c r="I1114" s="193"/>
      <c r="J1114" s="193">
        <v>2.951</v>
      </c>
      <c r="K1114" s="126">
        <v>147</v>
      </c>
      <c r="L1114" s="126">
        <v>147</v>
      </c>
      <c r="M1114" s="126">
        <f t="shared" si="99"/>
        <v>115</v>
      </c>
      <c r="N1114" s="425">
        <f t="shared" si="100"/>
        <v>115</v>
      </c>
      <c r="O1114" s="126"/>
      <c r="P1114" s="194"/>
      <c r="Q1114" s="193"/>
      <c r="R1114" s="193"/>
      <c r="S1114" s="193"/>
      <c r="T1114" s="193"/>
      <c r="U1114" s="193"/>
      <c r="V1114" s="194" t="s">
        <v>245</v>
      </c>
      <c r="W1114" s="226">
        <v>177.06</v>
      </c>
      <c r="X1114" s="226">
        <v>147.55</v>
      </c>
      <c r="Y1114" s="194" t="s">
        <v>2973</v>
      </c>
      <c r="Z1114" s="193" t="s">
        <v>334</v>
      </c>
      <c r="AA1114" s="554"/>
      <c r="AB1114" s="554" t="s">
        <v>190</v>
      </c>
      <c r="AC1114" s="554">
        <f>SUMIF(Sheet3!B:B,C1114,Sheet3!D:D)</f>
        <v>60</v>
      </c>
      <c r="AD1114" s="193"/>
      <c r="AE1114" s="75"/>
      <c r="AF1114" s="554"/>
    </row>
    <row r="1115" ht="36" outlineLevel="2" spans="1:32">
      <c r="A1115" s="126">
        <f>MAX($A$7:A1114)+1</f>
        <v>764</v>
      </c>
      <c r="B1115" s="194" t="s">
        <v>123</v>
      </c>
      <c r="C1115" s="194" t="s">
        <v>126</v>
      </c>
      <c r="D1115" s="194" t="s">
        <v>702</v>
      </c>
      <c r="E1115" s="194" t="s">
        <v>2974</v>
      </c>
      <c r="F1115" s="311" t="s">
        <v>2975</v>
      </c>
      <c r="G1115" s="193">
        <v>0</v>
      </c>
      <c r="H1115" s="193">
        <v>1.308</v>
      </c>
      <c r="I1115" s="193"/>
      <c r="J1115" s="193">
        <v>1.308</v>
      </c>
      <c r="K1115" s="126">
        <v>51</v>
      </c>
      <c r="L1115" s="126">
        <v>51</v>
      </c>
      <c r="M1115" s="126">
        <f t="shared" si="99"/>
        <v>40</v>
      </c>
      <c r="N1115" s="425">
        <f t="shared" si="100"/>
        <v>40</v>
      </c>
      <c r="O1115" s="126"/>
      <c r="P1115" s="194" t="s">
        <v>2975</v>
      </c>
      <c r="Q1115" s="193">
        <v>0</v>
      </c>
      <c r="R1115" s="193">
        <v>1.308</v>
      </c>
      <c r="S1115" s="193">
        <v>1.308</v>
      </c>
      <c r="T1115" s="193">
        <v>1.308</v>
      </c>
      <c r="U1115" s="193">
        <v>51.83</v>
      </c>
      <c r="V1115" s="194" t="s">
        <v>245</v>
      </c>
      <c r="W1115" s="226">
        <v>62.27</v>
      </c>
      <c r="X1115" s="226">
        <v>51.83</v>
      </c>
      <c r="Y1115" s="194" t="s">
        <v>2976</v>
      </c>
      <c r="Z1115" s="193" t="s">
        <v>334</v>
      </c>
      <c r="AA1115" s="563" t="s">
        <v>335</v>
      </c>
      <c r="AB1115" s="563" t="s">
        <v>190</v>
      </c>
      <c r="AC1115" s="563">
        <f>SUMIF(Sheet3!B:B,C1115,Sheet3!D:D)</f>
        <v>60</v>
      </c>
      <c r="AD1115" s="193">
        <f>(ROUND(AC1115*T1115,0))</f>
        <v>78</v>
      </c>
      <c r="AE1115" s="75"/>
      <c r="AF1115" s="554"/>
    </row>
    <row r="1116" ht="36" outlineLevel="2" spans="1:32">
      <c r="A1116" s="126">
        <f>MAX($A$7:A1115)+1</f>
        <v>765</v>
      </c>
      <c r="B1116" s="194" t="s">
        <v>123</v>
      </c>
      <c r="C1116" s="194" t="s">
        <v>126</v>
      </c>
      <c r="D1116" s="194" t="s">
        <v>187</v>
      </c>
      <c r="E1116" s="194" t="s">
        <v>2977</v>
      </c>
      <c r="F1116" s="311" t="s">
        <v>2978</v>
      </c>
      <c r="G1116" s="193">
        <v>21.881</v>
      </c>
      <c r="H1116" s="193">
        <v>24.728</v>
      </c>
      <c r="I1116" s="193"/>
      <c r="J1116" s="193">
        <v>2.847</v>
      </c>
      <c r="K1116" s="126">
        <v>146</v>
      </c>
      <c r="L1116" s="126">
        <v>146</v>
      </c>
      <c r="M1116" s="126">
        <f t="shared" si="99"/>
        <v>114</v>
      </c>
      <c r="N1116" s="425">
        <f t="shared" si="100"/>
        <v>114</v>
      </c>
      <c r="O1116" s="126"/>
      <c r="P1116" s="194" t="s">
        <v>2978</v>
      </c>
      <c r="Q1116" s="193">
        <v>21.881</v>
      </c>
      <c r="R1116" s="193">
        <v>24.728</v>
      </c>
      <c r="S1116" s="193">
        <v>2.847</v>
      </c>
      <c r="T1116" s="193">
        <v>2.847</v>
      </c>
      <c r="U1116" s="193">
        <v>146.66</v>
      </c>
      <c r="V1116" s="194" t="s">
        <v>342</v>
      </c>
      <c r="W1116" s="226">
        <v>174.8</v>
      </c>
      <c r="X1116" s="226">
        <v>146.66</v>
      </c>
      <c r="Y1116" s="194" t="s">
        <v>2979</v>
      </c>
      <c r="Z1116" s="193" t="s">
        <v>334</v>
      </c>
      <c r="AA1116" s="563" t="s">
        <v>335</v>
      </c>
      <c r="AB1116" s="563" t="s">
        <v>192</v>
      </c>
      <c r="AC1116" s="563">
        <f>SUMIF(Sheet3!B:B,C1116,Sheet3!F:F)</f>
        <v>30</v>
      </c>
      <c r="AD1116" s="193">
        <f>(ROUND(AC1116*T1116,0))</f>
        <v>85</v>
      </c>
      <c r="AE1116" s="75"/>
      <c r="AF1116" s="554"/>
    </row>
    <row r="1117" ht="24" outlineLevel="2" spans="1:32">
      <c r="A1117" s="126">
        <f>MAX($A$7:A1116)+1</f>
        <v>766</v>
      </c>
      <c r="B1117" s="194" t="s">
        <v>123</v>
      </c>
      <c r="C1117" s="194" t="s">
        <v>126</v>
      </c>
      <c r="D1117" s="194" t="s">
        <v>336</v>
      </c>
      <c r="E1117" s="194" t="s">
        <v>2980</v>
      </c>
      <c r="F1117" s="311" t="s">
        <v>2981</v>
      </c>
      <c r="G1117" s="193">
        <v>0</v>
      </c>
      <c r="H1117" s="193">
        <v>4.724</v>
      </c>
      <c r="I1117" s="193"/>
      <c r="J1117" s="193">
        <v>4.724</v>
      </c>
      <c r="K1117" s="126">
        <v>246</v>
      </c>
      <c r="L1117" s="126">
        <v>246</v>
      </c>
      <c r="M1117" s="126">
        <f t="shared" si="99"/>
        <v>192</v>
      </c>
      <c r="N1117" s="425">
        <f t="shared" si="100"/>
        <v>192</v>
      </c>
      <c r="O1117" s="126"/>
      <c r="P1117" s="194" t="s">
        <v>2981</v>
      </c>
      <c r="Q1117" s="193">
        <v>0</v>
      </c>
      <c r="R1117" s="193">
        <v>4.724</v>
      </c>
      <c r="S1117" s="193">
        <v>4.724</v>
      </c>
      <c r="T1117" s="193">
        <v>4.724</v>
      </c>
      <c r="U1117" s="193">
        <v>246.93</v>
      </c>
      <c r="V1117" s="194" t="s">
        <v>245</v>
      </c>
      <c r="W1117" s="226">
        <v>292.13</v>
      </c>
      <c r="X1117" s="226">
        <v>246.93</v>
      </c>
      <c r="Y1117" s="194" t="s">
        <v>2982</v>
      </c>
      <c r="Z1117" s="193" t="s">
        <v>334</v>
      </c>
      <c r="AA1117" s="563" t="s">
        <v>335</v>
      </c>
      <c r="AB1117" s="563" t="s">
        <v>190</v>
      </c>
      <c r="AC1117" s="563">
        <f>SUMIF(Sheet3!B:B,C1117,Sheet3!D:D)</f>
        <v>60</v>
      </c>
      <c r="AD1117" s="193">
        <f>(ROUND(AC1117*T1117,0))</f>
        <v>283</v>
      </c>
      <c r="AE1117" s="75"/>
      <c r="AF1117" s="554"/>
    </row>
    <row r="1118" ht="36" outlineLevel="2" spans="1:32">
      <c r="A1118" s="126">
        <f>MAX($A$7:A1117)+1</f>
        <v>767</v>
      </c>
      <c r="B1118" s="194" t="s">
        <v>123</v>
      </c>
      <c r="C1118" s="194" t="s">
        <v>126</v>
      </c>
      <c r="D1118" s="194" t="s">
        <v>702</v>
      </c>
      <c r="E1118" s="194" t="s">
        <v>2983</v>
      </c>
      <c r="F1118" s="311" t="s">
        <v>2972</v>
      </c>
      <c r="G1118" s="193">
        <v>0.57</v>
      </c>
      <c r="H1118" s="193">
        <v>2.987</v>
      </c>
      <c r="I1118" s="193"/>
      <c r="J1118" s="193">
        <v>2.417</v>
      </c>
      <c r="K1118" s="126">
        <v>120</v>
      </c>
      <c r="L1118" s="126">
        <v>120</v>
      </c>
      <c r="M1118" s="126">
        <f t="shared" si="99"/>
        <v>94</v>
      </c>
      <c r="N1118" s="425">
        <f t="shared" si="100"/>
        <v>94</v>
      </c>
      <c r="O1118" s="126"/>
      <c r="P1118" s="194"/>
      <c r="Q1118" s="193"/>
      <c r="R1118" s="193"/>
      <c r="S1118" s="193"/>
      <c r="T1118" s="193"/>
      <c r="U1118" s="193"/>
      <c r="V1118" s="194" t="s">
        <v>245</v>
      </c>
      <c r="W1118" s="226">
        <v>145.02</v>
      </c>
      <c r="X1118" s="226">
        <v>120.85</v>
      </c>
      <c r="Y1118" s="194" t="s">
        <v>2984</v>
      </c>
      <c r="Z1118" s="193" t="s">
        <v>334</v>
      </c>
      <c r="AA1118" s="554"/>
      <c r="AB1118" s="554" t="s">
        <v>190</v>
      </c>
      <c r="AC1118" s="554">
        <f>SUMIF(Sheet3!B:B,C1118,Sheet3!D:D)</f>
        <v>60</v>
      </c>
      <c r="AD1118" s="193"/>
      <c r="AE1118" s="75"/>
      <c r="AF1118" s="554"/>
    </row>
    <row r="1119" ht="36" outlineLevel="2" spans="1:32">
      <c r="A1119" s="126">
        <f>MAX($A$7:A1118)+1</f>
        <v>768</v>
      </c>
      <c r="B1119" s="194" t="s">
        <v>123</v>
      </c>
      <c r="C1119" s="407" t="s">
        <v>126</v>
      </c>
      <c r="D1119" s="194" t="s">
        <v>336</v>
      </c>
      <c r="E1119" s="194" t="s">
        <v>2985</v>
      </c>
      <c r="F1119" s="194" t="s">
        <v>2986</v>
      </c>
      <c r="G1119" s="193">
        <v>2.398</v>
      </c>
      <c r="H1119" s="193">
        <v>8.862</v>
      </c>
      <c r="I1119" s="193"/>
      <c r="J1119" s="193">
        <v>6.464</v>
      </c>
      <c r="K1119" s="126">
        <v>484</v>
      </c>
      <c r="L1119" s="126">
        <v>484</v>
      </c>
      <c r="M1119" s="126">
        <f>N1119-1</f>
        <v>376</v>
      </c>
      <c r="N1119" s="425">
        <f t="shared" si="100"/>
        <v>377</v>
      </c>
      <c r="O1119" s="126"/>
      <c r="P1119" s="194"/>
      <c r="Q1119" s="194"/>
      <c r="R1119" s="194"/>
      <c r="S1119" s="194"/>
      <c r="T1119" s="194"/>
      <c r="U1119" s="194"/>
      <c r="V1119" s="194" t="s">
        <v>245</v>
      </c>
      <c r="W1119" s="226">
        <v>615.51</v>
      </c>
      <c r="X1119" s="226">
        <v>505.36</v>
      </c>
      <c r="Y1119" s="194" t="s">
        <v>2987</v>
      </c>
      <c r="Z1119" s="193" t="s">
        <v>334</v>
      </c>
      <c r="AA1119" s="554"/>
      <c r="AB1119" s="554" t="s">
        <v>190</v>
      </c>
      <c r="AC1119" s="554">
        <f>SUMIF(Sheet3!B:B,C1119,Sheet3!D:D)</f>
        <v>60</v>
      </c>
      <c r="AD1119" s="194"/>
      <c r="AE1119" s="75"/>
      <c r="AF1119" s="554"/>
    </row>
    <row r="1120" ht="36" outlineLevel="2" spans="1:32">
      <c r="A1120" s="126">
        <f>MAX($A$7:A1119)+1</f>
        <v>769</v>
      </c>
      <c r="B1120" s="194" t="s">
        <v>123</v>
      </c>
      <c r="C1120" s="407" t="s">
        <v>126</v>
      </c>
      <c r="D1120" s="194" t="s">
        <v>182</v>
      </c>
      <c r="E1120" s="194" t="s">
        <v>2988</v>
      </c>
      <c r="F1120" s="194" t="s">
        <v>2989</v>
      </c>
      <c r="G1120" s="193">
        <v>0</v>
      </c>
      <c r="H1120" s="193">
        <v>1.363</v>
      </c>
      <c r="I1120" s="193"/>
      <c r="J1120" s="193">
        <v>1.363</v>
      </c>
      <c r="K1120" s="126">
        <v>69</v>
      </c>
      <c r="L1120" s="126">
        <v>69</v>
      </c>
      <c r="M1120" s="126">
        <f>N1120</f>
        <v>54</v>
      </c>
      <c r="N1120" s="425">
        <f t="shared" si="100"/>
        <v>54</v>
      </c>
      <c r="O1120" s="126"/>
      <c r="P1120" s="194"/>
      <c r="Q1120" s="194"/>
      <c r="R1120" s="194"/>
      <c r="S1120" s="194"/>
      <c r="T1120" s="194"/>
      <c r="U1120" s="194"/>
      <c r="V1120" s="194" t="s">
        <v>342</v>
      </c>
      <c r="W1120" s="226">
        <v>81.49</v>
      </c>
      <c r="X1120" s="226">
        <v>69.26</v>
      </c>
      <c r="Y1120" s="194" t="s">
        <v>2990</v>
      </c>
      <c r="Z1120" s="193" t="s">
        <v>334</v>
      </c>
      <c r="AA1120" s="554"/>
      <c r="AB1120" s="554" t="s">
        <v>340</v>
      </c>
      <c r="AC1120" s="554">
        <f>SUMIF(Sheet3!B:B,C1120,Sheet3!E:E)</f>
        <v>140</v>
      </c>
      <c r="AD1120" s="194"/>
      <c r="AE1120" s="75"/>
      <c r="AF1120" s="554"/>
    </row>
    <row r="1121" outlineLevel="2" spans="1:32">
      <c r="A1121" s="241">
        <f>MAX($A$7:A1120)+1</f>
        <v>770</v>
      </c>
      <c r="B1121" s="115" t="s">
        <v>123</v>
      </c>
      <c r="C1121" s="117" t="s">
        <v>128</v>
      </c>
      <c r="D1121" s="125" t="s">
        <v>392</v>
      </c>
      <c r="E1121" s="125" t="str">
        <f>C1121&amp;D1121</f>
        <v>广宁县前期工作</v>
      </c>
      <c r="F1121" s="571" t="s">
        <v>2991</v>
      </c>
      <c r="G1121" s="115"/>
      <c r="H1121" s="115"/>
      <c r="I1121" s="115"/>
      <c r="J1121" s="115"/>
      <c r="K1121" s="241">
        <v>94</v>
      </c>
      <c r="L1121" s="241">
        <v>94</v>
      </c>
      <c r="M1121" s="241">
        <v>94</v>
      </c>
      <c r="N1121" s="646">
        <v>94</v>
      </c>
      <c r="O1121" s="241"/>
      <c r="P1121" s="571"/>
      <c r="Q1121" s="571"/>
      <c r="R1121" s="571"/>
      <c r="S1121" s="571"/>
      <c r="T1121" s="571"/>
      <c r="U1121" s="571"/>
      <c r="V1121" s="115"/>
      <c r="W1121" s="385"/>
      <c r="X1121" s="385"/>
      <c r="Y1121" s="115"/>
      <c r="Z1121" s="115"/>
      <c r="AA1121" s="554"/>
      <c r="AB1121" s="554" t="s">
        <v>392</v>
      </c>
      <c r="AC1121" s="554"/>
      <c r="AD1121" s="571"/>
      <c r="AE1121" s="75">
        <v>94</v>
      </c>
      <c r="AF1121" s="554"/>
    </row>
    <row r="1122" ht="24" outlineLevel="2" spans="1:32">
      <c r="A1122" s="126">
        <f>MAX($A$7:A1121)+1</f>
        <v>771</v>
      </c>
      <c r="B1122" s="194" t="s">
        <v>123</v>
      </c>
      <c r="C1122" s="407" t="s">
        <v>128</v>
      </c>
      <c r="D1122" s="194" t="s">
        <v>182</v>
      </c>
      <c r="E1122" s="194" t="s">
        <v>2992</v>
      </c>
      <c r="F1122" s="194" t="s">
        <v>2993</v>
      </c>
      <c r="G1122" s="193">
        <v>42.435</v>
      </c>
      <c r="H1122" s="193">
        <v>50.155</v>
      </c>
      <c r="I1122" s="193"/>
      <c r="J1122" s="193">
        <v>7.72</v>
      </c>
      <c r="K1122" s="126">
        <v>900</v>
      </c>
      <c r="L1122" s="126">
        <v>900</v>
      </c>
      <c r="M1122" s="126">
        <f>N1122</f>
        <v>702</v>
      </c>
      <c r="N1122" s="644">
        <f t="shared" ref="N1122:N1127" si="101">ROUND(L1122*0.7797,0)</f>
        <v>702</v>
      </c>
      <c r="O1122" s="126"/>
      <c r="P1122" s="194"/>
      <c r="Q1122" s="194"/>
      <c r="R1122" s="194"/>
      <c r="S1122" s="194"/>
      <c r="T1122" s="194"/>
      <c r="U1122" s="194"/>
      <c r="V1122" s="194" t="s">
        <v>342</v>
      </c>
      <c r="W1122" s="226">
        <v>1125.93</v>
      </c>
      <c r="X1122" s="226">
        <v>900.74</v>
      </c>
      <c r="Y1122" s="194" t="s">
        <v>2994</v>
      </c>
      <c r="Z1122" s="193" t="s">
        <v>334</v>
      </c>
      <c r="AA1122" s="554"/>
      <c r="AB1122" s="554" t="s">
        <v>340</v>
      </c>
      <c r="AC1122" s="554">
        <f>SUMIF(Sheet3!B:B,C1122,Sheet3!E:E)</f>
        <v>145</v>
      </c>
      <c r="AD1122" s="194"/>
      <c r="AE1122" s="75"/>
      <c r="AF1122" s="554"/>
    </row>
    <row r="1123" ht="24" outlineLevel="2" spans="1:32">
      <c r="A1123" s="126">
        <f>MAX($A$7:A1122)+1</f>
        <v>772</v>
      </c>
      <c r="B1123" s="194" t="s">
        <v>123</v>
      </c>
      <c r="C1123" s="407" t="s">
        <v>128</v>
      </c>
      <c r="D1123" s="194" t="s">
        <v>775</v>
      </c>
      <c r="E1123" s="194" t="s">
        <v>2995</v>
      </c>
      <c r="F1123" s="194" t="s">
        <v>2996</v>
      </c>
      <c r="G1123" s="193">
        <v>19.921</v>
      </c>
      <c r="H1123" s="193">
        <v>26.333</v>
      </c>
      <c r="I1123" s="193"/>
      <c r="J1123" s="193">
        <v>6.412</v>
      </c>
      <c r="K1123" s="126">
        <v>799</v>
      </c>
      <c r="L1123" s="126">
        <v>799</v>
      </c>
      <c r="M1123" s="126">
        <f>N1123</f>
        <v>623</v>
      </c>
      <c r="N1123" s="644">
        <f t="shared" si="101"/>
        <v>623</v>
      </c>
      <c r="O1123" s="126"/>
      <c r="P1123" s="194"/>
      <c r="Q1123" s="194"/>
      <c r="R1123" s="194"/>
      <c r="S1123" s="194"/>
      <c r="T1123" s="194"/>
      <c r="U1123" s="194"/>
      <c r="V1123" s="194" t="s">
        <v>342</v>
      </c>
      <c r="W1123" s="226">
        <v>961.8</v>
      </c>
      <c r="X1123" s="226">
        <v>817.53</v>
      </c>
      <c r="Y1123" s="194" t="s">
        <v>2997</v>
      </c>
      <c r="Z1123" s="193" t="s">
        <v>334</v>
      </c>
      <c r="AA1123" s="554"/>
      <c r="AB1123" s="554" t="s">
        <v>340</v>
      </c>
      <c r="AC1123" s="554">
        <f>SUMIF(Sheet3!B:B,C1123,Sheet3!E:E)</f>
        <v>145</v>
      </c>
      <c r="AD1123" s="194"/>
      <c r="AE1123" s="75"/>
      <c r="AF1123" s="554"/>
    </row>
    <row r="1124" ht="36" outlineLevel="2" spans="1:32">
      <c r="A1124" s="126">
        <f>MAX($A$7:A1123)+1</f>
        <v>773</v>
      </c>
      <c r="B1124" s="194" t="s">
        <v>123</v>
      </c>
      <c r="C1124" s="407" t="s">
        <v>128</v>
      </c>
      <c r="D1124" s="194" t="s">
        <v>186</v>
      </c>
      <c r="E1124" s="194" t="s">
        <v>2998</v>
      </c>
      <c r="F1124" s="194" t="s">
        <v>2999</v>
      </c>
      <c r="G1124" s="193">
        <v>0</v>
      </c>
      <c r="H1124" s="193">
        <v>3.022</v>
      </c>
      <c r="I1124" s="193"/>
      <c r="J1124" s="193">
        <v>3.022</v>
      </c>
      <c r="K1124" s="126">
        <v>167</v>
      </c>
      <c r="L1124" s="126">
        <v>167</v>
      </c>
      <c r="M1124" s="126">
        <f>N1124</f>
        <v>130</v>
      </c>
      <c r="N1124" s="644">
        <f t="shared" si="101"/>
        <v>130</v>
      </c>
      <c r="O1124" s="126"/>
      <c r="P1124" s="194"/>
      <c r="Q1124" s="194"/>
      <c r="R1124" s="194"/>
      <c r="S1124" s="194"/>
      <c r="T1124" s="194"/>
      <c r="U1124" s="194"/>
      <c r="V1124" s="194" t="s">
        <v>245</v>
      </c>
      <c r="W1124" s="226">
        <v>204.12</v>
      </c>
      <c r="X1124" s="226">
        <v>168.99</v>
      </c>
      <c r="Y1124" s="194" t="s">
        <v>3000</v>
      </c>
      <c r="Z1124" s="193" t="s">
        <v>334</v>
      </c>
      <c r="AA1124" s="554"/>
      <c r="AB1124" s="554" t="s">
        <v>190</v>
      </c>
      <c r="AC1124" s="554">
        <f>SUMIF(Sheet3!B:B,C1124,Sheet3!D:D)</f>
        <v>65</v>
      </c>
      <c r="AD1124" s="194"/>
      <c r="AE1124" s="75"/>
      <c r="AF1124" s="554"/>
    </row>
    <row r="1125" ht="36" outlineLevel="2" spans="1:32">
      <c r="A1125" s="126">
        <f>MAX($A$7:A1124)+1</f>
        <v>774</v>
      </c>
      <c r="B1125" s="194" t="s">
        <v>123</v>
      </c>
      <c r="C1125" s="194" t="s">
        <v>128</v>
      </c>
      <c r="D1125" s="194" t="s">
        <v>182</v>
      </c>
      <c r="E1125" s="194" t="s">
        <v>3001</v>
      </c>
      <c r="F1125" s="311" t="s">
        <v>2996</v>
      </c>
      <c r="G1125" s="193">
        <v>4.428</v>
      </c>
      <c r="H1125" s="193">
        <v>10.283</v>
      </c>
      <c r="I1125" s="193"/>
      <c r="J1125" s="193">
        <v>5.855</v>
      </c>
      <c r="K1125" s="126">
        <v>766</v>
      </c>
      <c r="L1125" s="126">
        <v>766</v>
      </c>
      <c r="M1125" s="126">
        <f>N1125</f>
        <v>597</v>
      </c>
      <c r="N1125" s="644">
        <f t="shared" si="101"/>
        <v>597</v>
      </c>
      <c r="O1125" s="126"/>
      <c r="P1125" s="194" t="s">
        <v>2996</v>
      </c>
      <c r="Q1125" s="193">
        <v>4.428</v>
      </c>
      <c r="R1125" s="193">
        <v>10.283</v>
      </c>
      <c r="S1125" s="193">
        <v>5.855</v>
      </c>
      <c r="T1125" s="193">
        <v>5.855</v>
      </c>
      <c r="U1125" s="193">
        <v>846.912</v>
      </c>
      <c r="V1125" s="194" t="s">
        <v>342</v>
      </c>
      <c r="W1125" s="226">
        <v>907.53</v>
      </c>
      <c r="X1125" s="226">
        <v>816.77</v>
      </c>
      <c r="Y1125" s="194" t="s">
        <v>3002</v>
      </c>
      <c r="Z1125" s="193" t="s">
        <v>334</v>
      </c>
      <c r="AA1125" s="563" t="s">
        <v>335</v>
      </c>
      <c r="AB1125" s="563" t="s">
        <v>340</v>
      </c>
      <c r="AC1125" s="563">
        <f>SUMIF(Sheet3!B:B,C1125,Sheet3!E:E)</f>
        <v>145</v>
      </c>
      <c r="AD1125" s="193">
        <f>(ROUND(AC1125*T1125,0))</f>
        <v>849</v>
      </c>
      <c r="AE1125" s="75"/>
      <c r="AF1125" s="554"/>
    </row>
    <row r="1126" ht="36" outlineLevel="2" spans="1:32">
      <c r="A1126" s="126">
        <f>MAX($A$7:A1125)+1</f>
        <v>775</v>
      </c>
      <c r="B1126" s="194" t="s">
        <v>123</v>
      </c>
      <c r="C1126" s="407" t="s">
        <v>128</v>
      </c>
      <c r="D1126" s="194" t="s">
        <v>182</v>
      </c>
      <c r="E1126" s="194" t="s">
        <v>3003</v>
      </c>
      <c r="F1126" s="194" t="s">
        <v>2993</v>
      </c>
      <c r="G1126" s="193">
        <v>28.924</v>
      </c>
      <c r="H1126" s="193">
        <v>31.962</v>
      </c>
      <c r="I1126" s="193"/>
      <c r="J1126" s="193">
        <v>3.038</v>
      </c>
      <c r="K1126" s="126">
        <v>417</v>
      </c>
      <c r="L1126" s="126">
        <v>417</v>
      </c>
      <c r="M1126" s="126">
        <f>N1126</f>
        <v>325</v>
      </c>
      <c r="N1126" s="644">
        <f t="shared" si="101"/>
        <v>325</v>
      </c>
      <c r="O1126" s="126"/>
      <c r="P1126" s="194"/>
      <c r="Q1126" s="194"/>
      <c r="R1126" s="194"/>
      <c r="S1126" s="194"/>
      <c r="T1126" s="194"/>
      <c r="U1126" s="194"/>
      <c r="V1126" s="194" t="s">
        <v>342</v>
      </c>
      <c r="W1126" s="226">
        <v>507.21</v>
      </c>
      <c r="X1126" s="226">
        <v>431.13</v>
      </c>
      <c r="Y1126" s="194" t="s">
        <v>3004</v>
      </c>
      <c r="Z1126" s="193" t="s">
        <v>334</v>
      </c>
      <c r="AA1126" s="554"/>
      <c r="AB1126" s="554" t="s">
        <v>340</v>
      </c>
      <c r="AC1126" s="554">
        <f>SUMIF(Sheet3!B:B,C1126,Sheet3!E:E)</f>
        <v>145</v>
      </c>
      <c r="AD1126" s="194"/>
      <c r="AE1126" s="75"/>
      <c r="AF1126" s="554"/>
    </row>
    <row r="1127" outlineLevel="2" spans="1:32">
      <c r="A1127" s="126">
        <f>MAX($A$7:A1126)+1</f>
        <v>776</v>
      </c>
      <c r="B1127" s="194" t="s">
        <v>123</v>
      </c>
      <c r="C1127" s="407" t="s">
        <v>128</v>
      </c>
      <c r="D1127" s="194" t="s">
        <v>186</v>
      </c>
      <c r="E1127" s="194" t="s">
        <v>3005</v>
      </c>
      <c r="F1127" s="194" t="s">
        <v>3006</v>
      </c>
      <c r="G1127" s="193">
        <v>0</v>
      </c>
      <c r="H1127" s="193">
        <v>2.066</v>
      </c>
      <c r="I1127" s="193"/>
      <c r="J1127" s="193">
        <v>4.925</v>
      </c>
      <c r="K1127" s="126">
        <v>275</v>
      </c>
      <c r="L1127" s="126">
        <v>275</v>
      </c>
      <c r="M1127" s="126">
        <f>N1127+1</f>
        <v>215</v>
      </c>
      <c r="N1127" s="644">
        <f t="shared" si="101"/>
        <v>214</v>
      </c>
      <c r="O1127" s="126"/>
      <c r="P1127" s="194"/>
      <c r="Q1127" s="194"/>
      <c r="R1127" s="194"/>
      <c r="S1127" s="194"/>
      <c r="T1127" s="194"/>
      <c r="U1127" s="194"/>
      <c r="V1127" s="194" t="s">
        <v>245</v>
      </c>
      <c r="W1127" s="226">
        <v>344.54</v>
      </c>
      <c r="X1127" s="226">
        <v>275.22</v>
      </c>
      <c r="Y1127" s="194" t="s">
        <v>3007</v>
      </c>
      <c r="Z1127" s="193" t="s">
        <v>334</v>
      </c>
      <c r="AA1127" s="554"/>
      <c r="AB1127" s="554" t="s">
        <v>190</v>
      </c>
      <c r="AC1127" s="554">
        <f>SUMIF(Sheet3!B:B,C1127,Sheet3!D:D)</f>
        <v>65</v>
      </c>
      <c r="AD1127" s="194"/>
      <c r="AE1127" s="75"/>
      <c r="AF1127" s="554"/>
    </row>
    <row r="1128" outlineLevel="2" spans="1:32">
      <c r="A1128" s="126"/>
      <c r="B1128" s="194"/>
      <c r="C1128" s="407"/>
      <c r="D1128" s="194"/>
      <c r="E1128" s="194"/>
      <c r="F1128" s="194" t="s">
        <v>3008</v>
      </c>
      <c r="G1128" s="193">
        <v>0</v>
      </c>
      <c r="H1128" s="193">
        <v>2.859</v>
      </c>
      <c r="I1128" s="193"/>
      <c r="J1128" s="193"/>
      <c r="K1128" s="126"/>
      <c r="L1128" s="126"/>
      <c r="M1128" s="126"/>
      <c r="N1128" s="644"/>
      <c r="O1128" s="126"/>
      <c r="P1128" s="194"/>
      <c r="Q1128" s="194"/>
      <c r="R1128" s="194"/>
      <c r="S1128" s="194"/>
      <c r="T1128" s="194"/>
      <c r="U1128" s="194"/>
      <c r="V1128" s="194"/>
      <c r="W1128" s="226"/>
      <c r="X1128" s="226"/>
      <c r="Y1128" s="194"/>
      <c r="Z1128" s="193" t="s">
        <v>334</v>
      </c>
      <c r="AA1128" s="554"/>
      <c r="AB1128" s="554" t="s">
        <v>190</v>
      </c>
      <c r="AC1128" s="554"/>
      <c r="AD1128" s="194"/>
      <c r="AE1128" s="75"/>
      <c r="AF1128" s="554"/>
    </row>
    <row r="1129" ht="24" outlineLevel="2" spans="1:32">
      <c r="A1129" s="126">
        <f>MAX($A$7:A1128)+1</f>
        <v>777</v>
      </c>
      <c r="B1129" s="194" t="s">
        <v>123</v>
      </c>
      <c r="C1129" s="194" t="s">
        <v>128</v>
      </c>
      <c r="D1129" s="194" t="s">
        <v>775</v>
      </c>
      <c r="E1129" s="194" t="s">
        <v>3009</v>
      </c>
      <c r="F1129" s="311" t="s">
        <v>2996</v>
      </c>
      <c r="G1129" s="193">
        <v>36.471</v>
      </c>
      <c r="H1129" s="193">
        <v>40.83</v>
      </c>
      <c r="I1129" s="193"/>
      <c r="J1129" s="193">
        <v>4.359</v>
      </c>
      <c r="K1129" s="126">
        <v>536</v>
      </c>
      <c r="L1129" s="126">
        <v>536</v>
      </c>
      <c r="M1129" s="126">
        <f>N1129</f>
        <v>418</v>
      </c>
      <c r="N1129" s="644">
        <f>ROUND(L1129*0.7797,0)</f>
        <v>418</v>
      </c>
      <c r="O1129" s="126"/>
      <c r="P1129" s="194" t="s">
        <v>2996</v>
      </c>
      <c r="Q1129" s="193">
        <v>36.471</v>
      </c>
      <c r="R1129" s="193">
        <v>40.83</v>
      </c>
      <c r="S1129" s="193">
        <v>4.359</v>
      </c>
      <c r="T1129" s="193">
        <v>4.359</v>
      </c>
      <c r="U1129" s="193">
        <v>571.3</v>
      </c>
      <c r="V1129" s="194" t="s">
        <v>342</v>
      </c>
      <c r="W1129" s="226">
        <v>632.06</v>
      </c>
      <c r="X1129" s="226">
        <v>537.25</v>
      </c>
      <c r="Y1129" s="194" t="s">
        <v>3010</v>
      </c>
      <c r="Z1129" s="193" t="s">
        <v>334</v>
      </c>
      <c r="AA1129" s="563" t="s">
        <v>335</v>
      </c>
      <c r="AB1129" s="563" t="s">
        <v>340</v>
      </c>
      <c r="AC1129" s="563">
        <f>SUMIF(Sheet3!B:B,C1129,Sheet3!E:E)</f>
        <v>145</v>
      </c>
      <c r="AD1129" s="193">
        <f>(ROUND(AC1129*T1129,0))</f>
        <v>632</v>
      </c>
      <c r="AE1129" s="75"/>
      <c r="AF1129" s="554"/>
    </row>
    <row r="1130" ht="36" outlineLevel="2" spans="1:32">
      <c r="A1130" s="126">
        <f>MAX($A$7:A1129)+1</f>
        <v>778</v>
      </c>
      <c r="B1130" s="194" t="s">
        <v>123</v>
      </c>
      <c r="C1130" s="407" t="s">
        <v>128</v>
      </c>
      <c r="D1130" s="194" t="s">
        <v>182</v>
      </c>
      <c r="E1130" s="194" t="s">
        <v>3011</v>
      </c>
      <c r="F1130" s="194" t="s">
        <v>3012</v>
      </c>
      <c r="G1130" s="193">
        <v>9.287</v>
      </c>
      <c r="H1130" s="193">
        <v>14.515</v>
      </c>
      <c r="I1130" s="193"/>
      <c r="J1130" s="193">
        <v>5.228</v>
      </c>
      <c r="K1130" s="126">
        <v>600</v>
      </c>
      <c r="L1130" s="126">
        <v>600</v>
      </c>
      <c r="M1130" s="126">
        <f>N1130</f>
        <v>468</v>
      </c>
      <c r="N1130" s="644">
        <f>ROUND(L1130*0.7797,0)</f>
        <v>468</v>
      </c>
      <c r="O1130" s="126"/>
      <c r="P1130" s="194"/>
      <c r="Q1130" s="194"/>
      <c r="R1130" s="194"/>
      <c r="S1130" s="194"/>
      <c r="T1130" s="194"/>
      <c r="U1130" s="194"/>
      <c r="V1130" s="194" t="s">
        <v>342</v>
      </c>
      <c r="W1130" s="226">
        <v>758.06</v>
      </c>
      <c r="X1130" s="226">
        <v>606.45</v>
      </c>
      <c r="Y1130" s="194" t="s">
        <v>3013</v>
      </c>
      <c r="Z1130" s="193" t="s">
        <v>334</v>
      </c>
      <c r="AA1130" s="554"/>
      <c r="AB1130" s="554" t="s">
        <v>340</v>
      </c>
      <c r="AC1130" s="554">
        <f>SUMIF(Sheet3!B:B,C1130,Sheet3!E:E)</f>
        <v>145</v>
      </c>
      <c r="AD1130" s="194"/>
      <c r="AE1130" s="75"/>
      <c r="AF1130" s="554"/>
    </row>
    <row r="1131" outlineLevel="2" spans="1:32">
      <c r="A1131" s="241">
        <f>MAX($A$7:A1130)+1</f>
        <v>779</v>
      </c>
      <c r="B1131" s="115" t="s">
        <v>123</v>
      </c>
      <c r="C1131" s="117" t="s">
        <v>131</v>
      </c>
      <c r="D1131" s="125" t="s">
        <v>392</v>
      </c>
      <c r="E1131" s="125" t="str">
        <f>C1131&amp;D1131</f>
        <v>怀集县前期工作</v>
      </c>
      <c r="F1131" s="571" t="s">
        <v>3014</v>
      </c>
      <c r="G1131" s="125"/>
      <c r="H1131" s="125"/>
      <c r="I1131" s="125"/>
      <c r="J1131" s="125"/>
      <c r="K1131" s="241">
        <v>86</v>
      </c>
      <c r="L1131" s="241">
        <v>86</v>
      </c>
      <c r="M1131" s="241">
        <v>86</v>
      </c>
      <c r="N1131" s="598">
        <v>86</v>
      </c>
      <c r="O1131" s="241"/>
      <c r="P1131" s="571"/>
      <c r="Q1131" s="571"/>
      <c r="R1131" s="571"/>
      <c r="S1131" s="571"/>
      <c r="T1131" s="571"/>
      <c r="U1131" s="571"/>
      <c r="V1131" s="125"/>
      <c r="W1131" s="226"/>
      <c r="X1131" s="226"/>
      <c r="Y1131" s="125"/>
      <c r="Z1131" s="125"/>
      <c r="AA1131" s="554"/>
      <c r="AB1131" s="554" t="s">
        <v>392</v>
      </c>
      <c r="AC1131" s="554"/>
      <c r="AD1131" s="571"/>
      <c r="AE1131" s="75">
        <v>86</v>
      </c>
      <c r="AF1131" s="554"/>
    </row>
    <row r="1132" ht="24" outlineLevel="2" spans="1:32">
      <c r="A1132" s="126">
        <f>MAX($A$7:A1131)+1</f>
        <v>780</v>
      </c>
      <c r="B1132" s="194" t="s">
        <v>123</v>
      </c>
      <c r="C1132" s="407" t="s">
        <v>131</v>
      </c>
      <c r="D1132" s="194" t="s">
        <v>186</v>
      </c>
      <c r="E1132" s="194" t="s">
        <v>3015</v>
      </c>
      <c r="F1132" s="194" t="s">
        <v>3016</v>
      </c>
      <c r="G1132" s="193">
        <v>0</v>
      </c>
      <c r="H1132" s="193">
        <v>1.816</v>
      </c>
      <c r="I1132" s="193"/>
      <c r="J1132" s="193">
        <v>1.816</v>
      </c>
      <c r="K1132" s="126">
        <v>40</v>
      </c>
      <c r="L1132" s="126">
        <v>40</v>
      </c>
      <c r="M1132" s="126">
        <f t="shared" ref="M1132:M1146" si="102">N1132</f>
        <v>31</v>
      </c>
      <c r="N1132" s="564">
        <f t="shared" ref="N1132:N1146" si="103">ROUND(L1132*0.7797,0)</f>
        <v>31</v>
      </c>
      <c r="O1132" s="126"/>
      <c r="P1132" s="194"/>
      <c r="Q1132" s="194"/>
      <c r="R1132" s="194"/>
      <c r="S1132" s="194"/>
      <c r="T1132" s="194"/>
      <c r="U1132" s="194"/>
      <c r="V1132" s="194" t="s">
        <v>245</v>
      </c>
      <c r="W1132" s="226">
        <v>145.28</v>
      </c>
      <c r="X1132" s="226">
        <v>118.04</v>
      </c>
      <c r="Y1132" s="194" t="s">
        <v>3017</v>
      </c>
      <c r="Z1132" s="193" t="s">
        <v>334</v>
      </c>
      <c r="AA1132" s="554"/>
      <c r="AB1132" s="554" t="s">
        <v>190</v>
      </c>
      <c r="AC1132" s="554">
        <f>SUMIF(Sheet3!B:B,C1132,Sheet3!D:D)</f>
        <v>65</v>
      </c>
      <c r="AD1132" s="194"/>
      <c r="AE1132" s="75"/>
      <c r="AF1132" s="554"/>
    </row>
    <row r="1133" ht="36" outlineLevel="2" spans="1:32">
      <c r="A1133" s="126">
        <f>MAX($A$7:A1132)+1</f>
        <v>781</v>
      </c>
      <c r="B1133" s="194" t="s">
        <v>123</v>
      </c>
      <c r="C1133" s="407" t="s">
        <v>131</v>
      </c>
      <c r="D1133" s="194" t="s">
        <v>1811</v>
      </c>
      <c r="E1133" s="194" t="s">
        <v>3018</v>
      </c>
      <c r="F1133" s="194" t="s">
        <v>3019</v>
      </c>
      <c r="G1133" s="193">
        <v>0</v>
      </c>
      <c r="H1133" s="193">
        <v>7.579</v>
      </c>
      <c r="I1133" s="193"/>
      <c r="J1133" s="193">
        <v>7.579</v>
      </c>
      <c r="K1133" s="126">
        <v>450</v>
      </c>
      <c r="L1133" s="126">
        <v>450</v>
      </c>
      <c r="M1133" s="126">
        <f t="shared" si="102"/>
        <v>351</v>
      </c>
      <c r="N1133" s="564">
        <f t="shared" si="103"/>
        <v>351</v>
      </c>
      <c r="O1133" s="126"/>
      <c r="P1133" s="194"/>
      <c r="Q1133" s="194"/>
      <c r="R1133" s="194"/>
      <c r="S1133" s="194"/>
      <c r="T1133" s="194"/>
      <c r="U1133" s="194"/>
      <c r="V1133" s="194" t="s">
        <v>245</v>
      </c>
      <c r="W1133" s="226">
        <v>606.32</v>
      </c>
      <c r="X1133" s="226">
        <v>492.635</v>
      </c>
      <c r="Y1133" s="194" t="s">
        <v>3017</v>
      </c>
      <c r="Z1133" s="193" t="s">
        <v>334</v>
      </c>
      <c r="AA1133" s="554"/>
      <c r="AB1133" s="554" t="s">
        <v>190</v>
      </c>
      <c r="AC1133" s="554">
        <f>SUMIF(Sheet3!B:B,C1133,Sheet3!D:D)</f>
        <v>65</v>
      </c>
      <c r="AD1133" s="194"/>
      <c r="AE1133" s="75"/>
      <c r="AF1133" s="554"/>
    </row>
    <row r="1134" ht="36" outlineLevel="2" spans="1:32">
      <c r="A1134" s="126">
        <f>MAX($A$7:A1133)+1</f>
        <v>782</v>
      </c>
      <c r="B1134" s="194" t="s">
        <v>123</v>
      </c>
      <c r="C1134" s="407" t="s">
        <v>131</v>
      </c>
      <c r="D1134" s="194" t="s">
        <v>702</v>
      </c>
      <c r="E1134" s="194" t="s">
        <v>3020</v>
      </c>
      <c r="F1134" s="194" t="s">
        <v>3021</v>
      </c>
      <c r="G1134" s="193">
        <v>0</v>
      </c>
      <c r="H1134" s="193">
        <v>3.642</v>
      </c>
      <c r="I1134" s="193"/>
      <c r="J1134" s="193">
        <v>3.642</v>
      </c>
      <c r="K1134" s="126">
        <v>150</v>
      </c>
      <c r="L1134" s="126">
        <v>150</v>
      </c>
      <c r="M1134" s="126">
        <f t="shared" si="102"/>
        <v>117</v>
      </c>
      <c r="N1134" s="564">
        <f t="shared" si="103"/>
        <v>117</v>
      </c>
      <c r="O1134" s="126"/>
      <c r="P1134" s="194"/>
      <c r="Q1134" s="194"/>
      <c r="R1134" s="194"/>
      <c r="S1134" s="194"/>
      <c r="T1134" s="194"/>
      <c r="U1134" s="194"/>
      <c r="V1134" s="194" t="s">
        <v>245</v>
      </c>
      <c r="W1134" s="226">
        <v>291.36</v>
      </c>
      <c r="X1134" s="226">
        <v>236.73</v>
      </c>
      <c r="Y1134" s="194" t="s">
        <v>3017</v>
      </c>
      <c r="Z1134" s="193" t="s">
        <v>334</v>
      </c>
      <c r="AA1134" s="554"/>
      <c r="AB1134" s="554" t="s">
        <v>190</v>
      </c>
      <c r="AC1134" s="554">
        <f>SUMIF(Sheet3!B:B,C1134,Sheet3!D:D)</f>
        <v>65</v>
      </c>
      <c r="AD1134" s="194"/>
      <c r="AE1134" s="75"/>
      <c r="AF1134" s="554"/>
    </row>
    <row r="1135" ht="36" outlineLevel="2" spans="1:32">
      <c r="A1135" s="126">
        <f>MAX($A$7:A1134)+1</f>
        <v>783</v>
      </c>
      <c r="B1135" s="194" t="s">
        <v>123</v>
      </c>
      <c r="C1135" s="407" t="s">
        <v>131</v>
      </c>
      <c r="D1135" s="194" t="s">
        <v>1811</v>
      </c>
      <c r="E1135" s="194" t="s">
        <v>3022</v>
      </c>
      <c r="F1135" s="194" t="s">
        <v>3023</v>
      </c>
      <c r="G1135" s="193">
        <v>0</v>
      </c>
      <c r="H1135" s="193">
        <v>5.288</v>
      </c>
      <c r="I1135" s="193"/>
      <c r="J1135" s="193">
        <v>5.288</v>
      </c>
      <c r="K1135" s="126">
        <v>280</v>
      </c>
      <c r="L1135" s="126">
        <v>280</v>
      </c>
      <c r="M1135" s="126">
        <f t="shared" si="102"/>
        <v>218</v>
      </c>
      <c r="N1135" s="564">
        <f t="shared" si="103"/>
        <v>218</v>
      </c>
      <c r="O1135" s="126"/>
      <c r="P1135" s="194"/>
      <c r="Q1135" s="194"/>
      <c r="R1135" s="194"/>
      <c r="S1135" s="194"/>
      <c r="T1135" s="194"/>
      <c r="U1135" s="194"/>
      <c r="V1135" s="194" t="s">
        <v>245</v>
      </c>
      <c r="W1135" s="226">
        <v>423.04</v>
      </c>
      <c r="X1135" s="226">
        <v>343.72</v>
      </c>
      <c r="Y1135" s="194" t="s">
        <v>3017</v>
      </c>
      <c r="Z1135" s="193" t="s">
        <v>334</v>
      </c>
      <c r="AA1135" s="554"/>
      <c r="AB1135" s="554" t="s">
        <v>190</v>
      </c>
      <c r="AC1135" s="554">
        <f>SUMIF(Sheet3!B:B,C1135,Sheet3!D:D)</f>
        <v>65</v>
      </c>
      <c r="AD1135" s="194"/>
      <c r="AE1135" s="75"/>
      <c r="AF1135" s="554"/>
    </row>
    <row r="1136" ht="36" outlineLevel="2" spans="1:32">
      <c r="A1136" s="126">
        <f>MAX($A$7:A1135)+1</f>
        <v>784</v>
      </c>
      <c r="B1136" s="194" t="s">
        <v>123</v>
      </c>
      <c r="C1136" s="407" t="s">
        <v>131</v>
      </c>
      <c r="D1136" s="194" t="s">
        <v>186</v>
      </c>
      <c r="E1136" s="194" t="s">
        <v>3024</v>
      </c>
      <c r="F1136" s="194" t="s">
        <v>3025</v>
      </c>
      <c r="G1136" s="193">
        <v>0</v>
      </c>
      <c r="H1136" s="193">
        <v>1.13</v>
      </c>
      <c r="I1136" s="193"/>
      <c r="J1136" s="193">
        <v>1.13</v>
      </c>
      <c r="K1136" s="126">
        <v>30</v>
      </c>
      <c r="L1136" s="126">
        <v>30</v>
      </c>
      <c r="M1136" s="126">
        <f t="shared" si="102"/>
        <v>23</v>
      </c>
      <c r="N1136" s="564">
        <f t="shared" si="103"/>
        <v>23</v>
      </c>
      <c r="O1136" s="126"/>
      <c r="P1136" s="194"/>
      <c r="Q1136" s="194"/>
      <c r="R1136" s="194"/>
      <c r="S1136" s="194"/>
      <c r="T1136" s="194"/>
      <c r="U1136" s="194"/>
      <c r="V1136" s="194" t="s">
        <v>245</v>
      </c>
      <c r="W1136" s="226">
        <v>90.4</v>
      </c>
      <c r="X1136" s="226">
        <v>73.45</v>
      </c>
      <c r="Y1136" s="194" t="s">
        <v>3017</v>
      </c>
      <c r="Z1136" s="193" t="s">
        <v>334</v>
      </c>
      <c r="AA1136" s="554"/>
      <c r="AB1136" s="554" t="s">
        <v>190</v>
      </c>
      <c r="AC1136" s="554">
        <f>SUMIF(Sheet3!B:B,C1136,Sheet3!D:D)</f>
        <v>65</v>
      </c>
      <c r="AD1136" s="194"/>
      <c r="AE1136" s="75"/>
      <c r="AF1136" s="554"/>
    </row>
    <row r="1137" ht="36" outlineLevel="2" spans="1:32">
      <c r="A1137" s="126">
        <f>MAX($A$7:A1136)+1</f>
        <v>785</v>
      </c>
      <c r="B1137" s="194" t="s">
        <v>123</v>
      </c>
      <c r="C1137" s="407" t="s">
        <v>131</v>
      </c>
      <c r="D1137" s="194" t="s">
        <v>702</v>
      </c>
      <c r="E1137" s="194" t="s">
        <v>3026</v>
      </c>
      <c r="F1137" s="194" t="s">
        <v>3027</v>
      </c>
      <c r="G1137" s="193">
        <v>0</v>
      </c>
      <c r="H1137" s="193">
        <v>3.458</v>
      </c>
      <c r="I1137" s="193"/>
      <c r="J1137" s="193">
        <v>3.458</v>
      </c>
      <c r="K1137" s="126">
        <v>180</v>
      </c>
      <c r="L1137" s="126">
        <v>180</v>
      </c>
      <c r="M1137" s="126">
        <f t="shared" si="102"/>
        <v>140</v>
      </c>
      <c r="N1137" s="564">
        <f t="shared" si="103"/>
        <v>140</v>
      </c>
      <c r="O1137" s="126"/>
      <c r="P1137" s="194"/>
      <c r="Q1137" s="194"/>
      <c r="R1137" s="194"/>
      <c r="S1137" s="194"/>
      <c r="T1137" s="194"/>
      <c r="U1137" s="194"/>
      <c r="V1137" s="194" t="s">
        <v>245</v>
      </c>
      <c r="W1137" s="226">
        <v>276.64</v>
      </c>
      <c r="X1137" s="226">
        <v>224.77</v>
      </c>
      <c r="Y1137" s="194" t="s">
        <v>3017</v>
      </c>
      <c r="Z1137" s="193" t="s">
        <v>334</v>
      </c>
      <c r="AA1137" s="554"/>
      <c r="AB1137" s="554" t="s">
        <v>190</v>
      </c>
      <c r="AC1137" s="554">
        <f>SUMIF(Sheet3!B:B,C1137,Sheet3!D:D)</f>
        <v>65</v>
      </c>
      <c r="AD1137" s="194"/>
      <c r="AE1137" s="75"/>
      <c r="AF1137" s="554"/>
    </row>
    <row r="1138" ht="24" outlineLevel="2" spans="1:32">
      <c r="A1138" s="126">
        <f>MAX($A$7:A1137)+1</f>
        <v>786</v>
      </c>
      <c r="B1138" s="194" t="s">
        <v>123</v>
      </c>
      <c r="C1138" s="407" t="s">
        <v>131</v>
      </c>
      <c r="D1138" s="194" t="s">
        <v>182</v>
      </c>
      <c r="E1138" s="194" t="s">
        <v>3028</v>
      </c>
      <c r="F1138" s="194" t="s">
        <v>3029</v>
      </c>
      <c r="G1138" s="193">
        <v>7.765</v>
      </c>
      <c r="H1138" s="193">
        <v>13.1</v>
      </c>
      <c r="I1138" s="193"/>
      <c r="J1138" s="193">
        <v>5.335</v>
      </c>
      <c r="K1138" s="126">
        <v>800</v>
      </c>
      <c r="L1138" s="126">
        <v>800</v>
      </c>
      <c r="M1138" s="126">
        <f t="shared" si="102"/>
        <v>624</v>
      </c>
      <c r="N1138" s="564">
        <f t="shared" si="103"/>
        <v>624</v>
      </c>
      <c r="O1138" s="126"/>
      <c r="P1138" s="194"/>
      <c r="Q1138" s="194"/>
      <c r="R1138" s="194"/>
      <c r="S1138" s="194"/>
      <c r="T1138" s="194"/>
      <c r="U1138" s="194"/>
      <c r="V1138" s="194" t="s">
        <v>342</v>
      </c>
      <c r="W1138" s="226">
        <v>960.3</v>
      </c>
      <c r="X1138" s="226">
        <v>880.275</v>
      </c>
      <c r="Y1138" s="194" t="s">
        <v>3017</v>
      </c>
      <c r="Z1138" s="193" t="s">
        <v>334</v>
      </c>
      <c r="AA1138" s="554"/>
      <c r="AB1138" s="554" t="s">
        <v>340</v>
      </c>
      <c r="AC1138" s="554">
        <f>SUMIF(Sheet3!B:B,C1138,Sheet3!E:E)</f>
        <v>145</v>
      </c>
      <c r="AD1138" s="194"/>
      <c r="AE1138" s="75"/>
      <c r="AF1138" s="554"/>
    </row>
    <row r="1139" ht="24" outlineLevel="2" spans="1:32">
      <c r="A1139" s="126">
        <f>MAX($A$7:A1138)+1</f>
        <v>787</v>
      </c>
      <c r="B1139" s="194" t="s">
        <v>123</v>
      </c>
      <c r="C1139" s="407" t="s">
        <v>131</v>
      </c>
      <c r="D1139" s="194" t="s">
        <v>182</v>
      </c>
      <c r="E1139" s="194" t="s">
        <v>3030</v>
      </c>
      <c r="F1139" s="194" t="s">
        <v>3031</v>
      </c>
      <c r="G1139" s="193">
        <v>63.148</v>
      </c>
      <c r="H1139" s="193">
        <v>70.869</v>
      </c>
      <c r="I1139" s="193"/>
      <c r="J1139" s="193">
        <v>7.721</v>
      </c>
      <c r="K1139" s="126">
        <v>1078</v>
      </c>
      <c r="L1139" s="126">
        <v>1078</v>
      </c>
      <c r="M1139" s="126">
        <f t="shared" si="102"/>
        <v>841</v>
      </c>
      <c r="N1139" s="564">
        <f t="shared" si="103"/>
        <v>841</v>
      </c>
      <c r="O1139" s="126"/>
      <c r="P1139" s="194"/>
      <c r="Q1139" s="194"/>
      <c r="R1139" s="194"/>
      <c r="S1139" s="194"/>
      <c r="T1139" s="194"/>
      <c r="U1139" s="194"/>
      <c r="V1139" s="194" t="s">
        <v>342</v>
      </c>
      <c r="W1139" s="226">
        <v>1389.78</v>
      </c>
      <c r="X1139" s="226">
        <v>1273.965</v>
      </c>
      <c r="Y1139" s="194" t="s">
        <v>3017</v>
      </c>
      <c r="Z1139" s="193" t="s">
        <v>334</v>
      </c>
      <c r="AA1139" s="554"/>
      <c r="AB1139" s="554" t="s">
        <v>340</v>
      </c>
      <c r="AC1139" s="554">
        <f>SUMIF(Sheet3!B:B,C1139,Sheet3!E:E)</f>
        <v>145</v>
      </c>
      <c r="AD1139" s="194"/>
      <c r="AE1139" s="75"/>
      <c r="AF1139" s="554"/>
    </row>
    <row r="1140" ht="24" outlineLevel="2" spans="1:32">
      <c r="A1140" s="126">
        <f>MAX($A$7:A1139)+1</f>
        <v>788</v>
      </c>
      <c r="B1140" s="194" t="s">
        <v>123</v>
      </c>
      <c r="C1140" s="407" t="s">
        <v>131</v>
      </c>
      <c r="D1140" s="194" t="s">
        <v>187</v>
      </c>
      <c r="E1140" s="194" t="s">
        <v>3032</v>
      </c>
      <c r="F1140" s="194" t="s">
        <v>3033</v>
      </c>
      <c r="G1140" s="193">
        <v>25.479</v>
      </c>
      <c r="H1140" s="193">
        <v>38.827</v>
      </c>
      <c r="I1140" s="193"/>
      <c r="J1140" s="193">
        <v>13.348</v>
      </c>
      <c r="K1140" s="126">
        <v>860</v>
      </c>
      <c r="L1140" s="126">
        <v>860</v>
      </c>
      <c r="M1140" s="126">
        <f t="shared" si="102"/>
        <v>671</v>
      </c>
      <c r="N1140" s="564">
        <f t="shared" si="103"/>
        <v>671</v>
      </c>
      <c r="O1140" s="126"/>
      <c r="P1140" s="194"/>
      <c r="Q1140" s="194"/>
      <c r="R1140" s="194"/>
      <c r="S1140" s="194"/>
      <c r="T1140" s="194"/>
      <c r="U1140" s="194"/>
      <c r="V1140" s="194" t="s">
        <v>342</v>
      </c>
      <c r="W1140" s="226">
        <v>1069.04</v>
      </c>
      <c r="X1140" s="226">
        <v>868.595</v>
      </c>
      <c r="Y1140" s="194" t="s">
        <v>3017</v>
      </c>
      <c r="Z1140" s="193" t="s">
        <v>334</v>
      </c>
      <c r="AA1140" s="554"/>
      <c r="AB1140" s="554" t="s">
        <v>192</v>
      </c>
      <c r="AC1140" s="554">
        <f>SUMIF(Sheet3!B:B,C1140,Sheet3!F:F)</f>
        <v>40</v>
      </c>
      <c r="AD1140" s="194"/>
      <c r="AE1140" s="75"/>
      <c r="AF1140" s="554"/>
    </row>
    <row r="1141" ht="36" outlineLevel="2" spans="1:32">
      <c r="A1141" s="126">
        <f>MAX($A$7:A1140)+1</f>
        <v>789</v>
      </c>
      <c r="B1141" s="194" t="s">
        <v>123</v>
      </c>
      <c r="C1141" s="407" t="s">
        <v>131</v>
      </c>
      <c r="D1141" s="194" t="s">
        <v>702</v>
      </c>
      <c r="E1141" s="194" t="s">
        <v>3034</v>
      </c>
      <c r="F1141" s="194" t="s">
        <v>3035</v>
      </c>
      <c r="G1141" s="193">
        <v>0</v>
      </c>
      <c r="H1141" s="193">
        <v>3.35</v>
      </c>
      <c r="I1141" s="193"/>
      <c r="J1141" s="193">
        <v>3.35</v>
      </c>
      <c r="K1141" s="126">
        <v>180</v>
      </c>
      <c r="L1141" s="126">
        <v>180</v>
      </c>
      <c r="M1141" s="126">
        <f t="shared" si="102"/>
        <v>140</v>
      </c>
      <c r="N1141" s="564">
        <f t="shared" si="103"/>
        <v>140</v>
      </c>
      <c r="O1141" s="126"/>
      <c r="P1141" s="194"/>
      <c r="Q1141" s="194"/>
      <c r="R1141" s="194"/>
      <c r="S1141" s="194"/>
      <c r="T1141" s="194"/>
      <c r="U1141" s="194"/>
      <c r="V1141" s="194" t="s">
        <v>245</v>
      </c>
      <c r="W1141" s="226">
        <v>268</v>
      </c>
      <c r="X1141" s="226">
        <v>217.75</v>
      </c>
      <c r="Y1141" s="194" t="s">
        <v>3017</v>
      </c>
      <c r="Z1141" s="193" t="s">
        <v>334</v>
      </c>
      <c r="AA1141" s="554"/>
      <c r="AB1141" s="554" t="s">
        <v>190</v>
      </c>
      <c r="AC1141" s="554">
        <f>SUMIF(Sheet3!B:B,C1141,Sheet3!D:D)</f>
        <v>65</v>
      </c>
      <c r="AD1141" s="194"/>
      <c r="AE1141" s="75"/>
      <c r="AF1141" s="554"/>
    </row>
    <row r="1142" ht="36" outlineLevel="2" spans="1:32">
      <c r="A1142" s="126">
        <f>MAX($A$7:A1141)+1</f>
        <v>790</v>
      </c>
      <c r="B1142" s="194" t="s">
        <v>123</v>
      </c>
      <c r="C1142" s="194" t="s">
        <v>130</v>
      </c>
      <c r="D1142" s="194" t="s">
        <v>182</v>
      </c>
      <c r="E1142" s="194" t="s">
        <v>3036</v>
      </c>
      <c r="F1142" s="311" t="s">
        <v>3037</v>
      </c>
      <c r="G1142" s="193">
        <v>9.094</v>
      </c>
      <c r="H1142" s="193">
        <v>10.613</v>
      </c>
      <c r="I1142" s="193"/>
      <c r="J1142" s="193">
        <v>1.519</v>
      </c>
      <c r="K1142" s="126">
        <v>176.605</v>
      </c>
      <c r="L1142" s="126">
        <v>176.605</v>
      </c>
      <c r="M1142" s="126">
        <f t="shared" si="102"/>
        <v>138</v>
      </c>
      <c r="N1142" s="425">
        <f t="shared" si="103"/>
        <v>138</v>
      </c>
      <c r="O1142" s="126"/>
      <c r="P1142" s="194" t="s">
        <v>3037</v>
      </c>
      <c r="Q1142" s="193">
        <v>9.094</v>
      </c>
      <c r="R1142" s="193">
        <v>10.613</v>
      </c>
      <c r="S1142" s="193">
        <v>1.519</v>
      </c>
      <c r="T1142" s="193">
        <v>1.519</v>
      </c>
      <c r="U1142" s="193">
        <v>195.313</v>
      </c>
      <c r="V1142" s="194" t="s">
        <v>342</v>
      </c>
      <c r="W1142" s="226">
        <v>220.756</v>
      </c>
      <c r="X1142" s="226">
        <v>176.605</v>
      </c>
      <c r="Y1142" s="194" t="s">
        <v>3038</v>
      </c>
      <c r="Z1142" s="193" t="s">
        <v>334</v>
      </c>
      <c r="AA1142" s="563" t="s">
        <v>335</v>
      </c>
      <c r="AB1142" s="563" t="s">
        <v>340</v>
      </c>
      <c r="AC1142" s="563">
        <f>SUMIF(Sheet3!B:B,C1142,Sheet3!E:E)</f>
        <v>145</v>
      </c>
      <c r="AD1142" s="193">
        <f>(ROUND(AC1142*T1142,0))</f>
        <v>220</v>
      </c>
      <c r="AE1142" s="75"/>
      <c r="AF1142" s="554"/>
    </row>
    <row r="1143" ht="36" outlineLevel="2" spans="1:32">
      <c r="A1143" s="126">
        <f>MAX($A$7:A1142)+1</f>
        <v>791</v>
      </c>
      <c r="B1143" s="194" t="s">
        <v>123</v>
      </c>
      <c r="C1143" s="194" t="s">
        <v>130</v>
      </c>
      <c r="D1143" s="194" t="s">
        <v>182</v>
      </c>
      <c r="E1143" s="194" t="s">
        <v>3039</v>
      </c>
      <c r="F1143" s="311" t="s">
        <v>3037</v>
      </c>
      <c r="G1143" s="193">
        <v>0</v>
      </c>
      <c r="H1143" s="193">
        <v>6.886</v>
      </c>
      <c r="I1143" s="193"/>
      <c r="J1143" s="193">
        <v>6.886</v>
      </c>
      <c r="K1143" s="126">
        <v>800.594</v>
      </c>
      <c r="L1143" s="126">
        <v>800.594</v>
      </c>
      <c r="M1143" s="126">
        <f t="shared" si="102"/>
        <v>624</v>
      </c>
      <c r="N1143" s="425">
        <f t="shared" si="103"/>
        <v>624</v>
      </c>
      <c r="O1143" s="126"/>
      <c r="P1143" s="194" t="s">
        <v>3037</v>
      </c>
      <c r="Q1143" s="193">
        <v>0</v>
      </c>
      <c r="R1143" s="193">
        <v>6.886</v>
      </c>
      <c r="S1143" s="193">
        <v>6.886</v>
      </c>
      <c r="T1143" s="193">
        <v>6.886</v>
      </c>
      <c r="U1143" s="193">
        <v>885.402</v>
      </c>
      <c r="V1143" s="194" t="s">
        <v>342</v>
      </c>
      <c r="W1143" s="226">
        <v>1000.742</v>
      </c>
      <c r="X1143" s="226">
        <v>800.594</v>
      </c>
      <c r="Y1143" s="194" t="s">
        <v>3038</v>
      </c>
      <c r="Z1143" s="193" t="s">
        <v>334</v>
      </c>
      <c r="AA1143" s="563" t="s">
        <v>335</v>
      </c>
      <c r="AB1143" s="563" t="s">
        <v>340</v>
      </c>
      <c r="AC1143" s="563">
        <f>SUMIF(Sheet3!B:B,C1143,Sheet3!E:E)</f>
        <v>145</v>
      </c>
      <c r="AD1143" s="193">
        <f>(ROUND(AC1143*T1143,0))</f>
        <v>998</v>
      </c>
      <c r="AE1143" s="75"/>
      <c r="AF1143" s="554"/>
    </row>
    <row r="1144" ht="36" outlineLevel="2" spans="1:32">
      <c r="A1144" s="126">
        <f>MAX($A$7:A1143)+1</f>
        <v>792</v>
      </c>
      <c r="B1144" s="194" t="s">
        <v>123</v>
      </c>
      <c r="C1144" s="407" t="s">
        <v>130</v>
      </c>
      <c r="D1144" s="194" t="s">
        <v>186</v>
      </c>
      <c r="E1144" s="194" t="s">
        <v>3040</v>
      </c>
      <c r="F1144" s="194" t="s">
        <v>3041</v>
      </c>
      <c r="G1144" s="193">
        <v>0</v>
      </c>
      <c r="H1144" s="193">
        <v>9.406</v>
      </c>
      <c r="I1144" s="193"/>
      <c r="J1144" s="193">
        <v>9.406</v>
      </c>
      <c r="K1144" s="126">
        <v>611.39</v>
      </c>
      <c r="L1144" s="126">
        <v>611.39</v>
      </c>
      <c r="M1144" s="126">
        <f t="shared" si="102"/>
        <v>477</v>
      </c>
      <c r="N1144" s="425">
        <f t="shared" si="103"/>
        <v>477</v>
      </c>
      <c r="O1144" s="126"/>
      <c r="P1144" s="194"/>
      <c r="Q1144" s="194"/>
      <c r="R1144" s="194"/>
      <c r="S1144" s="194"/>
      <c r="T1144" s="194"/>
      <c r="U1144" s="194"/>
      <c r="V1144" s="194" t="s">
        <v>245</v>
      </c>
      <c r="W1144" s="226">
        <v>761.886</v>
      </c>
      <c r="X1144" s="226">
        <v>611.39</v>
      </c>
      <c r="Y1144" s="194" t="s">
        <v>3042</v>
      </c>
      <c r="Z1144" s="193" t="s">
        <v>334</v>
      </c>
      <c r="AA1144" s="554"/>
      <c r="AB1144" s="554" t="s">
        <v>190</v>
      </c>
      <c r="AC1144" s="554">
        <f>SUMIF(Sheet3!B:B,C1144,Sheet3!D:D)</f>
        <v>65</v>
      </c>
      <c r="AD1144" s="194"/>
      <c r="AE1144" s="75"/>
      <c r="AF1144" s="554"/>
    </row>
    <row r="1145" ht="36" outlineLevel="2" spans="1:32">
      <c r="A1145" s="126">
        <f>MAX($A$7:A1144)+1</f>
        <v>793</v>
      </c>
      <c r="B1145" s="194" t="s">
        <v>123</v>
      </c>
      <c r="C1145" s="407" t="s">
        <v>130</v>
      </c>
      <c r="D1145" s="194" t="s">
        <v>186</v>
      </c>
      <c r="E1145" s="194" t="s">
        <v>3043</v>
      </c>
      <c r="F1145" s="194" t="s">
        <v>3044</v>
      </c>
      <c r="G1145" s="193">
        <v>0</v>
      </c>
      <c r="H1145" s="193">
        <v>1</v>
      </c>
      <c r="I1145" s="193"/>
      <c r="J1145" s="193">
        <v>1</v>
      </c>
      <c r="K1145" s="126">
        <v>64.835</v>
      </c>
      <c r="L1145" s="126">
        <v>64.835</v>
      </c>
      <c r="M1145" s="126">
        <f t="shared" si="102"/>
        <v>51</v>
      </c>
      <c r="N1145" s="425">
        <f t="shared" si="103"/>
        <v>51</v>
      </c>
      <c r="O1145" s="126"/>
      <c r="P1145" s="194"/>
      <c r="Q1145" s="194"/>
      <c r="R1145" s="194"/>
      <c r="S1145" s="194"/>
      <c r="T1145" s="194"/>
      <c r="U1145" s="194"/>
      <c r="V1145" s="194" t="s">
        <v>245</v>
      </c>
      <c r="W1145" s="226">
        <v>81.179</v>
      </c>
      <c r="X1145" s="226">
        <v>64.835</v>
      </c>
      <c r="Y1145" s="194" t="s">
        <v>3042</v>
      </c>
      <c r="Z1145" s="193" t="s">
        <v>334</v>
      </c>
      <c r="AA1145" s="554"/>
      <c r="AB1145" s="554" t="s">
        <v>190</v>
      </c>
      <c r="AC1145" s="554">
        <f>SUMIF(Sheet3!B:B,C1145,Sheet3!D:D)</f>
        <v>65</v>
      </c>
      <c r="AD1145" s="194"/>
      <c r="AE1145" s="75"/>
      <c r="AF1145" s="554"/>
    </row>
    <row r="1146" outlineLevel="2" spans="1:32">
      <c r="A1146" s="126">
        <f>MAX($A$7:A1145)+1</f>
        <v>794</v>
      </c>
      <c r="B1146" s="194" t="s">
        <v>123</v>
      </c>
      <c r="C1146" s="407" t="s">
        <v>130</v>
      </c>
      <c r="D1146" s="194" t="s">
        <v>186</v>
      </c>
      <c r="E1146" s="194" t="s">
        <v>3045</v>
      </c>
      <c r="F1146" s="194" t="s">
        <v>3046</v>
      </c>
      <c r="G1146" s="193">
        <v>6.572</v>
      </c>
      <c r="H1146" s="193">
        <v>9.378</v>
      </c>
      <c r="I1146" s="193"/>
      <c r="J1146" s="193">
        <v>4.739</v>
      </c>
      <c r="K1146" s="126">
        <v>308.1</v>
      </c>
      <c r="L1146" s="126">
        <v>308.1</v>
      </c>
      <c r="M1146" s="126">
        <f t="shared" si="102"/>
        <v>240</v>
      </c>
      <c r="N1146" s="425">
        <f t="shared" si="103"/>
        <v>240</v>
      </c>
      <c r="O1146" s="126"/>
      <c r="P1146" s="194"/>
      <c r="Q1146" s="194"/>
      <c r="R1146" s="194"/>
      <c r="S1146" s="194"/>
      <c r="T1146" s="194"/>
      <c r="U1146" s="194"/>
      <c r="V1146" s="194" t="s">
        <v>245</v>
      </c>
      <c r="W1146" s="226">
        <v>383.94</v>
      </c>
      <c r="X1146" s="226">
        <v>308.1</v>
      </c>
      <c r="Y1146" s="194" t="s">
        <v>3042</v>
      </c>
      <c r="Z1146" s="193" t="s">
        <v>334</v>
      </c>
      <c r="AA1146" s="554"/>
      <c r="AB1146" s="554" t="s">
        <v>190</v>
      </c>
      <c r="AC1146" s="554">
        <f>SUMIF(Sheet3!B:B,C1146,Sheet3!D:D)</f>
        <v>65</v>
      </c>
      <c r="AD1146" s="194"/>
      <c r="AE1146" s="75"/>
      <c r="AF1146" s="554"/>
    </row>
    <row r="1147" outlineLevel="2" spans="1:32">
      <c r="A1147" s="126"/>
      <c r="B1147" s="194"/>
      <c r="C1147" s="407"/>
      <c r="D1147" s="194"/>
      <c r="E1147" s="194"/>
      <c r="F1147" s="194" t="s">
        <v>3046</v>
      </c>
      <c r="G1147" s="193">
        <v>9.379</v>
      </c>
      <c r="H1147" s="193">
        <v>11.312</v>
      </c>
      <c r="I1147" s="193"/>
      <c r="J1147" s="193"/>
      <c r="K1147" s="126"/>
      <c r="L1147" s="126"/>
      <c r="M1147" s="126"/>
      <c r="N1147" s="425"/>
      <c r="O1147" s="126"/>
      <c r="P1147" s="194"/>
      <c r="Q1147" s="194"/>
      <c r="R1147" s="194"/>
      <c r="S1147" s="194"/>
      <c r="T1147" s="194"/>
      <c r="U1147" s="194"/>
      <c r="V1147" s="194" t="s">
        <v>245</v>
      </c>
      <c r="W1147" s="226"/>
      <c r="X1147" s="226"/>
      <c r="Y1147" s="194"/>
      <c r="Z1147" s="193" t="s">
        <v>334</v>
      </c>
      <c r="AA1147" s="554"/>
      <c r="AB1147" s="554" t="s">
        <v>190</v>
      </c>
      <c r="AC1147" s="554"/>
      <c r="AD1147" s="194"/>
      <c r="AE1147" s="75"/>
      <c r="AF1147" s="554"/>
    </row>
    <row r="1148" ht="36" outlineLevel="2" spans="1:32">
      <c r="A1148" s="126">
        <f>MAX($A$7:A1147)+1</f>
        <v>795</v>
      </c>
      <c r="B1148" s="194" t="s">
        <v>123</v>
      </c>
      <c r="C1148" s="407" t="s">
        <v>130</v>
      </c>
      <c r="D1148" s="194" t="s">
        <v>186</v>
      </c>
      <c r="E1148" s="194" t="s">
        <v>3047</v>
      </c>
      <c r="F1148" s="194" t="s">
        <v>3048</v>
      </c>
      <c r="G1148" s="193">
        <v>0</v>
      </c>
      <c r="H1148" s="193">
        <v>3.608</v>
      </c>
      <c r="I1148" s="193"/>
      <c r="J1148" s="193">
        <v>3.608</v>
      </c>
      <c r="K1148" s="126">
        <v>234.52</v>
      </c>
      <c r="L1148" s="126">
        <v>234.52</v>
      </c>
      <c r="M1148" s="126">
        <f t="shared" ref="M1148:M1163" si="104">N1148</f>
        <v>183</v>
      </c>
      <c r="N1148" s="425">
        <f t="shared" ref="N1148:N1163" si="105">ROUND(L1148*0.7797,0)</f>
        <v>183</v>
      </c>
      <c r="O1148" s="126"/>
      <c r="P1148" s="194"/>
      <c r="Q1148" s="194"/>
      <c r="R1148" s="194"/>
      <c r="S1148" s="194"/>
      <c r="T1148" s="194"/>
      <c r="U1148" s="194"/>
      <c r="V1148" s="194" t="s">
        <v>245</v>
      </c>
      <c r="W1148" s="226">
        <v>292.248</v>
      </c>
      <c r="X1148" s="226">
        <v>234.52</v>
      </c>
      <c r="Y1148" s="194" t="s">
        <v>3042</v>
      </c>
      <c r="Z1148" s="193" t="s">
        <v>334</v>
      </c>
      <c r="AA1148" s="554"/>
      <c r="AB1148" s="554" t="s">
        <v>190</v>
      </c>
      <c r="AC1148" s="554">
        <f>SUMIF(Sheet3!B:B,C1148,Sheet3!D:D)</f>
        <v>65</v>
      </c>
      <c r="AD1148" s="194"/>
      <c r="AE1148" s="75"/>
      <c r="AF1148" s="554"/>
    </row>
    <row r="1149" ht="36" outlineLevel="2" spans="1:32">
      <c r="A1149" s="126">
        <f>MAX($A$7:A1148)+1</f>
        <v>796</v>
      </c>
      <c r="B1149" s="194" t="s">
        <v>123</v>
      </c>
      <c r="C1149" s="407" t="s">
        <v>130</v>
      </c>
      <c r="D1149" s="194" t="s">
        <v>182</v>
      </c>
      <c r="E1149" s="194" t="s">
        <v>3049</v>
      </c>
      <c r="F1149" s="194" t="s">
        <v>3050</v>
      </c>
      <c r="G1149" s="193">
        <v>0</v>
      </c>
      <c r="H1149" s="193">
        <v>8.826</v>
      </c>
      <c r="I1149" s="193"/>
      <c r="J1149" s="193">
        <v>8.826</v>
      </c>
      <c r="K1149" s="126">
        <v>1128.216</v>
      </c>
      <c r="L1149" s="126">
        <v>1128.216</v>
      </c>
      <c r="M1149" s="126">
        <f t="shared" si="104"/>
        <v>880</v>
      </c>
      <c r="N1149" s="425">
        <f t="shared" si="105"/>
        <v>880</v>
      </c>
      <c r="O1149" s="126"/>
      <c r="P1149" s="194"/>
      <c r="Q1149" s="194"/>
      <c r="R1149" s="194"/>
      <c r="S1149" s="194"/>
      <c r="T1149" s="194"/>
      <c r="U1149" s="194"/>
      <c r="V1149" s="194" t="s">
        <v>342</v>
      </c>
      <c r="W1149" s="226">
        <v>1411.52</v>
      </c>
      <c r="X1149" s="226">
        <v>1128.216</v>
      </c>
      <c r="Y1149" s="194" t="s">
        <v>3051</v>
      </c>
      <c r="Z1149" s="193" t="s">
        <v>334</v>
      </c>
      <c r="AA1149" s="554"/>
      <c r="AB1149" s="554" t="s">
        <v>340</v>
      </c>
      <c r="AC1149" s="554">
        <f>SUMIF(Sheet3!B:B,C1149,Sheet3!E:E)</f>
        <v>145</v>
      </c>
      <c r="AD1149" s="194"/>
      <c r="AE1149" s="75"/>
      <c r="AF1149" s="554"/>
    </row>
    <row r="1150" ht="36" outlineLevel="2" spans="1:32">
      <c r="A1150" s="126">
        <f>MAX($A$7:A1149)+1</f>
        <v>797</v>
      </c>
      <c r="B1150" s="194" t="s">
        <v>123</v>
      </c>
      <c r="C1150" s="407" t="s">
        <v>130</v>
      </c>
      <c r="D1150" s="194" t="s">
        <v>182</v>
      </c>
      <c r="E1150" s="194" t="s">
        <v>3052</v>
      </c>
      <c r="F1150" s="194" t="s">
        <v>3053</v>
      </c>
      <c r="G1150" s="193">
        <v>5.236</v>
      </c>
      <c r="H1150" s="193">
        <v>6.39</v>
      </c>
      <c r="I1150" s="193"/>
      <c r="J1150" s="193">
        <v>1.154</v>
      </c>
      <c r="K1150" s="126">
        <v>146.712</v>
      </c>
      <c r="L1150" s="126">
        <v>146.712</v>
      </c>
      <c r="M1150" s="126">
        <f t="shared" si="104"/>
        <v>114</v>
      </c>
      <c r="N1150" s="425">
        <f t="shared" si="105"/>
        <v>114</v>
      </c>
      <c r="O1150" s="126"/>
      <c r="P1150" s="194"/>
      <c r="Q1150" s="194"/>
      <c r="R1150" s="194"/>
      <c r="S1150" s="194"/>
      <c r="T1150" s="194"/>
      <c r="U1150" s="194"/>
      <c r="V1150" s="194" t="s">
        <v>342</v>
      </c>
      <c r="W1150" s="226">
        <v>184.64</v>
      </c>
      <c r="X1150" s="226">
        <v>146.712</v>
      </c>
      <c r="Y1150" s="194" t="s">
        <v>3051</v>
      </c>
      <c r="Z1150" s="193" t="s">
        <v>334</v>
      </c>
      <c r="AA1150" s="554"/>
      <c r="AB1150" s="554" t="s">
        <v>340</v>
      </c>
      <c r="AC1150" s="554">
        <f>SUMIF(Sheet3!B:B,C1150,Sheet3!E:E)</f>
        <v>145</v>
      </c>
      <c r="AD1150" s="194"/>
      <c r="AE1150" s="75"/>
      <c r="AF1150" s="554"/>
    </row>
    <row r="1151" ht="36" outlineLevel="2" spans="1:32">
      <c r="A1151" s="126">
        <f>MAX($A$7:A1150)+1</f>
        <v>798</v>
      </c>
      <c r="B1151" s="194" t="s">
        <v>123</v>
      </c>
      <c r="C1151" s="407" t="s">
        <v>130</v>
      </c>
      <c r="D1151" s="194" t="s">
        <v>186</v>
      </c>
      <c r="E1151" s="194" t="s">
        <v>3054</v>
      </c>
      <c r="F1151" s="194" t="s">
        <v>3055</v>
      </c>
      <c r="G1151" s="193">
        <v>0</v>
      </c>
      <c r="H1151" s="193">
        <v>1.6</v>
      </c>
      <c r="I1151" s="193"/>
      <c r="J1151" s="193">
        <v>1.6</v>
      </c>
      <c r="K1151" s="126">
        <v>104</v>
      </c>
      <c r="L1151" s="126">
        <v>104</v>
      </c>
      <c r="M1151" s="126">
        <f t="shared" si="104"/>
        <v>81</v>
      </c>
      <c r="N1151" s="425">
        <f t="shared" si="105"/>
        <v>81</v>
      </c>
      <c r="O1151" s="126"/>
      <c r="P1151" s="194"/>
      <c r="Q1151" s="194"/>
      <c r="R1151" s="194"/>
      <c r="S1151" s="194"/>
      <c r="T1151" s="194"/>
      <c r="U1151" s="194"/>
      <c r="V1151" s="194" t="s">
        <v>245</v>
      </c>
      <c r="W1151" s="226">
        <v>129.6</v>
      </c>
      <c r="X1151" s="226">
        <v>104</v>
      </c>
      <c r="Y1151" s="194" t="s">
        <v>3042</v>
      </c>
      <c r="Z1151" s="193" t="s">
        <v>334</v>
      </c>
      <c r="AA1151" s="554"/>
      <c r="AB1151" s="554" t="s">
        <v>190</v>
      </c>
      <c r="AC1151" s="554">
        <f>SUMIF(Sheet3!B:B,C1151,Sheet3!D:D)</f>
        <v>65</v>
      </c>
      <c r="AD1151" s="194"/>
      <c r="AE1151" s="75"/>
      <c r="AF1151" s="554"/>
    </row>
    <row r="1152" ht="36" outlineLevel="2" spans="1:32">
      <c r="A1152" s="126">
        <f>MAX($A$7:A1151)+1</f>
        <v>799</v>
      </c>
      <c r="B1152" s="194" t="s">
        <v>123</v>
      </c>
      <c r="C1152" s="407" t="s">
        <v>130</v>
      </c>
      <c r="D1152" s="194" t="s">
        <v>182</v>
      </c>
      <c r="E1152" s="194" t="s">
        <v>3056</v>
      </c>
      <c r="F1152" s="194" t="s">
        <v>3057</v>
      </c>
      <c r="G1152" s="193">
        <v>59.861</v>
      </c>
      <c r="H1152" s="193">
        <v>63.921</v>
      </c>
      <c r="I1152" s="193"/>
      <c r="J1152" s="193">
        <v>4.06</v>
      </c>
      <c r="K1152" s="126">
        <v>518.68</v>
      </c>
      <c r="L1152" s="126">
        <v>518.68</v>
      </c>
      <c r="M1152" s="126">
        <f t="shared" si="104"/>
        <v>404</v>
      </c>
      <c r="N1152" s="425">
        <f t="shared" si="105"/>
        <v>404</v>
      </c>
      <c r="O1152" s="126"/>
      <c r="P1152" s="194"/>
      <c r="Q1152" s="194"/>
      <c r="R1152" s="194"/>
      <c r="S1152" s="194"/>
      <c r="T1152" s="194"/>
      <c r="U1152" s="194"/>
      <c r="V1152" s="194" t="s">
        <v>342</v>
      </c>
      <c r="W1152" s="226">
        <v>649.6</v>
      </c>
      <c r="X1152" s="226">
        <v>518.68</v>
      </c>
      <c r="Y1152" s="194" t="s">
        <v>3051</v>
      </c>
      <c r="Z1152" s="193" t="s">
        <v>334</v>
      </c>
      <c r="AA1152" s="554"/>
      <c r="AB1152" s="554" t="s">
        <v>340</v>
      </c>
      <c r="AC1152" s="554">
        <f>SUMIF(Sheet3!B:B,C1152,Sheet3!E:E)</f>
        <v>145</v>
      </c>
      <c r="AD1152" s="194"/>
      <c r="AE1152" s="75"/>
      <c r="AF1152" s="554"/>
    </row>
    <row r="1153" ht="36" outlineLevel="2" spans="1:32">
      <c r="A1153" s="126">
        <f>MAX($A$7:A1152)+1</f>
        <v>800</v>
      </c>
      <c r="B1153" s="194" t="s">
        <v>123</v>
      </c>
      <c r="C1153" s="407" t="s">
        <v>130</v>
      </c>
      <c r="D1153" s="194" t="s">
        <v>186</v>
      </c>
      <c r="E1153" s="194" t="s">
        <v>3058</v>
      </c>
      <c r="F1153" s="194" t="s">
        <v>3059</v>
      </c>
      <c r="G1153" s="193">
        <v>0</v>
      </c>
      <c r="H1153" s="193">
        <v>0.3</v>
      </c>
      <c r="I1153" s="193"/>
      <c r="J1153" s="193">
        <v>0.3</v>
      </c>
      <c r="K1153" s="126">
        <v>19.5</v>
      </c>
      <c r="L1153" s="126">
        <v>19.5</v>
      </c>
      <c r="M1153" s="126">
        <f t="shared" si="104"/>
        <v>15</v>
      </c>
      <c r="N1153" s="425">
        <f t="shared" si="105"/>
        <v>15</v>
      </c>
      <c r="O1153" s="126"/>
      <c r="P1153" s="194"/>
      <c r="Q1153" s="194"/>
      <c r="R1153" s="194"/>
      <c r="S1153" s="194"/>
      <c r="T1153" s="194"/>
      <c r="U1153" s="194"/>
      <c r="V1153" s="194" t="s">
        <v>245</v>
      </c>
      <c r="W1153" s="226">
        <v>24.3</v>
      </c>
      <c r="X1153" s="226">
        <v>19.5</v>
      </c>
      <c r="Y1153" s="194" t="s">
        <v>3042</v>
      </c>
      <c r="Z1153" s="193" t="s">
        <v>334</v>
      </c>
      <c r="AA1153" s="554"/>
      <c r="AB1153" s="554" t="s">
        <v>190</v>
      </c>
      <c r="AC1153" s="554">
        <f>SUMIF(Sheet3!B:B,C1153,Sheet3!D:D)</f>
        <v>65</v>
      </c>
      <c r="AD1153" s="194"/>
      <c r="AE1153" s="75"/>
      <c r="AF1153" s="554"/>
    </row>
    <row r="1154" ht="36" outlineLevel="2" spans="1:32">
      <c r="A1154" s="126">
        <f>MAX($A$7:A1153)+1</f>
        <v>801</v>
      </c>
      <c r="B1154" s="194" t="s">
        <v>123</v>
      </c>
      <c r="C1154" s="407" t="s">
        <v>130</v>
      </c>
      <c r="D1154" s="194" t="s">
        <v>186</v>
      </c>
      <c r="E1154" s="194" t="s">
        <v>3060</v>
      </c>
      <c r="F1154" s="194" t="s">
        <v>3061</v>
      </c>
      <c r="G1154" s="193">
        <v>0</v>
      </c>
      <c r="H1154" s="193">
        <v>1.4</v>
      </c>
      <c r="I1154" s="193"/>
      <c r="J1154" s="193">
        <v>1.4</v>
      </c>
      <c r="K1154" s="126">
        <v>91</v>
      </c>
      <c r="L1154" s="126">
        <v>91</v>
      </c>
      <c r="M1154" s="126">
        <f t="shared" si="104"/>
        <v>71</v>
      </c>
      <c r="N1154" s="425">
        <f t="shared" si="105"/>
        <v>71</v>
      </c>
      <c r="O1154" s="126"/>
      <c r="P1154" s="194"/>
      <c r="Q1154" s="194"/>
      <c r="R1154" s="194"/>
      <c r="S1154" s="194"/>
      <c r="T1154" s="194"/>
      <c r="U1154" s="194"/>
      <c r="V1154" s="194" t="s">
        <v>245</v>
      </c>
      <c r="W1154" s="226">
        <v>113.4</v>
      </c>
      <c r="X1154" s="226">
        <v>91</v>
      </c>
      <c r="Y1154" s="194" t="s">
        <v>3042</v>
      </c>
      <c r="Z1154" s="193" t="s">
        <v>334</v>
      </c>
      <c r="AA1154" s="554"/>
      <c r="AB1154" s="554" t="s">
        <v>190</v>
      </c>
      <c r="AC1154" s="554">
        <f>SUMIF(Sheet3!B:B,C1154,Sheet3!D:D)</f>
        <v>65</v>
      </c>
      <c r="AD1154" s="194"/>
      <c r="AE1154" s="75"/>
      <c r="AF1154" s="554"/>
    </row>
    <row r="1155" ht="36" outlineLevel="2" spans="1:32">
      <c r="A1155" s="126">
        <f>MAX($A$7:A1154)+1</f>
        <v>802</v>
      </c>
      <c r="B1155" s="194" t="s">
        <v>123</v>
      </c>
      <c r="C1155" s="407" t="s">
        <v>130</v>
      </c>
      <c r="D1155" s="194" t="s">
        <v>186</v>
      </c>
      <c r="E1155" s="194" t="s">
        <v>3062</v>
      </c>
      <c r="F1155" s="194" t="s">
        <v>3063</v>
      </c>
      <c r="G1155" s="193">
        <v>1.8</v>
      </c>
      <c r="H1155" s="193">
        <v>2.101</v>
      </c>
      <c r="I1155" s="193"/>
      <c r="J1155" s="193">
        <v>0.301</v>
      </c>
      <c r="K1155" s="126">
        <v>19.565</v>
      </c>
      <c r="L1155" s="126">
        <v>19.565</v>
      </c>
      <c r="M1155" s="126">
        <f t="shared" si="104"/>
        <v>15</v>
      </c>
      <c r="N1155" s="425">
        <f t="shared" si="105"/>
        <v>15</v>
      </c>
      <c r="O1155" s="126"/>
      <c r="P1155" s="194"/>
      <c r="Q1155" s="194"/>
      <c r="R1155" s="194"/>
      <c r="S1155" s="194"/>
      <c r="T1155" s="194"/>
      <c r="U1155" s="194"/>
      <c r="V1155" s="194" t="s">
        <v>245</v>
      </c>
      <c r="W1155" s="226">
        <v>24.381</v>
      </c>
      <c r="X1155" s="226">
        <v>19.565</v>
      </c>
      <c r="Y1155" s="194" t="s">
        <v>3042</v>
      </c>
      <c r="Z1155" s="193" t="s">
        <v>334</v>
      </c>
      <c r="AA1155" s="554"/>
      <c r="AB1155" s="554" t="s">
        <v>190</v>
      </c>
      <c r="AC1155" s="554">
        <f>SUMIF(Sheet3!B:B,C1155,Sheet3!D:D)</f>
        <v>65</v>
      </c>
      <c r="AD1155" s="194"/>
      <c r="AE1155" s="75"/>
      <c r="AF1155" s="554"/>
    </row>
    <row r="1156" ht="24" outlineLevel="2" spans="1:32">
      <c r="A1156" s="126">
        <f>MAX($A$7:A1155)+1</f>
        <v>803</v>
      </c>
      <c r="B1156" s="194" t="s">
        <v>123</v>
      </c>
      <c r="C1156" s="407" t="s">
        <v>130</v>
      </c>
      <c r="D1156" s="194" t="s">
        <v>186</v>
      </c>
      <c r="E1156" s="194" t="s">
        <v>3064</v>
      </c>
      <c r="F1156" s="194" t="s">
        <v>3065</v>
      </c>
      <c r="G1156" s="193">
        <v>6.571</v>
      </c>
      <c r="H1156" s="193">
        <v>15.604</v>
      </c>
      <c r="I1156" s="193"/>
      <c r="J1156" s="193">
        <v>9.033</v>
      </c>
      <c r="K1156" s="126">
        <v>587.145</v>
      </c>
      <c r="L1156" s="126">
        <v>587.145</v>
      </c>
      <c r="M1156" s="126">
        <f t="shared" si="104"/>
        <v>458</v>
      </c>
      <c r="N1156" s="425">
        <f t="shared" si="105"/>
        <v>458</v>
      </c>
      <c r="O1156" s="126"/>
      <c r="P1156" s="194"/>
      <c r="Q1156" s="194"/>
      <c r="R1156" s="194"/>
      <c r="S1156" s="194"/>
      <c r="T1156" s="194"/>
      <c r="U1156" s="194"/>
      <c r="V1156" s="194" t="s">
        <v>245</v>
      </c>
      <c r="W1156" s="226">
        <v>731.673</v>
      </c>
      <c r="X1156" s="226">
        <v>587.145</v>
      </c>
      <c r="Y1156" s="194" t="s">
        <v>3042</v>
      </c>
      <c r="Z1156" s="193" t="s">
        <v>334</v>
      </c>
      <c r="AA1156" s="554"/>
      <c r="AB1156" s="554" t="s">
        <v>190</v>
      </c>
      <c r="AC1156" s="554">
        <f>SUMIF(Sheet3!B:B,C1156,Sheet3!D:D)</f>
        <v>65</v>
      </c>
      <c r="AD1156" s="194"/>
      <c r="AE1156" s="75"/>
      <c r="AF1156" s="554"/>
    </row>
    <row r="1157" ht="36" outlineLevel="2" spans="1:32">
      <c r="A1157" s="126">
        <f>MAX($A$7:A1156)+1</f>
        <v>804</v>
      </c>
      <c r="B1157" s="194" t="s">
        <v>123</v>
      </c>
      <c r="C1157" s="407" t="s">
        <v>130</v>
      </c>
      <c r="D1157" s="194" t="s">
        <v>186</v>
      </c>
      <c r="E1157" s="194" t="s">
        <v>3066</v>
      </c>
      <c r="F1157" s="194" t="s">
        <v>3067</v>
      </c>
      <c r="G1157" s="193">
        <v>0</v>
      </c>
      <c r="H1157" s="193">
        <v>1.021</v>
      </c>
      <c r="I1157" s="193"/>
      <c r="J1157" s="193">
        <v>1.021</v>
      </c>
      <c r="K1157" s="126">
        <v>66.365</v>
      </c>
      <c r="L1157" s="126">
        <v>66.365</v>
      </c>
      <c r="M1157" s="126">
        <f t="shared" si="104"/>
        <v>52</v>
      </c>
      <c r="N1157" s="425">
        <f t="shared" si="105"/>
        <v>52</v>
      </c>
      <c r="O1157" s="126"/>
      <c r="P1157" s="194"/>
      <c r="Q1157" s="194"/>
      <c r="R1157" s="194"/>
      <c r="S1157" s="194"/>
      <c r="T1157" s="194"/>
      <c r="U1157" s="194"/>
      <c r="V1157" s="194" t="s">
        <v>245</v>
      </c>
      <c r="W1157" s="226">
        <v>82.701</v>
      </c>
      <c r="X1157" s="226">
        <v>66.365</v>
      </c>
      <c r="Y1157" s="194" t="s">
        <v>3042</v>
      </c>
      <c r="Z1157" s="193" t="s">
        <v>334</v>
      </c>
      <c r="AA1157" s="554"/>
      <c r="AB1157" s="554" t="s">
        <v>190</v>
      </c>
      <c r="AC1157" s="554">
        <f>SUMIF(Sheet3!B:B,C1157,Sheet3!D:D)</f>
        <v>65</v>
      </c>
      <c r="AD1157" s="194"/>
      <c r="AE1157" s="75"/>
      <c r="AF1157" s="554"/>
    </row>
    <row r="1158" ht="36" outlineLevel="2" spans="1:32">
      <c r="A1158" s="126">
        <f>MAX($A$7:A1157)+1</f>
        <v>805</v>
      </c>
      <c r="B1158" s="194" t="s">
        <v>123</v>
      </c>
      <c r="C1158" s="407" t="s">
        <v>130</v>
      </c>
      <c r="D1158" s="194" t="s">
        <v>186</v>
      </c>
      <c r="E1158" s="194" t="s">
        <v>3068</v>
      </c>
      <c r="F1158" s="194" t="s">
        <v>3069</v>
      </c>
      <c r="G1158" s="193">
        <v>0</v>
      </c>
      <c r="H1158" s="193">
        <v>4.638</v>
      </c>
      <c r="I1158" s="193"/>
      <c r="J1158" s="193">
        <v>4.638</v>
      </c>
      <c r="K1158" s="126">
        <v>301.47</v>
      </c>
      <c r="L1158" s="126">
        <v>301.47</v>
      </c>
      <c r="M1158" s="126">
        <f t="shared" si="104"/>
        <v>235</v>
      </c>
      <c r="N1158" s="425">
        <f t="shared" si="105"/>
        <v>235</v>
      </c>
      <c r="O1158" s="126"/>
      <c r="P1158" s="194"/>
      <c r="Q1158" s="194"/>
      <c r="R1158" s="194"/>
      <c r="S1158" s="194"/>
      <c r="T1158" s="194"/>
      <c r="U1158" s="194"/>
      <c r="V1158" s="194" t="s">
        <v>245</v>
      </c>
      <c r="W1158" s="226">
        <v>375.678</v>
      </c>
      <c r="X1158" s="226">
        <v>301.47</v>
      </c>
      <c r="Y1158" s="194" t="s">
        <v>3042</v>
      </c>
      <c r="Z1158" s="193" t="s">
        <v>334</v>
      </c>
      <c r="AA1158" s="554"/>
      <c r="AB1158" s="554" t="s">
        <v>190</v>
      </c>
      <c r="AC1158" s="554">
        <f>SUMIF(Sheet3!B:B,C1158,Sheet3!D:D)</f>
        <v>65</v>
      </c>
      <c r="AD1158" s="194"/>
      <c r="AE1158" s="75"/>
      <c r="AF1158" s="554"/>
    </row>
    <row r="1159" ht="36" outlineLevel="2" spans="1:32">
      <c r="A1159" s="126">
        <f>MAX($A$7:A1158)+1</f>
        <v>806</v>
      </c>
      <c r="B1159" s="194" t="s">
        <v>123</v>
      </c>
      <c r="C1159" s="407" t="s">
        <v>130</v>
      </c>
      <c r="D1159" s="194" t="s">
        <v>182</v>
      </c>
      <c r="E1159" s="194" t="s">
        <v>3070</v>
      </c>
      <c r="F1159" s="194" t="s">
        <v>3071</v>
      </c>
      <c r="G1159" s="193">
        <v>88.122</v>
      </c>
      <c r="H1159" s="193">
        <v>93.69</v>
      </c>
      <c r="I1159" s="193"/>
      <c r="J1159" s="193">
        <v>5.568</v>
      </c>
      <c r="K1159" s="126">
        <v>711.704</v>
      </c>
      <c r="L1159" s="126">
        <v>711.704</v>
      </c>
      <c r="M1159" s="126">
        <f t="shared" si="104"/>
        <v>555</v>
      </c>
      <c r="N1159" s="425">
        <f t="shared" si="105"/>
        <v>555</v>
      </c>
      <c r="O1159" s="126"/>
      <c r="P1159" s="194"/>
      <c r="Q1159" s="194"/>
      <c r="R1159" s="194"/>
      <c r="S1159" s="194"/>
      <c r="T1159" s="194"/>
      <c r="U1159" s="194"/>
      <c r="V1159" s="194" t="s">
        <v>342</v>
      </c>
      <c r="W1159" s="226">
        <v>890.88</v>
      </c>
      <c r="X1159" s="226">
        <v>711.704</v>
      </c>
      <c r="Y1159" s="194" t="s">
        <v>3051</v>
      </c>
      <c r="Z1159" s="193" t="s">
        <v>334</v>
      </c>
      <c r="AA1159" s="554"/>
      <c r="AB1159" s="554" t="s">
        <v>340</v>
      </c>
      <c r="AC1159" s="554">
        <f>SUMIF(Sheet3!B:B,C1159,Sheet3!E:E)</f>
        <v>145</v>
      </c>
      <c r="AD1159" s="194"/>
      <c r="AE1159" s="75"/>
      <c r="AF1159" s="554"/>
    </row>
    <row r="1160" ht="36" outlineLevel="2" spans="1:32">
      <c r="A1160" s="126">
        <f>MAX($A$7:A1159)+1</f>
        <v>807</v>
      </c>
      <c r="B1160" s="194" t="s">
        <v>123</v>
      </c>
      <c r="C1160" s="194" t="s">
        <v>130</v>
      </c>
      <c r="D1160" s="194" t="s">
        <v>182</v>
      </c>
      <c r="E1160" s="194" t="s">
        <v>3072</v>
      </c>
      <c r="F1160" s="311" t="s">
        <v>3037</v>
      </c>
      <c r="G1160" s="193">
        <v>15.076</v>
      </c>
      <c r="H1160" s="193">
        <v>24.083</v>
      </c>
      <c r="I1160" s="193"/>
      <c r="J1160" s="193">
        <v>9.007</v>
      </c>
      <c r="K1160" s="126">
        <v>1048.697</v>
      </c>
      <c r="L1160" s="126">
        <v>1048.697</v>
      </c>
      <c r="M1160" s="126">
        <f t="shared" si="104"/>
        <v>818</v>
      </c>
      <c r="N1160" s="425">
        <f t="shared" si="105"/>
        <v>818</v>
      </c>
      <c r="O1160" s="126"/>
      <c r="P1160" s="194" t="s">
        <v>3037</v>
      </c>
      <c r="Q1160" s="193">
        <v>15.076</v>
      </c>
      <c r="R1160" s="193">
        <v>24.083</v>
      </c>
      <c r="S1160" s="193">
        <v>9.007</v>
      </c>
      <c r="T1160" s="193">
        <v>9.007</v>
      </c>
      <c r="U1160" s="193">
        <v>1158.12</v>
      </c>
      <c r="V1160" s="194" t="s">
        <v>342</v>
      </c>
      <c r="W1160" s="226">
        <v>1308.987</v>
      </c>
      <c r="X1160" s="226">
        <v>1049.19</v>
      </c>
      <c r="Y1160" s="194" t="s">
        <v>3038</v>
      </c>
      <c r="Z1160" s="193" t="s">
        <v>334</v>
      </c>
      <c r="AA1160" s="563" t="s">
        <v>335</v>
      </c>
      <c r="AB1160" s="563" t="s">
        <v>340</v>
      </c>
      <c r="AC1160" s="563">
        <f>SUMIF(Sheet3!B:B,C1160,Sheet3!E:E)</f>
        <v>145</v>
      </c>
      <c r="AD1160" s="193">
        <f>(ROUND(AC1160*T1160,0))</f>
        <v>1306</v>
      </c>
      <c r="AE1160" s="75"/>
      <c r="AF1160" s="554"/>
    </row>
    <row r="1161" ht="36" outlineLevel="2" spans="1:32">
      <c r="A1161" s="126">
        <f>MAX($A$7:A1160)+1</f>
        <v>808</v>
      </c>
      <c r="B1161" s="194" t="s">
        <v>123</v>
      </c>
      <c r="C1161" s="407" t="s">
        <v>130</v>
      </c>
      <c r="D1161" s="194" t="s">
        <v>182</v>
      </c>
      <c r="E1161" s="194" t="s">
        <v>3073</v>
      </c>
      <c r="F1161" s="194" t="s">
        <v>3057</v>
      </c>
      <c r="G1161" s="193">
        <v>85.907</v>
      </c>
      <c r="H1161" s="193">
        <v>92.595</v>
      </c>
      <c r="I1161" s="193"/>
      <c r="J1161" s="193">
        <v>6.688</v>
      </c>
      <c r="K1161" s="126">
        <v>855.064</v>
      </c>
      <c r="L1161" s="126">
        <v>855.064</v>
      </c>
      <c r="M1161" s="126">
        <f t="shared" si="104"/>
        <v>667</v>
      </c>
      <c r="N1161" s="425">
        <f t="shared" si="105"/>
        <v>667</v>
      </c>
      <c r="O1161" s="126"/>
      <c r="P1161" s="194"/>
      <c r="Q1161" s="194"/>
      <c r="R1161" s="194"/>
      <c r="S1161" s="194"/>
      <c r="T1161" s="194"/>
      <c r="U1161" s="194"/>
      <c r="V1161" s="194" t="s">
        <v>342</v>
      </c>
      <c r="W1161" s="226">
        <v>1070.08</v>
      </c>
      <c r="X1161" s="226">
        <v>855.064</v>
      </c>
      <c r="Y1161" s="194" t="s">
        <v>3051</v>
      </c>
      <c r="Z1161" s="193" t="s">
        <v>334</v>
      </c>
      <c r="AA1161" s="554"/>
      <c r="AB1161" s="554" t="s">
        <v>340</v>
      </c>
      <c r="AC1161" s="554">
        <f>SUMIF(Sheet3!B:B,C1161,Sheet3!E:E)</f>
        <v>145</v>
      </c>
      <c r="AD1161" s="194"/>
      <c r="AE1161" s="75"/>
      <c r="AF1161" s="554"/>
    </row>
    <row r="1162" ht="36" outlineLevel="2" spans="1:32">
      <c r="A1162" s="126">
        <f>MAX($A$7:A1161)+1</f>
        <v>809</v>
      </c>
      <c r="B1162" s="194" t="s">
        <v>123</v>
      </c>
      <c r="C1162" s="407" t="s">
        <v>130</v>
      </c>
      <c r="D1162" s="194" t="s">
        <v>182</v>
      </c>
      <c r="E1162" s="194" t="s">
        <v>3074</v>
      </c>
      <c r="F1162" s="194" t="s">
        <v>3071</v>
      </c>
      <c r="G1162" s="193">
        <v>66.937</v>
      </c>
      <c r="H1162" s="193">
        <v>74.138</v>
      </c>
      <c r="I1162" s="193"/>
      <c r="J1162" s="193">
        <v>7.201</v>
      </c>
      <c r="K1162" s="126">
        <v>920.728</v>
      </c>
      <c r="L1162" s="126">
        <v>920.728</v>
      </c>
      <c r="M1162" s="126">
        <f t="shared" si="104"/>
        <v>718</v>
      </c>
      <c r="N1162" s="425">
        <f t="shared" si="105"/>
        <v>718</v>
      </c>
      <c r="O1162" s="126"/>
      <c r="P1162" s="194"/>
      <c r="Q1162" s="194"/>
      <c r="R1162" s="194"/>
      <c r="S1162" s="194"/>
      <c r="T1162" s="194"/>
      <c r="U1162" s="194"/>
      <c r="V1162" s="194" t="s">
        <v>342</v>
      </c>
      <c r="W1162" s="226">
        <v>1152.16</v>
      </c>
      <c r="X1162" s="226">
        <v>920.728</v>
      </c>
      <c r="Y1162" s="194" t="s">
        <v>3051</v>
      </c>
      <c r="Z1162" s="193" t="s">
        <v>334</v>
      </c>
      <c r="AA1162" s="554"/>
      <c r="AB1162" s="554" t="s">
        <v>340</v>
      </c>
      <c r="AC1162" s="554">
        <f>SUMIF(Sheet3!B:B,C1162,Sheet3!E:E)</f>
        <v>145</v>
      </c>
      <c r="AD1162" s="194"/>
      <c r="AE1162" s="75"/>
      <c r="AF1162" s="554"/>
    </row>
    <row r="1163" ht="36" outlineLevel="2" spans="1:32">
      <c r="A1163" s="126">
        <f>MAX($A$7:A1162)+1</f>
        <v>810</v>
      </c>
      <c r="B1163" s="194" t="s">
        <v>123</v>
      </c>
      <c r="C1163" s="407" t="s">
        <v>130</v>
      </c>
      <c r="D1163" s="194" t="s">
        <v>186</v>
      </c>
      <c r="E1163" s="194" t="s">
        <v>3075</v>
      </c>
      <c r="F1163" s="194" t="s">
        <v>3076</v>
      </c>
      <c r="G1163" s="193">
        <v>0</v>
      </c>
      <c r="H1163" s="193">
        <v>0.494</v>
      </c>
      <c r="I1163" s="193"/>
      <c r="J1163" s="193">
        <v>0.494</v>
      </c>
      <c r="K1163" s="126">
        <v>32.11</v>
      </c>
      <c r="L1163" s="126">
        <v>32.11</v>
      </c>
      <c r="M1163" s="126">
        <f t="shared" si="104"/>
        <v>25</v>
      </c>
      <c r="N1163" s="425">
        <f t="shared" si="105"/>
        <v>25</v>
      </c>
      <c r="O1163" s="126"/>
      <c r="P1163" s="194"/>
      <c r="Q1163" s="194"/>
      <c r="R1163" s="194"/>
      <c r="S1163" s="194"/>
      <c r="T1163" s="194"/>
      <c r="U1163" s="194"/>
      <c r="V1163" s="194" t="s">
        <v>245</v>
      </c>
      <c r="W1163" s="226">
        <v>40.014</v>
      </c>
      <c r="X1163" s="226">
        <v>32.11</v>
      </c>
      <c r="Y1163" s="194" t="s">
        <v>3042</v>
      </c>
      <c r="Z1163" s="193" t="s">
        <v>334</v>
      </c>
      <c r="AA1163" s="554"/>
      <c r="AB1163" s="554" t="s">
        <v>190</v>
      </c>
      <c r="AC1163" s="554">
        <f>SUMIF(Sheet3!B:B,C1163,Sheet3!D:D)</f>
        <v>65</v>
      </c>
      <c r="AD1163" s="194"/>
      <c r="AE1163" s="75"/>
      <c r="AF1163" s="554"/>
    </row>
    <row r="1164" outlineLevel="2" spans="1:32">
      <c r="A1164" s="241">
        <f>MAX($A$7:A1163)+1</f>
        <v>811</v>
      </c>
      <c r="B1164" s="115" t="s">
        <v>123</v>
      </c>
      <c r="C1164" s="117" t="s">
        <v>129</v>
      </c>
      <c r="D1164" s="125" t="s">
        <v>392</v>
      </c>
      <c r="E1164" s="125" t="str">
        <f>C1164&amp;D1164</f>
        <v>德庆县前期工作</v>
      </c>
      <c r="F1164" s="571" t="s">
        <v>3077</v>
      </c>
      <c r="G1164" s="125"/>
      <c r="H1164" s="125"/>
      <c r="I1164" s="125"/>
      <c r="J1164" s="125"/>
      <c r="K1164" s="241">
        <v>73</v>
      </c>
      <c r="L1164" s="126">
        <v>73</v>
      </c>
      <c r="M1164" s="126">
        <v>73</v>
      </c>
      <c r="N1164" s="425">
        <v>73</v>
      </c>
      <c r="O1164" s="241"/>
      <c r="P1164" s="571"/>
      <c r="Q1164" s="571"/>
      <c r="R1164" s="571"/>
      <c r="S1164" s="571"/>
      <c r="T1164" s="571"/>
      <c r="U1164" s="571"/>
      <c r="V1164" s="125"/>
      <c r="W1164" s="226"/>
      <c r="X1164" s="226"/>
      <c r="Y1164" s="125"/>
      <c r="Z1164" s="125"/>
      <c r="AA1164" s="554"/>
      <c r="AB1164" s="554" t="s">
        <v>392</v>
      </c>
      <c r="AC1164" s="554"/>
      <c r="AD1164" s="571"/>
      <c r="AE1164" s="75">
        <v>73</v>
      </c>
      <c r="AF1164" s="554"/>
    </row>
    <row r="1165" ht="36" outlineLevel="2" spans="1:32">
      <c r="A1165" s="126">
        <f>MAX($A$7:A1164)+1</f>
        <v>812</v>
      </c>
      <c r="B1165" s="194" t="s">
        <v>123</v>
      </c>
      <c r="C1165" s="407" t="s">
        <v>129</v>
      </c>
      <c r="D1165" s="194" t="s">
        <v>1811</v>
      </c>
      <c r="E1165" s="194" t="s">
        <v>3078</v>
      </c>
      <c r="F1165" s="194" t="s">
        <v>3079</v>
      </c>
      <c r="G1165" s="193">
        <v>0</v>
      </c>
      <c r="H1165" s="193">
        <v>5.177</v>
      </c>
      <c r="I1165" s="193"/>
      <c r="J1165" s="193">
        <v>5.177</v>
      </c>
      <c r="K1165" s="126">
        <v>470</v>
      </c>
      <c r="L1165" s="126">
        <v>470</v>
      </c>
      <c r="M1165" s="126">
        <f>N1165</f>
        <v>366</v>
      </c>
      <c r="N1165" s="425">
        <f t="shared" ref="N1165:N1171" si="106">ROUND(L1165*0.7797,0)</f>
        <v>366</v>
      </c>
      <c r="O1165" s="126"/>
      <c r="P1165" s="194"/>
      <c r="Q1165" s="194"/>
      <c r="R1165" s="194"/>
      <c r="S1165" s="194"/>
      <c r="T1165" s="194"/>
      <c r="U1165" s="194"/>
      <c r="V1165" s="194" t="s">
        <v>245</v>
      </c>
      <c r="W1165" s="226">
        <v>544.63</v>
      </c>
      <c r="X1165" s="226">
        <v>487.66</v>
      </c>
      <c r="Y1165" s="194" t="s">
        <v>3080</v>
      </c>
      <c r="Z1165" s="193" t="s">
        <v>334</v>
      </c>
      <c r="AA1165" s="554"/>
      <c r="AB1165" s="554" t="s">
        <v>190</v>
      </c>
      <c r="AC1165" s="554">
        <f>SUMIF(Sheet3!B:B,C1165,Sheet3!D:D)</f>
        <v>65</v>
      </c>
      <c r="AD1165" s="194"/>
      <c r="AE1165" s="75"/>
      <c r="AF1165" s="554"/>
    </row>
    <row r="1166" ht="36" outlineLevel="2" spans="1:32">
      <c r="A1166" s="126">
        <f>MAX($A$7:A1165)+1</f>
        <v>813</v>
      </c>
      <c r="B1166" s="194" t="s">
        <v>123</v>
      </c>
      <c r="C1166" s="407" t="s">
        <v>129</v>
      </c>
      <c r="D1166" s="194" t="s">
        <v>1811</v>
      </c>
      <c r="E1166" s="194" t="s">
        <v>3081</v>
      </c>
      <c r="F1166" s="194" t="s">
        <v>3082</v>
      </c>
      <c r="G1166" s="193">
        <v>0</v>
      </c>
      <c r="H1166" s="193">
        <v>6.945</v>
      </c>
      <c r="I1166" s="193"/>
      <c r="J1166" s="193">
        <v>6.945</v>
      </c>
      <c r="K1166" s="126">
        <v>365</v>
      </c>
      <c r="L1166" s="126">
        <v>365</v>
      </c>
      <c r="M1166" s="126">
        <f>N1166</f>
        <v>285</v>
      </c>
      <c r="N1166" s="425">
        <f t="shared" si="106"/>
        <v>285</v>
      </c>
      <c r="O1166" s="126"/>
      <c r="P1166" s="194"/>
      <c r="Q1166" s="194"/>
      <c r="R1166" s="194"/>
      <c r="S1166" s="194"/>
      <c r="T1166" s="194"/>
      <c r="U1166" s="194"/>
      <c r="V1166" s="194" t="s">
        <v>245</v>
      </c>
      <c r="W1166" s="226">
        <v>426.44</v>
      </c>
      <c r="X1166" s="226">
        <v>379.55</v>
      </c>
      <c r="Y1166" s="194" t="s">
        <v>3083</v>
      </c>
      <c r="Z1166" s="193" t="s">
        <v>334</v>
      </c>
      <c r="AA1166" s="554"/>
      <c r="AB1166" s="554" t="s">
        <v>190</v>
      </c>
      <c r="AC1166" s="554">
        <f>SUMIF(Sheet3!B:B,C1166,Sheet3!D:D)</f>
        <v>65</v>
      </c>
      <c r="AD1166" s="194"/>
      <c r="AE1166" s="75"/>
      <c r="AF1166" s="554"/>
    </row>
    <row r="1167" ht="36" outlineLevel="2" spans="1:32">
      <c r="A1167" s="126">
        <f>MAX($A$7:A1166)+1</f>
        <v>814</v>
      </c>
      <c r="B1167" s="194" t="s">
        <v>123</v>
      </c>
      <c r="C1167" s="407" t="s">
        <v>129</v>
      </c>
      <c r="D1167" s="194" t="s">
        <v>775</v>
      </c>
      <c r="E1167" s="194" t="s">
        <v>3084</v>
      </c>
      <c r="F1167" s="194" t="s">
        <v>3085</v>
      </c>
      <c r="G1167" s="193">
        <v>0</v>
      </c>
      <c r="H1167" s="193">
        <v>15.495</v>
      </c>
      <c r="I1167" s="193"/>
      <c r="J1167" s="193">
        <v>15.495</v>
      </c>
      <c r="K1167" s="126">
        <v>1750</v>
      </c>
      <c r="L1167" s="126">
        <v>1750</v>
      </c>
      <c r="M1167" s="126">
        <f>N1167</f>
        <v>1364</v>
      </c>
      <c r="N1167" s="425">
        <f t="shared" si="106"/>
        <v>1364</v>
      </c>
      <c r="O1167" s="126"/>
      <c r="P1167" s="194"/>
      <c r="Q1167" s="194"/>
      <c r="R1167" s="194"/>
      <c r="S1167" s="194"/>
      <c r="T1167" s="194"/>
      <c r="U1167" s="194"/>
      <c r="V1167" s="194" t="s">
        <v>342</v>
      </c>
      <c r="W1167" s="226">
        <v>2197.683</v>
      </c>
      <c r="X1167" s="226">
        <v>1769.954</v>
      </c>
      <c r="Y1167" s="194" t="s">
        <v>3086</v>
      </c>
      <c r="Z1167" s="193" t="s">
        <v>334</v>
      </c>
      <c r="AA1167" s="554"/>
      <c r="AB1167" s="554" t="s">
        <v>340</v>
      </c>
      <c r="AC1167" s="554">
        <f>SUMIF(Sheet3!B:B,C1167,Sheet3!E:E)</f>
        <v>145</v>
      </c>
      <c r="AD1167" s="194"/>
      <c r="AE1167" s="75"/>
      <c r="AF1167" s="554"/>
    </row>
    <row r="1168" ht="36" outlineLevel="2" spans="1:32">
      <c r="A1168" s="126">
        <f>MAX($A$7:A1167)+1</f>
        <v>815</v>
      </c>
      <c r="B1168" s="194" t="s">
        <v>123</v>
      </c>
      <c r="C1168" s="407" t="s">
        <v>129</v>
      </c>
      <c r="D1168" s="194" t="s">
        <v>3087</v>
      </c>
      <c r="E1168" s="194" t="s">
        <v>3088</v>
      </c>
      <c r="F1168" s="194" t="s">
        <v>3089</v>
      </c>
      <c r="G1168" s="193">
        <v>7.159</v>
      </c>
      <c r="H1168" s="193">
        <v>11.465</v>
      </c>
      <c r="I1168" s="193"/>
      <c r="J1168" s="193">
        <v>4.306</v>
      </c>
      <c r="K1168" s="126">
        <v>607</v>
      </c>
      <c r="L1168" s="126">
        <v>607</v>
      </c>
      <c r="M1168" s="126">
        <f>N1168</f>
        <v>473</v>
      </c>
      <c r="N1168" s="425">
        <f t="shared" si="106"/>
        <v>473</v>
      </c>
      <c r="O1168" s="126"/>
      <c r="P1168" s="194"/>
      <c r="Q1168" s="194"/>
      <c r="R1168" s="194"/>
      <c r="S1168" s="194"/>
      <c r="T1168" s="194"/>
      <c r="U1168" s="194"/>
      <c r="V1168" s="194" t="s">
        <v>342</v>
      </c>
      <c r="W1168" s="226">
        <v>672.139</v>
      </c>
      <c r="X1168" s="226">
        <v>613.871</v>
      </c>
      <c r="Y1168" s="194" t="s">
        <v>3090</v>
      </c>
      <c r="Z1168" s="193" t="s">
        <v>334</v>
      </c>
      <c r="AA1168" s="554"/>
      <c r="AB1168" s="554" t="s">
        <v>340</v>
      </c>
      <c r="AC1168" s="554">
        <f>SUMIF(Sheet3!B:B,C1168,Sheet3!E:E)</f>
        <v>145</v>
      </c>
      <c r="AD1168" s="194"/>
      <c r="AE1168" s="75"/>
      <c r="AF1168" s="554"/>
    </row>
    <row r="1169" ht="24" outlineLevel="2" spans="1:32">
      <c r="A1169" s="126">
        <f>MAX($A$7:A1168)+1</f>
        <v>816</v>
      </c>
      <c r="B1169" s="194" t="s">
        <v>123</v>
      </c>
      <c r="C1169" s="407" t="s">
        <v>129</v>
      </c>
      <c r="D1169" s="194" t="s">
        <v>1811</v>
      </c>
      <c r="E1169" s="194" t="s">
        <v>3091</v>
      </c>
      <c r="F1169" s="194" t="s">
        <v>3092</v>
      </c>
      <c r="G1169" s="193">
        <v>0</v>
      </c>
      <c r="H1169" s="193">
        <v>0.86</v>
      </c>
      <c r="I1169" s="193"/>
      <c r="J1169" s="193">
        <v>0.86</v>
      </c>
      <c r="K1169" s="126">
        <v>60</v>
      </c>
      <c r="L1169" s="126">
        <v>60</v>
      </c>
      <c r="M1169" s="126">
        <f>N1169+1</f>
        <v>48</v>
      </c>
      <c r="N1169" s="425">
        <f t="shared" si="106"/>
        <v>47</v>
      </c>
      <c r="O1169" s="126"/>
      <c r="P1169" s="194"/>
      <c r="Q1169" s="194"/>
      <c r="R1169" s="194"/>
      <c r="S1169" s="194"/>
      <c r="T1169" s="194"/>
      <c r="U1169" s="194"/>
      <c r="V1169" s="194" t="s">
        <v>245</v>
      </c>
      <c r="W1169" s="226">
        <v>67.534</v>
      </c>
      <c r="X1169" s="226">
        <v>61.428</v>
      </c>
      <c r="Y1169" s="194" t="s">
        <v>3093</v>
      </c>
      <c r="Z1169" s="193" t="s">
        <v>334</v>
      </c>
      <c r="AA1169" s="554"/>
      <c r="AB1169" s="554" t="s">
        <v>190</v>
      </c>
      <c r="AC1169" s="554">
        <f>SUMIF(Sheet3!B:B,C1169,Sheet3!D:D)</f>
        <v>65</v>
      </c>
      <c r="AD1169" s="194"/>
      <c r="AE1169" s="75"/>
      <c r="AF1169" s="554"/>
    </row>
    <row r="1170" ht="36" outlineLevel="2" spans="1:32">
      <c r="A1170" s="126">
        <f>MAX($A$7:A1169)+1</f>
        <v>817</v>
      </c>
      <c r="B1170" s="194" t="s">
        <v>123</v>
      </c>
      <c r="C1170" s="407" t="s">
        <v>129</v>
      </c>
      <c r="D1170" s="194" t="s">
        <v>186</v>
      </c>
      <c r="E1170" s="194" t="s">
        <v>3094</v>
      </c>
      <c r="F1170" s="194" t="s">
        <v>3095</v>
      </c>
      <c r="G1170" s="193">
        <v>2.884</v>
      </c>
      <c r="H1170" s="193">
        <v>5.209</v>
      </c>
      <c r="I1170" s="193"/>
      <c r="J1170" s="193">
        <v>2.325</v>
      </c>
      <c r="K1170" s="126">
        <v>135</v>
      </c>
      <c r="L1170" s="126">
        <v>135</v>
      </c>
      <c r="M1170" s="126">
        <f>N1170</f>
        <v>105</v>
      </c>
      <c r="N1170" s="425">
        <f t="shared" si="106"/>
        <v>105</v>
      </c>
      <c r="O1170" s="126"/>
      <c r="P1170" s="194"/>
      <c r="Q1170" s="194"/>
      <c r="R1170" s="194"/>
      <c r="S1170" s="194"/>
      <c r="T1170" s="194"/>
      <c r="U1170" s="194"/>
      <c r="V1170" s="194" t="s">
        <v>245</v>
      </c>
      <c r="W1170" s="226">
        <v>159.98</v>
      </c>
      <c r="X1170" s="226">
        <v>140.39</v>
      </c>
      <c r="Y1170" s="194" t="s">
        <v>3096</v>
      </c>
      <c r="Z1170" s="193" t="s">
        <v>334</v>
      </c>
      <c r="AA1170" s="554"/>
      <c r="AB1170" s="554" t="s">
        <v>190</v>
      </c>
      <c r="AC1170" s="554">
        <f>SUMIF(Sheet3!B:B,C1170,Sheet3!D:D)</f>
        <v>65</v>
      </c>
      <c r="AD1170" s="194"/>
      <c r="AE1170" s="75"/>
      <c r="AF1170" s="554"/>
    </row>
    <row r="1171" ht="36" outlineLevel="2" spans="1:32">
      <c r="A1171" s="126">
        <f>MAX($A$7:A1170)+1</f>
        <v>818</v>
      </c>
      <c r="B1171" s="194" t="s">
        <v>123</v>
      </c>
      <c r="C1171" s="407" t="s">
        <v>129</v>
      </c>
      <c r="D1171" s="194" t="s">
        <v>186</v>
      </c>
      <c r="E1171" s="194" t="s">
        <v>3097</v>
      </c>
      <c r="F1171" s="194" t="s">
        <v>3098</v>
      </c>
      <c r="G1171" s="193">
        <v>0</v>
      </c>
      <c r="H1171" s="193">
        <v>2.515</v>
      </c>
      <c r="I1171" s="193"/>
      <c r="J1171" s="193">
        <v>2.515</v>
      </c>
      <c r="K1171" s="126">
        <v>200</v>
      </c>
      <c r="L1171" s="126">
        <v>200</v>
      </c>
      <c r="M1171" s="126">
        <f>N1171</f>
        <v>156</v>
      </c>
      <c r="N1171" s="425">
        <f t="shared" si="106"/>
        <v>156</v>
      </c>
      <c r="O1171" s="126"/>
      <c r="P1171" s="194"/>
      <c r="Q1171" s="194"/>
      <c r="R1171" s="194"/>
      <c r="S1171" s="194"/>
      <c r="T1171" s="194"/>
      <c r="U1171" s="194"/>
      <c r="V1171" s="194" t="s">
        <v>245</v>
      </c>
      <c r="W1171" s="226">
        <v>233.19</v>
      </c>
      <c r="X1171" s="226">
        <v>206.68</v>
      </c>
      <c r="Y1171" s="194" t="s">
        <v>3099</v>
      </c>
      <c r="Z1171" s="193" t="s">
        <v>334</v>
      </c>
      <c r="AA1171" s="554"/>
      <c r="AB1171" s="554" t="s">
        <v>190</v>
      </c>
      <c r="AC1171" s="554">
        <f>SUMIF(Sheet3!B:B,C1171,Sheet3!D:D)</f>
        <v>65</v>
      </c>
      <c r="AD1171" s="194"/>
      <c r="AE1171" s="75"/>
      <c r="AF1171" s="554"/>
    </row>
    <row r="1172" outlineLevel="2" spans="1:32">
      <c r="A1172" s="241">
        <f>MAX($A$7:A1171)+1</f>
        <v>819</v>
      </c>
      <c r="B1172" s="115" t="s">
        <v>123</v>
      </c>
      <c r="C1172" s="117" t="s">
        <v>127</v>
      </c>
      <c r="D1172" s="125" t="s">
        <v>392</v>
      </c>
      <c r="E1172" s="125" t="str">
        <f>C1172&amp;D1172</f>
        <v>四会市前期工作</v>
      </c>
      <c r="F1172" s="571" t="s">
        <v>3100</v>
      </c>
      <c r="G1172" s="125"/>
      <c r="H1172" s="125"/>
      <c r="I1172" s="125"/>
      <c r="J1172" s="125"/>
      <c r="K1172" s="241">
        <v>71</v>
      </c>
      <c r="L1172" s="241">
        <v>71</v>
      </c>
      <c r="M1172" s="241">
        <v>71</v>
      </c>
      <c r="N1172" s="647">
        <v>71</v>
      </c>
      <c r="O1172" s="241"/>
      <c r="P1172" s="571"/>
      <c r="Q1172" s="571"/>
      <c r="R1172" s="571"/>
      <c r="S1172" s="571"/>
      <c r="T1172" s="571"/>
      <c r="U1172" s="571"/>
      <c r="V1172" s="125"/>
      <c r="W1172" s="226"/>
      <c r="X1172" s="226"/>
      <c r="Y1172" s="125"/>
      <c r="Z1172" s="125"/>
      <c r="AA1172" s="554"/>
      <c r="AB1172" s="554" t="s">
        <v>392</v>
      </c>
      <c r="AC1172" s="554"/>
      <c r="AD1172" s="571"/>
      <c r="AE1172" s="75">
        <v>71</v>
      </c>
      <c r="AF1172" s="554"/>
    </row>
    <row r="1173" ht="24" outlineLevel="2" spans="1:32">
      <c r="A1173" s="126">
        <f>MAX($A$7:A1172)+1</f>
        <v>820</v>
      </c>
      <c r="B1173" s="194" t="s">
        <v>123</v>
      </c>
      <c r="C1173" s="407" t="s">
        <v>127</v>
      </c>
      <c r="D1173" s="194" t="s">
        <v>186</v>
      </c>
      <c r="E1173" s="194" t="s">
        <v>3101</v>
      </c>
      <c r="F1173" s="194" t="s">
        <v>3102</v>
      </c>
      <c r="G1173" s="194">
        <v>13.24</v>
      </c>
      <c r="H1173" s="194">
        <v>17.61</v>
      </c>
      <c r="I1173" s="194"/>
      <c r="J1173" s="194">
        <v>4.37</v>
      </c>
      <c r="K1173" s="126">
        <v>400</v>
      </c>
      <c r="L1173" s="126">
        <v>400</v>
      </c>
      <c r="M1173" s="126">
        <f>N1173</f>
        <v>312</v>
      </c>
      <c r="N1173" s="583">
        <f>ROUND(L1173*0.7797,0)</f>
        <v>312</v>
      </c>
      <c r="O1173" s="126"/>
      <c r="P1173" s="194"/>
      <c r="Q1173" s="194"/>
      <c r="R1173" s="194"/>
      <c r="S1173" s="194"/>
      <c r="T1173" s="194"/>
      <c r="U1173" s="194"/>
      <c r="V1173" s="194" t="s">
        <v>342</v>
      </c>
      <c r="W1173" s="226">
        <v>716.04</v>
      </c>
      <c r="X1173" s="226">
        <v>533.492</v>
      </c>
      <c r="Y1173" s="194" t="s">
        <v>3103</v>
      </c>
      <c r="Z1173" s="194" t="s">
        <v>334</v>
      </c>
      <c r="AA1173" s="554"/>
      <c r="AB1173" s="554" t="s">
        <v>340</v>
      </c>
      <c r="AC1173" s="554">
        <f>SUMIF(Sheet3!B:B,C1173,Sheet3!E:E)</f>
        <v>140</v>
      </c>
      <c r="AD1173" s="194"/>
      <c r="AE1173" s="75"/>
      <c r="AF1173" s="554"/>
    </row>
    <row r="1174" ht="36" outlineLevel="2" spans="1:32">
      <c r="A1174" s="126">
        <f>MAX($A$7:A1173)+1</f>
        <v>821</v>
      </c>
      <c r="B1174" s="194" t="s">
        <v>123</v>
      </c>
      <c r="C1174" s="407" t="s">
        <v>127</v>
      </c>
      <c r="D1174" s="194" t="s">
        <v>182</v>
      </c>
      <c r="E1174" s="194" t="s">
        <v>3104</v>
      </c>
      <c r="F1174" s="194" t="s">
        <v>3105</v>
      </c>
      <c r="G1174" s="194">
        <v>22.492</v>
      </c>
      <c r="H1174" s="194">
        <v>30.627</v>
      </c>
      <c r="I1174" s="194"/>
      <c r="J1174" s="194">
        <v>8.135</v>
      </c>
      <c r="K1174" s="126">
        <v>1098</v>
      </c>
      <c r="L1174" s="126">
        <v>1098</v>
      </c>
      <c r="M1174" s="126">
        <f>N1174</f>
        <v>856</v>
      </c>
      <c r="N1174" s="583">
        <f>ROUND(L1174*0.7797,0)</f>
        <v>856</v>
      </c>
      <c r="O1174" s="126"/>
      <c r="P1174" s="194"/>
      <c r="Q1174" s="194"/>
      <c r="R1174" s="194"/>
      <c r="S1174" s="194"/>
      <c r="T1174" s="194"/>
      <c r="U1174" s="194"/>
      <c r="V1174" s="194" t="s">
        <v>342</v>
      </c>
      <c r="W1174" s="226">
        <v>1333.467</v>
      </c>
      <c r="X1174" s="226">
        <v>1106.192</v>
      </c>
      <c r="Y1174" s="194" t="s">
        <v>3106</v>
      </c>
      <c r="Z1174" s="194" t="s">
        <v>334</v>
      </c>
      <c r="AA1174" s="554"/>
      <c r="AB1174" s="554" t="s">
        <v>340</v>
      </c>
      <c r="AC1174" s="554">
        <f>SUMIF(Sheet3!B:B,C1174,Sheet3!E:E)</f>
        <v>140</v>
      </c>
      <c r="AD1174" s="194"/>
      <c r="AE1174" s="75"/>
      <c r="AF1174" s="554"/>
    </row>
    <row r="1175" ht="36" outlineLevel="2" spans="1:32">
      <c r="A1175" s="126">
        <f>MAX($A$7:A1174)+1</f>
        <v>822</v>
      </c>
      <c r="B1175" s="194" t="s">
        <v>123</v>
      </c>
      <c r="C1175" s="407" t="s">
        <v>127</v>
      </c>
      <c r="D1175" s="194" t="s">
        <v>182</v>
      </c>
      <c r="E1175" s="194" t="s">
        <v>3107</v>
      </c>
      <c r="F1175" s="194" t="s">
        <v>3105</v>
      </c>
      <c r="G1175" s="194">
        <v>14.61</v>
      </c>
      <c r="H1175" s="194">
        <v>22.455</v>
      </c>
      <c r="I1175" s="194"/>
      <c r="J1175" s="194">
        <v>7.845</v>
      </c>
      <c r="K1175" s="126">
        <v>1000</v>
      </c>
      <c r="L1175" s="126">
        <v>1000</v>
      </c>
      <c r="M1175" s="126">
        <f>N1175</f>
        <v>780</v>
      </c>
      <c r="N1175" s="583">
        <f>ROUND(L1175*0.7797,0)</f>
        <v>780</v>
      </c>
      <c r="O1175" s="126"/>
      <c r="P1175" s="194"/>
      <c r="Q1175" s="194"/>
      <c r="R1175" s="194"/>
      <c r="S1175" s="194"/>
      <c r="T1175" s="194"/>
      <c r="U1175" s="194"/>
      <c r="V1175" s="194" t="s">
        <v>342</v>
      </c>
      <c r="W1175" s="226">
        <v>1454.472</v>
      </c>
      <c r="X1175" s="226">
        <v>1037.544</v>
      </c>
      <c r="Y1175" s="194" t="s">
        <v>3108</v>
      </c>
      <c r="Z1175" s="194" t="s">
        <v>334</v>
      </c>
      <c r="AA1175" s="554"/>
      <c r="AB1175" s="554" t="s">
        <v>340</v>
      </c>
      <c r="AC1175" s="554">
        <f>SUMIF(Sheet3!B:B,C1175,Sheet3!E:E)</f>
        <v>140</v>
      </c>
      <c r="AD1175" s="194"/>
      <c r="AE1175" s="75"/>
      <c r="AF1175" s="554"/>
    </row>
    <row r="1176" ht="36" outlineLevel="2" spans="1:32">
      <c r="A1176" s="126">
        <f>MAX($A$7:A1175)+1</f>
        <v>823</v>
      </c>
      <c r="B1176" s="194" t="s">
        <v>123</v>
      </c>
      <c r="C1176" s="407" t="s">
        <v>127</v>
      </c>
      <c r="D1176" s="194" t="s">
        <v>182</v>
      </c>
      <c r="E1176" s="194" t="s">
        <v>3109</v>
      </c>
      <c r="F1176" s="194" t="s">
        <v>3105</v>
      </c>
      <c r="G1176" s="194">
        <v>0</v>
      </c>
      <c r="H1176" s="194">
        <v>3.774</v>
      </c>
      <c r="I1176" s="194"/>
      <c r="J1176" s="194">
        <v>3.774</v>
      </c>
      <c r="K1176" s="126">
        <v>808</v>
      </c>
      <c r="L1176" s="126">
        <v>808</v>
      </c>
      <c r="M1176" s="126">
        <f>N1176</f>
        <v>630</v>
      </c>
      <c r="N1176" s="583">
        <f>ROUND(L1176*0.7797,0)</f>
        <v>630</v>
      </c>
      <c r="O1176" s="126"/>
      <c r="P1176" s="194"/>
      <c r="Q1176" s="194"/>
      <c r="R1176" s="194"/>
      <c r="S1176" s="194"/>
      <c r="T1176" s="194"/>
      <c r="U1176" s="194"/>
      <c r="V1176" s="194" t="s">
        <v>342</v>
      </c>
      <c r="W1176" s="226">
        <v>1243.148</v>
      </c>
      <c r="X1176" s="226">
        <v>863.395</v>
      </c>
      <c r="Y1176" s="194" t="s">
        <v>3110</v>
      </c>
      <c r="Z1176" s="194" t="s">
        <v>334</v>
      </c>
      <c r="AA1176" s="554"/>
      <c r="AB1176" s="554" t="s">
        <v>340</v>
      </c>
      <c r="AC1176" s="554">
        <f>SUMIF(Sheet3!B:B,C1176,Sheet3!E:E)</f>
        <v>140</v>
      </c>
      <c r="AD1176" s="194"/>
      <c r="AE1176" s="75"/>
      <c r="AF1176" s="554"/>
    </row>
    <row r="1177" outlineLevel="1" spans="1:32">
      <c r="A1177" s="126"/>
      <c r="B1177" s="588" t="s">
        <v>132</v>
      </c>
      <c r="C1177" s="218"/>
      <c r="D1177" s="115"/>
      <c r="E1177" s="125"/>
      <c r="F1177" s="569"/>
      <c r="G1177" s="115"/>
      <c r="H1177" s="115"/>
      <c r="I1177" s="115"/>
      <c r="J1177" s="244">
        <f>SUBTOTAL(9,J1178:J1267)</f>
        <v>204.5917</v>
      </c>
      <c r="K1177" s="551">
        <f>SUBTOTAL(9,K1178:K1267)</f>
        <v>16457</v>
      </c>
      <c r="L1177" s="551">
        <f>SUBTOTAL(9,L1178:L1267)</f>
        <v>16457</v>
      </c>
      <c r="M1177" s="551">
        <f>SUBTOTAL(9,M1178:M1267)</f>
        <v>12899</v>
      </c>
      <c r="N1177" s="615">
        <f>SUBTOTAL(9,N1178:N1267)</f>
        <v>12894</v>
      </c>
      <c r="O1177" s="551"/>
      <c r="P1177" s="569"/>
      <c r="Q1177" s="569"/>
      <c r="R1177" s="569"/>
      <c r="S1177" s="569"/>
      <c r="T1177" s="569"/>
      <c r="U1177" s="569"/>
      <c r="V1177" s="115"/>
      <c r="W1177" s="570">
        <f>SUBTOTAL(9,W1178:W1267)</f>
        <v>30872.9543113309</v>
      </c>
      <c r="X1177" s="570">
        <f>SUBTOTAL(9,X1178:X1267)</f>
        <v>25280.0102531319</v>
      </c>
      <c r="Y1177" s="568"/>
      <c r="Z1177" s="115"/>
      <c r="AA1177" s="554"/>
      <c r="AB1177" s="554" t="s">
        <v>190</v>
      </c>
      <c r="AC1177" s="554"/>
      <c r="AD1177" s="569"/>
      <c r="AE1177" s="75"/>
      <c r="AF1177" s="554"/>
    </row>
    <row r="1178" outlineLevel="2" spans="1:32">
      <c r="A1178" s="126">
        <f>MAX($A$7:A1176)+1</f>
        <v>824</v>
      </c>
      <c r="B1178" s="125" t="s">
        <v>133</v>
      </c>
      <c r="C1178" s="218" t="s">
        <v>136</v>
      </c>
      <c r="D1178" s="115" t="s">
        <v>392</v>
      </c>
      <c r="E1178" s="125" t="str">
        <f>C1178&amp;D1178</f>
        <v>英德市前期工作</v>
      </c>
      <c r="F1178" s="571" t="s">
        <v>3111</v>
      </c>
      <c r="G1178" s="115"/>
      <c r="H1178" s="115"/>
      <c r="I1178" s="115"/>
      <c r="J1178" s="244"/>
      <c r="K1178" s="126">
        <v>60</v>
      </c>
      <c r="L1178" s="126">
        <v>60</v>
      </c>
      <c r="M1178" s="126">
        <v>60</v>
      </c>
      <c r="N1178" s="615">
        <v>60</v>
      </c>
      <c r="O1178" s="126"/>
      <c r="P1178" s="571"/>
      <c r="Q1178" s="571"/>
      <c r="R1178" s="571"/>
      <c r="S1178" s="571"/>
      <c r="T1178" s="571"/>
      <c r="U1178" s="571"/>
      <c r="V1178" s="115"/>
      <c r="W1178" s="385"/>
      <c r="X1178" s="385"/>
      <c r="Y1178" s="115"/>
      <c r="Z1178" s="115"/>
      <c r="AA1178" s="554"/>
      <c r="AB1178" s="554" t="s">
        <v>392</v>
      </c>
      <c r="AC1178" s="554"/>
      <c r="AD1178" s="571"/>
      <c r="AE1178" s="75">
        <v>60</v>
      </c>
      <c r="AF1178" s="554"/>
    </row>
    <row r="1179" ht="36" outlineLevel="2" spans="1:32">
      <c r="A1179" s="126">
        <f>MAX($A$7:A1178)+1</f>
        <v>825</v>
      </c>
      <c r="B1179" s="125" t="s">
        <v>133</v>
      </c>
      <c r="C1179" s="125" t="s">
        <v>136</v>
      </c>
      <c r="D1179" s="384" t="s">
        <v>623</v>
      </c>
      <c r="E1179" s="125" t="s">
        <v>3112</v>
      </c>
      <c r="F1179" s="118" t="s">
        <v>3113</v>
      </c>
      <c r="G1179" s="115">
        <v>0</v>
      </c>
      <c r="H1179" s="115">
        <v>1.042</v>
      </c>
      <c r="I1179" s="115"/>
      <c r="J1179" s="195">
        <v>1.042</v>
      </c>
      <c r="K1179" s="126">
        <v>50</v>
      </c>
      <c r="L1179" s="126">
        <v>50</v>
      </c>
      <c r="M1179" s="126">
        <f t="shared" ref="M1179:M1186" si="107">N1179</f>
        <v>39</v>
      </c>
      <c r="N1179" s="615">
        <f t="shared" ref="N1179:N1199" si="108">ROUND(L1179*0.7797,0)</f>
        <v>39</v>
      </c>
      <c r="O1179" s="126"/>
      <c r="P1179" s="115" t="s">
        <v>3113</v>
      </c>
      <c r="Q1179" s="238">
        <v>0</v>
      </c>
      <c r="R1179" s="238">
        <v>1.042</v>
      </c>
      <c r="S1179" s="238">
        <v>1.042</v>
      </c>
      <c r="T1179" s="238">
        <v>1.042</v>
      </c>
      <c r="U1179" s="238">
        <v>59.014</v>
      </c>
      <c r="V1179" s="115" t="s">
        <v>245</v>
      </c>
      <c r="W1179" s="385">
        <v>67.9805</v>
      </c>
      <c r="X1179" s="385">
        <v>59.0135</v>
      </c>
      <c r="Y1179" s="115" t="s">
        <v>3114</v>
      </c>
      <c r="Z1179" s="115" t="s">
        <v>334</v>
      </c>
      <c r="AA1179" s="563" t="s">
        <v>335</v>
      </c>
      <c r="AB1179" s="563" t="s">
        <v>190</v>
      </c>
      <c r="AC1179" s="563">
        <f>SUMIF(Sheet3!B:B,C1179,Sheet3!D:D)</f>
        <v>65</v>
      </c>
      <c r="AD1179" s="238">
        <f>(ROUND(AC1179*T1179,0))</f>
        <v>68</v>
      </c>
      <c r="AE1179" s="75"/>
      <c r="AF1179" s="554"/>
    </row>
    <row r="1180" ht="24" outlineLevel="2" spans="1:32">
      <c r="A1180" s="126">
        <f>MAX($A$7:A1179)+1</f>
        <v>826</v>
      </c>
      <c r="B1180" s="125" t="s">
        <v>133</v>
      </c>
      <c r="C1180" s="125" t="s">
        <v>136</v>
      </c>
      <c r="D1180" s="384" t="s">
        <v>623</v>
      </c>
      <c r="E1180" s="125" t="s">
        <v>3115</v>
      </c>
      <c r="F1180" s="118" t="s">
        <v>3116</v>
      </c>
      <c r="G1180" s="115">
        <v>1.366</v>
      </c>
      <c r="H1180" s="115">
        <v>1.937</v>
      </c>
      <c r="I1180" s="115"/>
      <c r="J1180" s="195">
        <v>0.571</v>
      </c>
      <c r="K1180" s="126">
        <v>29</v>
      </c>
      <c r="L1180" s="126">
        <v>29</v>
      </c>
      <c r="M1180" s="126">
        <f t="shared" si="107"/>
        <v>23</v>
      </c>
      <c r="N1180" s="615">
        <f t="shared" si="108"/>
        <v>23</v>
      </c>
      <c r="O1180" s="126"/>
      <c r="P1180" s="115" t="s">
        <v>3116</v>
      </c>
      <c r="Q1180" s="238">
        <v>1.366</v>
      </c>
      <c r="R1180" s="238">
        <v>1.937</v>
      </c>
      <c r="S1180" s="238">
        <v>0.571</v>
      </c>
      <c r="T1180" s="238">
        <v>0.571</v>
      </c>
      <c r="U1180" s="238">
        <v>33.554</v>
      </c>
      <c r="V1180" s="115" t="s">
        <v>245</v>
      </c>
      <c r="W1180" s="385">
        <v>38.6071</v>
      </c>
      <c r="X1180" s="385">
        <v>33.5542</v>
      </c>
      <c r="Y1180" s="115" t="s">
        <v>3114</v>
      </c>
      <c r="Z1180" s="115" t="s">
        <v>334</v>
      </c>
      <c r="AA1180" s="563" t="s">
        <v>335</v>
      </c>
      <c r="AB1180" s="563" t="s">
        <v>190</v>
      </c>
      <c r="AC1180" s="563">
        <f>SUMIF(Sheet3!B:B,C1180,Sheet3!D:D)</f>
        <v>65</v>
      </c>
      <c r="AD1180" s="238">
        <f>(ROUND(AC1180*T1180,0))</f>
        <v>37</v>
      </c>
      <c r="AE1180" s="75"/>
      <c r="AF1180" s="554"/>
    </row>
    <row r="1181" ht="24" outlineLevel="2" spans="1:32">
      <c r="A1181" s="126">
        <f>MAX($A$7:A1180)+1</f>
        <v>827</v>
      </c>
      <c r="B1181" s="125" t="s">
        <v>133</v>
      </c>
      <c r="C1181" s="125" t="s">
        <v>136</v>
      </c>
      <c r="D1181" s="384" t="s">
        <v>623</v>
      </c>
      <c r="E1181" s="125" t="s">
        <v>3117</v>
      </c>
      <c r="F1181" s="118" t="s">
        <v>3118</v>
      </c>
      <c r="G1181" s="115">
        <v>0</v>
      </c>
      <c r="H1181" s="115">
        <v>0.153</v>
      </c>
      <c r="I1181" s="115"/>
      <c r="J1181" s="195">
        <v>0.153</v>
      </c>
      <c r="K1181" s="126">
        <v>13</v>
      </c>
      <c r="L1181" s="126">
        <v>13</v>
      </c>
      <c r="M1181" s="126">
        <f t="shared" si="107"/>
        <v>10</v>
      </c>
      <c r="N1181" s="615">
        <f t="shared" si="108"/>
        <v>10</v>
      </c>
      <c r="O1181" s="126"/>
      <c r="P1181" s="115" t="s">
        <v>3118</v>
      </c>
      <c r="Q1181" s="238">
        <v>0</v>
      </c>
      <c r="R1181" s="238">
        <v>0.153</v>
      </c>
      <c r="S1181" s="238">
        <v>0.153</v>
      </c>
      <c r="T1181" s="238">
        <v>0.153</v>
      </c>
      <c r="U1181" s="238">
        <v>15.644</v>
      </c>
      <c r="V1181" s="115" t="s">
        <v>245</v>
      </c>
      <c r="W1181" s="385">
        <v>17.9707</v>
      </c>
      <c r="X1181" s="385">
        <v>15.6441</v>
      </c>
      <c r="Y1181" s="115" t="s">
        <v>3114</v>
      </c>
      <c r="Z1181" s="115" t="s">
        <v>334</v>
      </c>
      <c r="AA1181" s="563" t="s">
        <v>335</v>
      </c>
      <c r="AB1181" s="563" t="s">
        <v>190</v>
      </c>
      <c r="AC1181" s="563">
        <f>SUMIF(Sheet3!B:B,C1181,Sheet3!D:D)</f>
        <v>65</v>
      </c>
      <c r="AD1181" s="238">
        <f>(ROUND(AC1181*T1181,0))</f>
        <v>10</v>
      </c>
      <c r="AE1181" s="75"/>
      <c r="AF1181" s="554"/>
    </row>
    <row r="1182" ht="24" outlineLevel="2" spans="1:32">
      <c r="A1182" s="126">
        <f>MAX($A$7:A1181)+1</f>
        <v>828</v>
      </c>
      <c r="B1182" s="125" t="s">
        <v>133</v>
      </c>
      <c r="C1182" s="218" t="s">
        <v>136</v>
      </c>
      <c r="D1182" s="384" t="s">
        <v>623</v>
      </c>
      <c r="E1182" s="125" t="s">
        <v>3119</v>
      </c>
      <c r="F1182" s="115" t="s">
        <v>3120</v>
      </c>
      <c r="G1182" s="115">
        <v>0</v>
      </c>
      <c r="H1182" s="115">
        <v>1.779</v>
      </c>
      <c r="I1182" s="115"/>
      <c r="J1182" s="195">
        <v>1.779</v>
      </c>
      <c r="K1182" s="126">
        <v>97</v>
      </c>
      <c r="L1182" s="126">
        <v>97</v>
      </c>
      <c r="M1182" s="126">
        <f t="shared" si="107"/>
        <v>76</v>
      </c>
      <c r="N1182" s="615">
        <f t="shared" si="108"/>
        <v>76</v>
      </c>
      <c r="O1182" s="126"/>
      <c r="P1182" s="115"/>
      <c r="Q1182" s="115"/>
      <c r="R1182" s="115"/>
      <c r="S1182" s="115"/>
      <c r="T1182" s="115"/>
      <c r="U1182" s="115"/>
      <c r="V1182" s="115" t="s">
        <v>245</v>
      </c>
      <c r="W1182" s="385">
        <v>129.0489</v>
      </c>
      <c r="X1182" s="385">
        <v>112.3249</v>
      </c>
      <c r="Y1182" s="115" t="s">
        <v>3121</v>
      </c>
      <c r="Z1182" s="115" t="s">
        <v>334</v>
      </c>
      <c r="AA1182" s="554"/>
      <c r="AB1182" s="554" t="s">
        <v>190</v>
      </c>
      <c r="AC1182" s="554">
        <f>SUMIF(Sheet3!B:B,C1182,Sheet3!D:D)</f>
        <v>65</v>
      </c>
      <c r="AD1182" s="115"/>
      <c r="AE1182" s="75"/>
      <c r="AF1182" s="554"/>
    </row>
    <row r="1183" ht="36" outlineLevel="2" spans="1:32">
      <c r="A1183" s="126">
        <f>MAX($A$7:A1182)+1</f>
        <v>829</v>
      </c>
      <c r="B1183" s="125" t="s">
        <v>133</v>
      </c>
      <c r="C1183" s="125" t="s">
        <v>136</v>
      </c>
      <c r="D1183" s="384" t="s">
        <v>623</v>
      </c>
      <c r="E1183" s="125" t="s">
        <v>3122</v>
      </c>
      <c r="F1183" s="118" t="s">
        <v>3123</v>
      </c>
      <c r="G1183" s="115">
        <v>0</v>
      </c>
      <c r="H1183" s="115">
        <v>1.77</v>
      </c>
      <c r="I1183" s="115"/>
      <c r="J1183" s="195">
        <v>1.77</v>
      </c>
      <c r="K1183" s="126">
        <v>100</v>
      </c>
      <c r="L1183" s="126">
        <v>100</v>
      </c>
      <c r="M1183" s="126">
        <f t="shared" si="107"/>
        <v>78</v>
      </c>
      <c r="N1183" s="615">
        <f t="shared" si="108"/>
        <v>78</v>
      </c>
      <c r="O1183" s="126"/>
      <c r="P1183" s="115" t="s">
        <v>3123</v>
      </c>
      <c r="Q1183" s="238">
        <v>0</v>
      </c>
      <c r="R1183" s="238">
        <v>1.77</v>
      </c>
      <c r="S1183" s="238">
        <v>1.77</v>
      </c>
      <c r="T1183" s="238">
        <v>1.77</v>
      </c>
      <c r="U1183" s="238">
        <v>115.027</v>
      </c>
      <c r="V1183" s="115" t="s">
        <v>245</v>
      </c>
      <c r="W1183" s="385">
        <v>132.2268</v>
      </c>
      <c r="X1183" s="385">
        <v>115.0266</v>
      </c>
      <c r="Y1183" s="115" t="s">
        <v>3121</v>
      </c>
      <c r="Z1183" s="115" t="s">
        <v>334</v>
      </c>
      <c r="AA1183" s="563" t="s">
        <v>335</v>
      </c>
      <c r="AB1183" s="563" t="s">
        <v>190</v>
      </c>
      <c r="AC1183" s="563">
        <f>SUMIF(Sheet3!B:B,C1183,Sheet3!D:D)</f>
        <v>65</v>
      </c>
      <c r="AD1183" s="238">
        <f>(ROUND(AC1183*T1183,0))</f>
        <v>115</v>
      </c>
      <c r="AE1183" s="75"/>
      <c r="AF1183" s="554"/>
    </row>
    <row r="1184" ht="36" outlineLevel="2" spans="1:32">
      <c r="A1184" s="126">
        <f>MAX($A$7:A1183)+1</f>
        <v>830</v>
      </c>
      <c r="B1184" s="125" t="s">
        <v>133</v>
      </c>
      <c r="C1184" s="218" t="s">
        <v>136</v>
      </c>
      <c r="D1184" s="384" t="s">
        <v>623</v>
      </c>
      <c r="E1184" s="125" t="s">
        <v>3124</v>
      </c>
      <c r="F1184" s="115" t="s">
        <v>3125</v>
      </c>
      <c r="G1184" s="115">
        <v>0</v>
      </c>
      <c r="H1184" s="115">
        <v>2.694</v>
      </c>
      <c r="I1184" s="115"/>
      <c r="J1184" s="195">
        <v>2.694</v>
      </c>
      <c r="K1184" s="126">
        <v>121</v>
      </c>
      <c r="L1184" s="126">
        <v>121</v>
      </c>
      <c r="M1184" s="126">
        <f t="shared" si="107"/>
        <v>94</v>
      </c>
      <c r="N1184" s="615">
        <f t="shared" si="108"/>
        <v>94</v>
      </c>
      <c r="O1184" s="126"/>
      <c r="P1184" s="115"/>
      <c r="Q1184" s="115"/>
      <c r="R1184" s="115"/>
      <c r="S1184" s="115"/>
      <c r="T1184" s="115"/>
      <c r="U1184" s="115"/>
      <c r="V1184" s="115" t="s">
        <v>245</v>
      </c>
      <c r="W1184" s="385">
        <v>158.0489</v>
      </c>
      <c r="X1184" s="385">
        <v>137.5584</v>
      </c>
      <c r="Y1184" s="115" t="s">
        <v>3121</v>
      </c>
      <c r="Z1184" s="115" t="s">
        <v>334</v>
      </c>
      <c r="AA1184" s="554"/>
      <c r="AB1184" s="554" t="s">
        <v>190</v>
      </c>
      <c r="AC1184" s="554">
        <f>SUMIF(Sheet3!B:B,C1184,Sheet3!D:D)</f>
        <v>65</v>
      </c>
      <c r="AD1184" s="115"/>
      <c r="AE1184" s="75"/>
      <c r="AF1184" s="554"/>
    </row>
    <row r="1185" ht="36" outlineLevel="2" spans="1:32">
      <c r="A1185" s="126">
        <f>MAX($A$7:A1184)+1</f>
        <v>831</v>
      </c>
      <c r="B1185" s="125" t="s">
        <v>133</v>
      </c>
      <c r="C1185" s="218" t="s">
        <v>136</v>
      </c>
      <c r="D1185" s="384" t="s">
        <v>623</v>
      </c>
      <c r="E1185" s="125" t="s">
        <v>3126</v>
      </c>
      <c r="F1185" s="115" t="s">
        <v>3127</v>
      </c>
      <c r="G1185" s="115">
        <v>0</v>
      </c>
      <c r="H1185" s="115">
        <v>0.502</v>
      </c>
      <c r="I1185" s="115"/>
      <c r="J1185" s="195">
        <v>0.502</v>
      </c>
      <c r="K1185" s="126">
        <v>21</v>
      </c>
      <c r="L1185" s="126">
        <v>21</v>
      </c>
      <c r="M1185" s="126">
        <f t="shared" si="107"/>
        <v>16</v>
      </c>
      <c r="N1185" s="615">
        <f t="shared" si="108"/>
        <v>16</v>
      </c>
      <c r="O1185" s="126"/>
      <c r="P1185" s="115"/>
      <c r="Q1185" s="115"/>
      <c r="R1185" s="115"/>
      <c r="S1185" s="115"/>
      <c r="T1185" s="115"/>
      <c r="U1185" s="115"/>
      <c r="V1185" s="115" t="s">
        <v>245</v>
      </c>
      <c r="W1185" s="385">
        <v>27.7562</v>
      </c>
      <c r="X1185" s="385">
        <v>24.0311</v>
      </c>
      <c r="Y1185" s="115" t="s">
        <v>3114</v>
      </c>
      <c r="Z1185" s="115" t="s">
        <v>334</v>
      </c>
      <c r="AA1185" s="554"/>
      <c r="AB1185" s="554" t="s">
        <v>190</v>
      </c>
      <c r="AC1185" s="554">
        <f>SUMIF(Sheet3!B:B,C1185,Sheet3!D:D)</f>
        <v>65</v>
      </c>
      <c r="AD1185" s="115"/>
      <c r="AE1185" s="75"/>
      <c r="AF1185" s="554"/>
    </row>
    <row r="1186" ht="36" outlineLevel="2" spans="1:32">
      <c r="A1186" s="216">
        <f>MAX($A$7:A1185)+1</f>
        <v>832</v>
      </c>
      <c r="B1186" s="125" t="s">
        <v>133</v>
      </c>
      <c r="C1186" s="125" t="s">
        <v>136</v>
      </c>
      <c r="D1186" s="125" t="s">
        <v>684</v>
      </c>
      <c r="E1186" s="125" t="s">
        <v>3128</v>
      </c>
      <c r="F1186" s="118" t="s">
        <v>3129</v>
      </c>
      <c r="G1186" s="115">
        <v>5.396</v>
      </c>
      <c r="H1186" s="115">
        <v>8.834</v>
      </c>
      <c r="I1186" s="115"/>
      <c r="J1186" s="195">
        <v>3.438</v>
      </c>
      <c r="K1186" s="126">
        <v>162</v>
      </c>
      <c r="L1186" s="126">
        <v>162</v>
      </c>
      <c r="M1186" s="126">
        <f t="shared" si="107"/>
        <v>126</v>
      </c>
      <c r="N1186" s="626">
        <f t="shared" si="108"/>
        <v>126</v>
      </c>
      <c r="O1186" s="126"/>
      <c r="P1186" s="115" t="s">
        <v>3129</v>
      </c>
      <c r="Q1186" s="238">
        <v>5.396</v>
      </c>
      <c r="R1186" s="238">
        <v>8.834</v>
      </c>
      <c r="S1186" s="238">
        <v>3.438</v>
      </c>
      <c r="T1186" s="238">
        <v>3.438</v>
      </c>
      <c r="U1186" s="238">
        <v>197.663</v>
      </c>
      <c r="V1186" s="115" t="s">
        <v>245</v>
      </c>
      <c r="W1186" s="385">
        <v>227.9401</v>
      </c>
      <c r="X1186" s="385">
        <v>197.6629</v>
      </c>
      <c r="Y1186" s="115" t="s">
        <v>3114</v>
      </c>
      <c r="Z1186" s="115" t="s">
        <v>334</v>
      </c>
      <c r="AA1186" s="563" t="s">
        <v>335</v>
      </c>
      <c r="AB1186" s="563" t="s">
        <v>190</v>
      </c>
      <c r="AC1186" s="563">
        <f>SUMIF(Sheet3!B:B,C1186,Sheet3!D:D)</f>
        <v>65</v>
      </c>
      <c r="AD1186" s="238">
        <f t="shared" ref="AD1186:AD1200" si="109">(ROUND(AC1186*T1186,0))</f>
        <v>223</v>
      </c>
      <c r="AE1186" s="75"/>
      <c r="AF1186" s="554"/>
    </row>
    <row r="1187" ht="36" outlineLevel="2" spans="1:32">
      <c r="A1187" s="216">
        <f>MAX($A$7:A1186)+1</f>
        <v>833</v>
      </c>
      <c r="B1187" s="125" t="s">
        <v>133</v>
      </c>
      <c r="C1187" s="125" t="s">
        <v>136</v>
      </c>
      <c r="D1187" s="125" t="s">
        <v>684</v>
      </c>
      <c r="E1187" s="125" t="s">
        <v>3130</v>
      </c>
      <c r="F1187" s="118" t="s">
        <v>3131</v>
      </c>
      <c r="G1187" s="115">
        <v>0</v>
      </c>
      <c r="H1187" s="115">
        <v>5.01</v>
      </c>
      <c r="I1187" s="115"/>
      <c r="J1187" s="195">
        <v>5.01</v>
      </c>
      <c r="K1187" s="126">
        <v>310</v>
      </c>
      <c r="L1187" s="126">
        <v>310</v>
      </c>
      <c r="M1187" s="126">
        <f>N1187+1</f>
        <v>243</v>
      </c>
      <c r="N1187" s="626">
        <f t="shared" si="108"/>
        <v>242</v>
      </c>
      <c r="O1187" s="126"/>
      <c r="P1187" s="115" t="s">
        <v>3131</v>
      </c>
      <c r="Q1187" s="238">
        <v>0</v>
      </c>
      <c r="R1187" s="238">
        <v>5.01</v>
      </c>
      <c r="S1187" s="238">
        <v>5.01</v>
      </c>
      <c r="T1187" s="238">
        <v>5.01</v>
      </c>
      <c r="U1187" s="238">
        <v>380.387</v>
      </c>
      <c r="V1187" s="115" t="s">
        <v>245</v>
      </c>
      <c r="W1187" s="385">
        <v>437.8514</v>
      </c>
      <c r="X1187" s="385">
        <v>380.3871</v>
      </c>
      <c r="Y1187" s="115" t="s">
        <v>3132</v>
      </c>
      <c r="Z1187" s="115" t="s">
        <v>334</v>
      </c>
      <c r="AA1187" s="563" t="s">
        <v>335</v>
      </c>
      <c r="AB1187" s="563" t="s">
        <v>190</v>
      </c>
      <c r="AC1187" s="563">
        <f>SUMIF(Sheet3!B:B,C1187,Sheet3!D:D)</f>
        <v>65</v>
      </c>
      <c r="AD1187" s="238">
        <f t="shared" si="109"/>
        <v>326</v>
      </c>
      <c r="AE1187" s="75"/>
      <c r="AF1187" s="554"/>
    </row>
    <row r="1188" ht="24" outlineLevel="2" spans="1:32">
      <c r="A1188" s="216">
        <f>MAX($A$7:A1187)+1</f>
        <v>834</v>
      </c>
      <c r="B1188" s="125" t="s">
        <v>133</v>
      </c>
      <c r="C1188" s="125" t="s">
        <v>136</v>
      </c>
      <c r="D1188" s="125" t="s">
        <v>684</v>
      </c>
      <c r="E1188" s="125" t="s">
        <v>3133</v>
      </c>
      <c r="F1188" s="118" t="s">
        <v>3134</v>
      </c>
      <c r="G1188" s="115">
        <v>4.939</v>
      </c>
      <c r="H1188" s="115">
        <v>6.048</v>
      </c>
      <c r="I1188" s="115"/>
      <c r="J1188" s="195">
        <v>1.109</v>
      </c>
      <c r="K1188" s="126">
        <v>51</v>
      </c>
      <c r="L1188" s="126">
        <v>51</v>
      </c>
      <c r="M1188" s="126">
        <f t="shared" ref="M1188:M1199" si="110">N1188</f>
        <v>40</v>
      </c>
      <c r="N1188" s="615">
        <f t="shared" si="108"/>
        <v>40</v>
      </c>
      <c r="O1188" s="126"/>
      <c r="P1188" s="115" t="s">
        <v>3134</v>
      </c>
      <c r="Q1188" s="238">
        <v>4.939</v>
      </c>
      <c r="R1188" s="238">
        <v>6.048</v>
      </c>
      <c r="S1188" s="238">
        <v>1.109</v>
      </c>
      <c r="T1188" s="238">
        <v>1.109</v>
      </c>
      <c r="U1188" s="238">
        <v>58.162</v>
      </c>
      <c r="V1188" s="115" t="s">
        <v>245</v>
      </c>
      <c r="W1188" s="385">
        <v>66.9738</v>
      </c>
      <c r="X1188" s="385">
        <v>58.1623</v>
      </c>
      <c r="Y1188" s="115" t="s">
        <v>3114</v>
      </c>
      <c r="Z1188" s="115" t="s">
        <v>334</v>
      </c>
      <c r="AA1188" s="563" t="s">
        <v>335</v>
      </c>
      <c r="AB1188" s="563" t="s">
        <v>190</v>
      </c>
      <c r="AC1188" s="563">
        <f>SUMIF(Sheet3!B:B,C1188,Sheet3!D:D)</f>
        <v>65</v>
      </c>
      <c r="AD1188" s="238">
        <f t="shared" si="109"/>
        <v>72</v>
      </c>
      <c r="AE1188" s="75"/>
      <c r="AF1188" s="554"/>
    </row>
    <row r="1189" ht="24" outlineLevel="2" spans="1:32">
      <c r="A1189" s="216">
        <f>MAX($A$7:A1188)+1</f>
        <v>835</v>
      </c>
      <c r="B1189" s="125" t="s">
        <v>133</v>
      </c>
      <c r="C1189" s="125" t="s">
        <v>136</v>
      </c>
      <c r="D1189" s="125" t="s">
        <v>684</v>
      </c>
      <c r="E1189" s="125" t="s">
        <v>3135</v>
      </c>
      <c r="F1189" s="118" t="s">
        <v>3136</v>
      </c>
      <c r="G1189" s="115">
        <v>1.556</v>
      </c>
      <c r="H1189" s="115">
        <v>2.85</v>
      </c>
      <c r="I1189" s="115"/>
      <c r="J1189" s="195">
        <v>1.294</v>
      </c>
      <c r="K1189" s="126">
        <v>64</v>
      </c>
      <c r="L1189" s="126">
        <v>64</v>
      </c>
      <c r="M1189" s="126">
        <f t="shared" si="110"/>
        <v>50</v>
      </c>
      <c r="N1189" s="626">
        <f t="shared" si="108"/>
        <v>50</v>
      </c>
      <c r="O1189" s="126"/>
      <c r="P1189" s="115" t="s">
        <v>3136</v>
      </c>
      <c r="Q1189" s="238">
        <v>1.556</v>
      </c>
      <c r="R1189" s="238">
        <v>2.85</v>
      </c>
      <c r="S1189" s="238">
        <v>1.294</v>
      </c>
      <c r="T1189" s="238">
        <v>1.294</v>
      </c>
      <c r="U1189" s="238">
        <v>84.965</v>
      </c>
      <c r="V1189" s="115" t="s">
        <v>245</v>
      </c>
      <c r="W1189" s="385">
        <v>97.7207</v>
      </c>
      <c r="X1189" s="385">
        <v>84.965</v>
      </c>
      <c r="Y1189" s="115" t="s">
        <v>3114</v>
      </c>
      <c r="Z1189" s="115" t="s">
        <v>334</v>
      </c>
      <c r="AA1189" s="563" t="s">
        <v>335</v>
      </c>
      <c r="AB1189" s="563" t="s">
        <v>190</v>
      </c>
      <c r="AC1189" s="563">
        <f>SUMIF(Sheet3!B:B,C1189,Sheet3!D:D)</f>
        <v>65</v>
      </c>
      <c r="AD1189" s="238">
        <f t="shared" si="109"/>
        <v>84</v>
      </c>
      <c r="AE1189" s="75"/>
      <c r="AF1189" s="554"/>
    </row>
    <row r="1190" ht="36" outlineLevel="2" spans="1:32">
      <c r="A1190" s="216">
        <f>MAX($A$7:A1189)+1</f>
        <v>836</v>
      </c>
      <c r="B1190" s="125" t="s">
        <v>133</v>
      </c>
      <c r="C1190" s="125" t="s">
        <v>136</v>
      </c>
      <c r="D1190" s="125" t="s">
        <v>684</v>
      </c>
      <c r="E1190" s="125" t="s">
        <v>3137</v>
      </c>
      <c r="F1190" s="118" t="s">
        <v>3138</v>
      </c>
      <c r="G1190" s="115">
        <v>0</v>
      </c>
      <c r="H1190" s="115">
        <v>1.8</v>
      </c>
      <c r="I1190" s="115"/>
      <c r="J1190" s="195">
        <v>1.8</v>
      </c>
      <c r="K1190" s="126">
        <v>90</v>
      </c>
      <c r="L1190" s="126">
        <v>90</v>
      </c>
      <c r="M1190" s="126">
        <f t="shared" si="110"/>
        <v>70</v>
      </c>
      <c r="N1190" s="626">
        <f t="shared" si="108"/>
        <v>70</v>
      </c>
      <c r="O1190" s="126"/>
      <c r="P1190" s="115" t="s">
        <v>3138</v>
      </c>
      <c r="Q1190" s="238">
        <v>0</v>
      </c>
      <c r="R1190" s="238">
        <v>1.8</v>
      </c>
      <c r="S1190" s="238">
        <v>1.8</v>
      </c>
      <c r="T1190" s="238">
        <v>1.8</v>
      </c>
      <c r="U1190" s="238">
        <v>114.035</v>
      </c>
      <c r="V1190" s="115" t="s">
        <v>245</v>
      </c>
      <c r="W1190" s="385">
        <v>131.2432</v>
      </c>
      <c r="X1190" s="385">
        <v>114.0349</v>
      </c>
      <c r="Y1190" s="115" t="s">
        <v>3114</v>
      </c>
      <c r="Z1190" s="115" t="s">
        <v>334</v>
      </c>
      <c r="AA1190" s="563" t="s">
        <v>335</v>
      </c>
      <c r="AB1190" s="563" t="s">
        <v>190</v>
      </c>
      <c r="AC1190" s="563">
        <f>SUMIF(Sheet3!B:B,C1190,Sheet3!D:D)</f>
        <v>65</v>
      </c>
      <c r="AD1190" s="238">
        <f t="shared" si="109"/>
        <v>117</v>
      </c>
      <c r="AE1190" s="75"/>
      <c r="AF1190" s="554"/>
    </row>
    <row r="1191" ht="36" outlineLevel="2" spans="1:32">
      <c r="A1191" s="216">
        <f>MAX($A$7:A1190)+1</f>
        <v>837</v>
      </c>
      <c r="B1191" s="125" t="s">
        <v>133</v>
      </c>
      <c r="C1191" s="125" t="s">
        <v>136</v>
      </c>
      <c r="D1191" s="125" t="s">
        <v>186</v>
      </c>
      <c r="E1191" s="125" t="s">
        <v>3139</v>
      </c>
      <c r="F1191" s="118" t="s">
        <v>3140</v>
      </c>
      <c r="G1191" s="115">
        <v>0</v>
      </c>
      <c r="H1191" s="115">
        <v>1.154</v>
      </c>
      <c r="I1191" s="115"/>
      <c r="J1191" s="195">
        <v>1.154</v>
      </c>
      <c r="K1191" s="126">
        <v>80</v>
      </c>
      <c r="L1191" s="126">
        <v>80</v>
      </c>
      <c r="M1191" s="126">
        <f t="shared" si="110"/>
        <v>62</v>
      </c>
      <c r="N1191" s="626">
        <f t="shared" si="108"/>
        <v>62</v>
      </c>
      <c r="O1191" s="126"/>
      <c r="P1191" s="115" t="s">
        <v>3140</v>
      </c>
      <c r="Q1191" s="238">
        <v>0</v>
      </c>
      <c r="R1191" s="238">
        <v>1.154</v>
      </c>
      <c r="S1191" s="238">
        <v>1.154</v>
      </c>
      <c r="T1191" s="238">
        <v>1.154</v>
      </c>
      <c r="U1191" s="238">
        <v>102.662</v>
      </c>
      <c r="V1191" s="115" t="s">
        <v>245</v>
      </c>
      <c r="W1191" s="385">
        <v>117.9198</v>
      </c>
      <c r="X1191" s="385">
        <v>102.6616</v>
      </c>
      <c r="Y1191" s="115" t="s">
        <v>3121</v>
      </c>
      <c r="Z1191" s="115" t="s">
        <v>334</v>
      </c>
      <c r="AA1191" s="563" t="s">
        <v>335</v>
      </c>
      <c r="AB1191" s="563" t="s">
        <v>190</v>
      </c>
      <c r="AC1191" s="563">
        <f>SUMIF(Sheet3!B:B,C1191,Sheet3!D:D)</f>
        <v>65</v>
      </c>
      <c r="AD1191" s="238">
        <f t="shared" si="109"/>
        <v>75</v>
      </c>
      <c r="AE1191" s="75"/>
      <c r="AF1191" s="554"/>
    </row>
    <row r="1192" ht="36" outlineLevel="2" spans="1:32">
      <c r="A1192" s="216">
        <f>MAX($A$7:A1191)+1</f>
        <v>838</v>
      </c>
      <c r="B1192" s="125" t="s">
        <v>133</v>
      </c>
      <c r="C1192" s="125" t="s">
        <v>136</v>
      </c>
      <c r="D1192" s="125" t="s">
        <v>187</v>
      </c>
      <c r="E1192" s="125" t="s">
        <v>3141</v>
      </c>
      <c r="F1192" s="579" t="s">
        <v>3142</v>
      </c>
      <c r="G1192" s="125">
        <v>0</v>
      </c>
      <c r="H1192" s="125">
        <v>2</v>
      </c>
      <c r="I1192" s="125"/>
      <c r="J1192" s="195">
        <v>2</v>
      </c>
      <c r="K1192" s="126">
        <v>85</v>
      </c>
      <c r="L1192" s="126">
        <v>85</v>
      </c>
      <c r="M1192" s="126">
        <f t="shared" si="110"/>
        <v>66</v>
      </c>
      <c r="N1192" s="615">
        <f t="shared" si="108"/>
        <v>66</v>
      </c>
      <c r="O1192" s="126"/>
      <c r="P1192" s="125" t="s">
        <v>3142</v>
      </c>
      <c r="Q1192" s="193">
        <v>0</v>
      </c>
      <c r="R1192" s="193">
        <v>2</v>
      </c>
      <c r="S1192" s="193">
        <v>2</v>
      </c>
      <c r="T1192" s="193">
        <v>2</v>
      </c>
      <c r="U1192" s="193">
        <v>97.442</v>
      </c>
      <c r="V1192" s="125" t="s">
        <v>342</v>
      </c>
      <c r="W1192" s="385">
        <v>112.6632</v>
      </c>
      <c r="X1192" s="385">
        <v>97.4422</v>
      </c>
      <c r="Y1192" s="115" t="s">
        <v>3143</v>
      </c>
      <c r="Z1192" s="125" t="s">
        <v>334</v>
      </c>
      <c r="AA1192" s="563" t="s">
        <v>335</v>
      </c>
      <c r="AB1192" s="563" t="s">
        <v>192</v>
      </c>
      <c r="AC1192" s="563">
        <f>SUMIF(Sheet3!B:B,C1192,Sheet3!F:F)</f>
        <v>40</v>
      </c>
      <c r="AD1192" s="193">
        <f t="shared" si="109"/>
        <v>80</v>
      </c>
      <c r="AE1192" s="75"/>
      <c r="AF1192" s="554"/>
    </row>
    <row r="1193" ht="36" outlineLevel="2" spans="1:32">
      <c r="A1193" s="216">
        <f>MAX($A$7:A1192)+1</f>
        <v>839</v>
      </c>
      <c r="B1193" s="125" t="s">
        <v>133</v>
      </c>
      <c r="C1193" s="125" t="s">
        <v>136</v>
      </c>
      <c r="D1193" s="125" t="s">
        <v>187</v>
      </c>
      <c r="E1193" s="125" t="s">
        <v>3144</v>
      </c>
      <c r="F1193" s="579" t="s">
        <v>3145</v>
      </c>
      <c r="G1193" s="125">
        <v>6.417</v>
      </c>
      <c r="H1193" s="125">
        <v>11.61</v>
      </c>
      <c r="I1193" s="125"/>
      <c r="J1193" s="195">
        <v>5.193</v>
      </c>
      <c r="K1193" s="126">
        <v>292</v>
      </c>
      <c r="L1193" s="126">
        <v>292</v>
      </c>
      <c r="M1193" s="126">
        <f t="shared" si="110"/>
        <v>228</v>
      </c>
      <c r="N1193" s="615">
        <f t="shared" si="108"/>
        <v>228</v>
      </c>
      <c r="O1193" s="126"/>
      <c r="P1193" s="125" t="s">
        <v>3145</v>
      </c>
      <c r="Q1193" s="193">
        <v>6.484</v>
      </c>
      <c r="R1193" s="193">
        <v>11.677</v>
      </c>
      <c r="S1193" s="193">
        <v>5.193</v>
      </c>
      <c r="T1193" s="193">
        <v>5.193</v>
      </c>
      <c r="U1193" s="193">
        <v>332.393</v>
      </c>
      <c r="V1193" s="125" t="s">
        <v>342</v>
      </c>
      <c r="W1193" s="385">
        <v>388.3577</v>
      </c>
      <c r="X1193" s="385">
        <v>332.3927</v>
      </c>
      <c r="Y1193" s="115" t="s">
        <v>3143</v>
      </c>
      <c r="Z1193" s="125" t="s">
        <v>334</v>
      </c>
      <c r="AA1193" s="563" t="s">
        <v>335</v>
      </c>
      <c r="AB1193" s="563" t="s">
        <v>192</v>
      </c>
      <c r="AC1193" s="563">
        <f>SUMIF(Sheet3!B:B,C1193,Sheet3!F:F)</f>
        <v>40</v>
      </c>
      <c r="AD1193" s="193">
        <f t="shared" si="109"/>
        <v>208</v>
      </c>
      <c r="AE1193" s="75"/>
      <c r="AF1193" s="554"/>
    </row>
    <row r="1194" ht="24" outlineLevel="2" spans="1:32">
      <c r="A1194" s="216">
        <f>MAX($A$7:A1193)+1</f>
        <v>840</v>
      </c>
      <c r="B1194" s="125" t="s">
        <v>133</v>
      </c>
      <c r="C1194" s="125" t="s">
        <v>136</v>
      </c>
      <c r="D1194" s="125" t="s">
        <v>187</v>
      </c>
      <c r="E1194" s="125" t="s">
        <v>3146</v>
      </c>
      <c r="F1194" s="579" t="s">
        <v>3147</v>
      </c>
      <c r="G1194" s="125">
        <v>3.635</v>
      </c>
      <c r="H1194" s="125">
        <v>22.784</v>
      </c>
      <c r="I1194" s="125"/>
      <c r="J1194" s="195">
        <v>19.149</v>
      </c>
      <c r="K1194" s="126">
        <v>850</v>
      </c>
      <c r="L1194" s="126">
        <v>850</v>
      </c>
      <c r="M1194" s="126">
        <f t="shared" si="110"/>
        <v>663</v>
      </c>
      <c r="N1194" s="615">
        <f t="shared" si="108"/>
        <v>663</v>
      </c>
      <c r="O1194" s="126"/>
      <c r="P1194" s="125" t="s">
        <v>3147</v>
      </c>
      <c r="Q1194" s="193">
        <v>3.635</v>
      </c>
      <c r="R1194" s="193">
        <v>22.784</v>
      </c>
      <c r="S1194" s="193">
        <v>19.149</v>
      </c>
      <c r="T1194" s="193">
        <v>19.149</v>
      </c>
      <c r="U1194" s="193">
        <v>968.703</v>
      </c>
      <c r="V1194" s="125" t="s">
        <v>342</v>
      </c>
      <c r="W1194" s="385">
        <v>1113.1131</v>
      </c>
      <c r="X1194" s="385">
        <v>968.7033</v>
      </c>
      <c r="Y1194" s="115" t="s">
        <v>3143</v>
      </c>
      <c r="Z1194" s="125" t="s">
        <v>334</v>
      </c>
      <c r="AA1194" s="563" t="s">
        <v>335</v>
      </c>
      <c r="AB1194" s="563" t="s">
        <v>192</v>
      </c>
      <c r="AC1194" s="563">
        <f>SUMIF(Sheet3!B:B,C1194,Sheet3!F:F)</f>
        <v>40</v>
      </c>
      <c r="AD1194" s="193">
        <f t="shared" si="109"/>
        <v>766</v>
      </c>
      <c r="AE1194" s="75"/>
      <c r="AF1194" s="554"/>
    </row>
    <row r="1195" ht="24" outlineLevel="2" spans="1:32">
      <c r="A1195" s="216">
        <f>MAX($A$7:A1194)+1</f>
        <v>841</v>
      </c>
      <c r="B1195" s="125" t="s">
        <v>133</v>
      </c>
      <c r="C1195" s="125" t="s">
        <v>136</v>
      </c>
      <c r="D1195" s="125" t="s">
        <v>242</v>
      </c>
      <c r="E1195" s="125" t="s">
        <v>3148</v>
      </c>
      <c r="F1195" s="579" t="s">
        <v>3149</v>
      </c>
      <c r="G1195" s="115">
        <v>0</v>
      </c>
      <c r="H1195" s="115">
        <v>0.955</v>
      </c>
      <c r="I1195" s="115"/>
      <c r="J1195" s="195">
        <v>0.955</v>
      </c>
      <c r="K1195" s="126">
        <v>62</v>
      </c>
      <c r="L1195" s="126">
        <v>62</v>
      </c>
      <c r="M1195" s="126">
        <f t="shared" si="110"/>
        <v>48</v>
      </c>
      <c r="N1195" s="615">
        <f t="shared" si="108"/>
        <v>48</v>
      </c>
      <c r="O1195" s="126"/>
      <c r="P1195" s="125" t="s">
        <v>3149</v>
      </c>
      <c r="Q1195" s="193">
        <v>0</v>
      </c>
      <c r="R1195" s="193">
        <v>0.955</v>
      </c>
      <c r="S1195" s="193">
        <v>0.955</v>
      </c>
      <c r="T1195" s="193">
        <v>0.955</v>
      </c>
      <c r="U1195" s="193">
        <v>71.325</v>
      </c>
      <c r="V1195" s="115" t="s">
        <v>245</v>
      </c>
      <c r="W1195" s="226">
        <v>82.3242</v>
      </c>
      <c r="X1195" s="226">
        <v>71.3254</v>
      </c>
      <c r="Y1195" s="115" t="s">
        <v>3114</v>
      </c>
      <c r="Z1195" s="115" t="s">
        <v>334</v>
      </c>
      <c r="AA1195" s="563" t="s">
        <v>335</v>
      </c>
      <c r="AB1195" s="563" t="s">
        <v>190</v>
      </c>
      <c r="AC1195" s="563">
        <f>SUMIF(Sheet3!B:B,C1195,Sheet3!D:D)</f>
        <v>65</v>
      </c>
      <c r="AD1195" s="193">
        <f t="shared" si="109"/>
        <v>62</v>
      </c>
      <c r="AE1195" s="75"/>
      <c r="AF1195" s="554"/>
    </row>
    <row r="1196" ht="24" outlineLevel="2" spans="1:32">
      <c r="A1196" s="216">
        <f>MAX($A$7:A1195)+1</f>
        <v>842</v>
      </c>
      <c r="B1196" s="125" t="s">
        <v>133</v>
      </c>
      <c r="C1196" s="125" t="s">
        <v>136</v>
      </c>
      <c r="D1196" s="125" t="s">
        <v>242</v>
      </c>
      <c r="E1196" s="125" t="s">
        <v>3150</v>
      </c>
      <c r="F1196" s="118" t="s">
        <v>3151</v>
      </c>
      <c r="G1196" s="115">
        <v>3.689</v>
      </c>
      <c r="H1196" s="115">
        <v>5.637</v>
      </c>
      <c r="I1196" s="115"/>
      <c r="J1196" s="195">
        <v>1.948</v>
      </c>
      <c r="K1196" s="126">
        <v>130</v>
      </c>
      <c r="L1196" s="126">
        <v>130</v>
      </c>
      <c r="M1196" s="126">
        <f t="shared" si="110"/>
        <v>101</v>
      </c>
      <c r="N1196" s="615">
        <f t="shared" si="108"/>
        <v>101</v>
      </c>
      <c r="O1196" s="126"/>
      <c r="P1196" s="115" t="s">
        <v>3151</v>
      </c>
      <c r="Q1196" s="238">
        <v>3.689</v>
      </c>
      <c r="R1196" s="238">
        <v>5.637</v>
      </c>
      <c r="S1196" s="238">
        <v>1.948</v>
      </c>
      <c r="T1196" s="238">
        <v>1.948</v>
      </c>
      <c r="U1196" s="238">
        <v>148.385</v>
      </c>
      <c r="V1196" s="115" t="s">
        <v>245</v>
      </c>
      <c r="W1196" s="226">
        <v>171.199</v>
      </c>
      <c r="X1196" s="226">
        <v>148.3849</v>
      </c>
      <c r="Y1196" s="115" t="s">
        <v>3114</v>
      </c>
      <c r="Z1196" s="115" t="s">
        <v>334</v>
      </c>
      <c r="AA1196" s="563" t="s">
        <v>335</v>
      </c>
      <c r="AB1196" s="563" t="s">
        <v>190</v>
      </c>
      <c r="AC1196" s="563">
        <f>SUMIF(Sheet3!B:B,C1196,Sheet3!D:D)</f>
        <v>65</v>
      </c>
      <c r="AD1196" s="238">
        <f t="shared" si="109"/>
        <v>127</v>
      </c>
      <c r="AE1196" s="75"/>
      <c r="AF1196" s="554"/>
    </row>
    <row r="1197" ht="36" outlineLevel="2" spans="1:32">
      <c r="A1197" s="216">
        <f>MAX($A$7:A1196)+1</f>
        <v>843</v>
      </c>
      <c r="B1197" s="125" t="s">
        <v>133</v>
      </c>
      <c r="C1197" s="125" t="s">
        <v>136</v>
      </c>
      <c r="D1197" s="125" t="s">
        <v>242</v>
      </c>
      <c r="E1197" s="125" t="s">
        <v>3152</v>
      </c>
      <c r="F1197" s="118" t="s">
        <v>3153</v>
      </c>
      <c r="G1197" s="115">
        <v>0</v>
      </c>
      <c r="H1197" s="115">
        <v>0.543</v>
      </c>
      <c r="I1197" s="115"/>
      <c r="J1197" s="195">
        <v>0.543</v>
      </c>
      <c r="K1197" s="126">
        <v>103</v>
      </c>
      <c r="L1197" s="126">
        <v>103</v>
      </c>
      <c r="M1197" s="126">
        <f t="shared" si="110"/>
        <v>80</v>
      </c>
      <c r="N1197" s="615">
        <f t="shared" si="108"/>
        <v>80</v>
      </c>
      <c r="O1197" s="126"/>
      <c r="P1197" s="115" t="s">
        <v>3153</v>
      </c>
      <c r="Q1197" s="238">
        <v>0</v>
      </c>
      <c r="R1197" s="238">
        <v>0.543</v>
      </c>
      <c r="S1197" s="238">
        <v>0.543</v>
      </c>
      <c r="T1197" s="238">
        <v>0.543</v>
      </c>
      <c r="U1197" s="238">
        <v>117.89</v>
      </c>
      <c r="V1197" s="125" t="s">
        <v>245</v>
      </c>
      <c r="W1197" s="385">
        <v>135.2547</v>
      </c>
      <c r="X1197" s="385">
        <v>117.8903</v>
      </c>
      <c r="Y1197" s="115" t="s">
        <v>3121</v>
      </c>
      <c r="Z1197" s="115" t="s">
        <v>334</v>
      </c>
      <c r="AA1197" s="563" t="s">
        <v>335</v>
      </c>
      <c r="AB1197" s="563" t="s">
        <v>190</v>
      </c>
      <c r="AC1197" s="563">
        <f>SUMIF(Sheet3!B:B,C1197,Sheet3!D:D)</f>
        <v>65</v>
      </c>
      <c r="AD1197" s="238">
        <f t="shared" si="109"/>
        <v>35</v>
      </c>
      <c r="AE1197" s="75"/>
      <c r="AF1197" s="554"/>
    </row>
    <row r="1198" ht="36" outlineLevel="2" spans="1:32">
      <c r="A1198" s="216">
        <f>MAX($A$7:A1197)+1</f>
        <v>844</v>
      </c>
      <c r="B1198" s="125" t="s">
        <v>133</v>
      </c>
      <c r="C1198" s="125" t="s">
        <v>136</v>
      </c>
      <c r="D1198" s="125" t="s">
        <v>242</v>
      </c>
      <c r="E1198" s="125" t="s">
        <v>3154</v>
      </c>
      <c r="F1198" s="118" t="s">
        <v>3155</v>
      </c>
      <c r="G1198" s="115">
        <v>0</v>
      </c>
      <c r="H1198" s="115">
        <v>2.343</v>
      </c>
      <c r="I1198" s="115"/>
      <c r="J1198" s="195">
        <v>2.343</v>
      </c>
      <c r="K1198" s="126">
        <v>106</v>
      </c>
      <c r="L1198" s="126">
        <v>106</v>
      </c>
      <c r="M1198" s="126">
        <f t="shared" si="110"/>
        <v>83</v>
      </c>
      <c r="N1198" s="615">
        <f t="shared" si="108"/>
        <v>83</v>
      </c>
      <c r="O1198" s="126"/>
      <c r="P1198" s="115" t="s">
        <v>3155</v>
      </c>
      <c r="Q1198" s="238">
        <v>0</v>
      </c>
      <c r="R1198" s="238">
        <v>2.343</v>
      </c>
      <c r="S1198" s="238">
        <v>2.343</v>
      </c>
      <c r="T1198" s="238">
        <v>2.343</v>
      </c>
      <c r="U1198" s="238">
        <v>122.5</v>
      </c>
      <c r="V1198" s="115" t="s">
        <v>245</v>
      </c>
      <c r="W1198" s="385">
        <v>140.7113</v>
      </c>
      <c r="X1198" s="385">
        <v>122.5002</v>
      </c>
      <c r="Y1198" s="115" t="s">
        <v>3121</v>
      </c>
      <c r="Z1198" s="115" t="s">
        <v>334</v>
      </c>
      <c r="AA1198" s="563" t="s">
        <v>335</v>
      </c>
      <c r="AB1198" s="563" t="s">
        <v>190</v>
      </c>
      <c r="AC1198" s="563">
        <f>SUMIF(Sheet3!B:B,C1198,Sheet3!D:D)</f>
        <v>65</v>
      </c>
      <c r="AD1198" s="238">
        <f t="shared" si="109"/>
        <v>152</v>
      </c>
      <c r="AE1198" s="75"/>
      <c r="AF1198" s="554"/>
    </row>
    <row r="1199" ht="24" outlineLevel="2" spans="1:32">
      <c r="A1199" s="216">
        <f>MAX($A$7:A1198)+1</f>
        <v>845</v>
      </c>
      <c r="B1199" s="125" t="s">
        <v>133</v>
      </c>
      <c r="C1199" s="125" t="s">
        <v>136</v>
      </c>
      <c r="D1199" s="125" t="s">
        <v>242</v>
      </c>
      <c r="E1199" s="125" t="s">
        <v>3156</v>
      </c>
      <c r="F1199" s="118" t="s">
        <v>3157</v>
      </c>
      <c r="G1199" s="115">
        <v>0</v>
      </c>
      <c r="H1199" s="115">
        <v>0.625</v>
      </c>
      <c r="I1199" s="115"/>
      <c r="J1199" s="195">
        <v>0.625</v>
      </c>
      <c r="K1199" s="126">
        <v>45</v>
      </c>
      <c r="L1199" s="126">
        <v>45</v>
      </c>
      <c r="M1199" s="126">
        <f t="shared" si="110"/>
        <v>35</v>
      </c>
      <c r="N1199" s="615">
        <f t="shared" si="108"/>
        <v>35</v>
      </c>
      <c r="O1199" s="126"/>
      <c r="P1199" s="115" t="s">
        <v>3157</v>
      </c>
      <c r="Q1199" s="238">
        <v>0</v>
      </c>
      <c r="R1199" s="238">
        <v>0.625</v>
      </c>
      <c r="S1199" s="238">
        <v>0.625</v>
      </c>
      <c r="T1199" s="238">
        <v>0.625</v>
      </c>
      <c r="U1199" s="238">
        <v>51.936</v>
      </c>
      <c r="V1199" s="115" t="s">
        <v>245</v>
      </c>
      <c r="W1199" s="385">
        <v>59.6889</v>
      </c>
      <c r="X1199" s="385">
        <v>51.9358</v>
      </c>
      <c r="Y1199" s="115" t="s">
        <v>3121</v>
      </c>
      <c r="Z1199" s="115" t="s">
        <v>334</v>
      </c>
      <c r="AA1199" s="563" t="s">
        <v>335</v>
      </c>
      <c r="AB1199" s="563" t="s">
        <v>190</v>
      </c>
      <c r="AC1199" s="563">
        <f>SUMIF(Sheet3!B:B,C1199,Sheet3!D:D)</f>
        <v>65</v>
      </c>
      <c r="AD1199" s="238">
        <f t="shared" si="109"/>
        <v>41</v>
      </c>
      <c r="AE1199" s="75"/>
      <c r="AF1199" s="554"/>
    </row>
    <row r="1200" customFormat="1" ht="36" spans="1:32">
      <c r="A1200" s="5" t="s">
        <v>3158</v>
      </c>
      <c r="B1200" s="74" t="s">
        <v>133</v>
      </c>
      <c r="C1200" s="74" t="s">
        <v>136</v>
      </c>
      <c r="D1200" s="559" t="s">
        <v>186</v>
      </c>
      <c r="E1200" s="565" t="s">
        <v>3159</v>
      </c>
      <c r="F1200" s="584" t="s">
        <v>3160</v>
      </c>
      <c r="G1200" s="559" t="s">
        <v>348</v>
      </c>
      <c r="H1200" s="559" t="s">
        <v>3161</v>
      </c>
      <c r="I1200" s="585"/>
      <c r="J1200" s="585"/>
      <c r="K1200" s="559"/>
      <c r="L1200" s="555"/>
      <c r="M1200" s="559"/>
      <c r="N1200" s="559"/>
      <c r="O1200" s="585"/>
      <c r="P1200" s="559" t="s">
        <v>3160</v>
      </c>
      <c r="Q1200" s="559" t="s">
        <v>348</v>
      </c>
      <c r="R1200" s="559" t="s">
        <v>3161</v>
      </c>
      <c r="S1200" s="555">
        <v>4.975</v>
      </c>
      <c r="T1200" s="555">
        <v>4.975</v>
      </c>
      <c r="U1200" s="555">
        <v>309.545</v>
      </c>
      <c r="V1200" s="559" t="s">
        <v>245</v>
      </c>
      <c r="W1200" s="555">
        <v>356.868</v>
      </c>
      <c r="X1200" s="555">
        <v>309.545</v>
      </c>
      <c r="Y1200" s="559" t="s">
        <v>3162</v>
      </c>
      <c r="Z1200" s="585" t="s">
        <v>374</v>
      </c>
      <c r="AA1200" s="563" t="s">
        <v>335</v>
      </c>
      <c r="AB1200" s="563" t="s">
        <v>190</v>
      </c>
      <c r="AC1200" s="563">
        <f>SUMIF(Sheet3!B:B,C1200,Sheet3!D:D)</f>
        <v>65</v>
      </c>
      <c r="AD1200" s="559">
        <f t="shared" si="109"/>
        <v>323</v>
      </c>
      <c r="AE1200" s="566"/>
      <c r="AF1200" s="554"/>
    </row>
    <row r="1201" outlineLevel="2" spans="1:32">
      <c r="A1201" s="126">
        <f>MAX($A$7:A1199)+1</f>
        <v>846</v>
      </c>
      <c r="B1201" s="125" t="s">
        <v>133</v>
      </c>
      <c r="C1201" s="407" t="s">
        <v>139</v>
      </c>
      <c r="D1201" s="115" t="s">
        <v>392</v>
      </c>
      <c r="E1201" s="125" t="str">
        <f>C1201&amp;D1201</f>
        <v>阳山县前期工作</v>
      </c>
      <c r="F1201" s="571" t="s">
        <v>3163</v>
      </c>
      <c r="G1201" s="115"/>
      <c r="H1201" s="115"/>
      <c r="I1201" s="115"/>
      <c r="J1201" s="244"/>
      <c r="K1201" s="126">
        <v>130</v>
      </c>
      <c r="L1201" s="126">
        <v>130</v>
      </c>
      <c r="M1201" s="126">
        <v>130</v>
      </c>
      <c r="N1201" s="425">
        <v>130</v>
      </c>
      <c r="O1201" s="126"/>
      <c r="P1201" s="571"/>
      <c r="Q1201" s="571"/>
      <c r="R1201" s="571"/>
      <c r="S1201" s="571"/>
      <c r="T1201" s="571"/>
      <c r="U1201" s="571"/>
      <c r="V1201" s="115"/>
      <c r="W1201" s="385"/>
      <c r="X1201" s="385"/>
      <c r="Y1201" s="115"/>
      <c r="Z1201" s="115"/>
      <c r="AA1201" s="554"/>
      <c r="AB1201" s="554" t="s">
        <v>392</v>
      </c>
      <c r="AC1201" s="554"/>
      <c r="AD1201" s="571"/>
      <c r="AE1201" s="75">
        <v>130</v>
      </c>
      <c r="AF1201" s="554"/>
    </row>
    <row r="1202" ht="24" outlineLevel="2" spans="1:32">
      <c r="A1202" s="126">
        <f>MAX($A$7:A1201)+1</f>
        <v>847</v>
      </c>
      <c r="B1202" s="125" t="s">
        <v>133</v>
      </c>
      <c r="C1202" s="194" t="s">
        <v>139</v>
      </c>
      <c r="D1202" s="194" t="s">
        <v>742</v>
      </c>
      <c r="E1202" s="194" t="s">
        <v>3164</v>
      </c>
      <c r="F1202" s="311" t="s">
        <v>3165</v>
      </c>
      <c r="G1202" s="193">
        <v>0</v>
      </c>
      <c r="H1202" s="193">
        <v>2.066</v>
      </c>
      <c r="I1202" s="193"/>
      <c r="J1202" s="195">
        <v>2.066</v>
      </c>
      <c r="K1202" s="126">
        <v>127.192</v>
      </c>
      <c r="L1202" s="126">
        <v>127.192</v>
      </c>
      <c r="M1202" s="126">
        <f t="shared" ref="M1202:M1211" si="111">N1202</f>
        <v>99</v>
      </c>
      <c r="N1202" s="425">
        <f t="shared" ref="N1202:N1211" si="112">ROUND(L1202*0.7797,0)</f>
        <v>99</v>
      </c>
      <c r="O1202" s="126"/>
      <c r="P1202" s="194" t="s">
        <v>3165</v>
      </c>
      <c r="Q1202" s="193">
        <v>0.306</v>
      </c>
      <c r="R1202" s="193">
        <v>1.82</v>
      </c>
      <c r="S1202" s="193">
        <v>1.24</v>
      </c>
      <c r="T1202" s="193">
        <v>1.24</v>
      </c>
      <c r="U1202" s="193">
        <v>116.54</v>
      </c>
      <c r="V1202" s="194" t="s">
        <v>245</v>
      </c>
      <c r="W1202" s="226">
        <v>161.242</v>
      </c>
      <c r="X1202" s="226">
        <v>146.167</v>
      </c>
      <c r="Y1202" s="194" t="s">
        <v>3166</v>
      </c>
      <c r="Z1202" s="193" t="s">
        <v>334</v>
      </c>
      <c r="AA1202" s="563" t="s">
        <v>335</v>
      </c>
      <c r="AB1202" s="563" t="s">
        <v>190</v>
      </c>
      <c r="AC1202" s="563">
        <f>SUMIF(Sheet3!B:B,C1202,Sheet3!D:D)</f>
        <v>65</v>
      </c>
      <c r="AD1202" s="193">
        <f t="shared" ref="AD1202:AD1211" si="113">(ROUND(AC1202*T1202,0))</f>
        <v>81</v>
      </c>
      <c r="AE1202" s="75"/>
      <c r="AF1202" s="554"/>
    </row>
    <row r="1203" ht="36" outlineLevel="2" spans="1:32">
      <c r="A1203" s="126">
        <f>MAX($A$7:A1202)+1</f>
        <v>848</v>
      </c>
      <c r="B1203" s="125" t="s">
        <v>133</v>
      </c>
      <c r="C1203" s="194" t="s">
        <v>139</v>
      </c>
      <c r="D1203" s="194" t="s">
        <v>742</v>
      </c>
      <c r="E1203" s="194" t="s">
        <v>3167</v>
      </c>
      <c r="F1203" s="311" t="s">
        <v>3168</v>
      </c>
      <c r="G1203" s="193">
        <v>0.764</v>
      </c>
      <c r="H1203" s="193">
        <v>2.854</v>
      </c>
      <c r="I1203" s="193"/>
      <c r="J1203" s="195">
        <v>2.09</v>
      </c>
      <c r="K1203" s="126">
        <v>52.297</v>
      </c>
      <c r="L1203" s="126">
        <v>52.297</v>
      </c>
      <c r="M1203" s="126">
        <f t="shared" si="111"/>
        <v>41</v>
      </c>
      <c r="N1203" s="425">
        <f t="shared" si="112"/>
        <v>41</v>
      </c>
      <c r="O1203" s="126"/>
      <c r="P1203" s="194" t="s">
        <v>3168</v>
      </c>
      <c r="Q1203" s="193">
        <v>0.764</v>
      </c>
      <c r="R1203" s="193">
        <v>2.854</v>
      </c>
      <c r="S1203" s="193">
        <v>1.979</v>
      </c>
      <c r="T1203" s="193">
        <v>1.979</v>
      </c>
      <c r="U1203" s="193">
        <v>96.307</v>
      </c>
      <c r="V1203" s="194" t="s">
        <v>245</v>
      </c>
      <c r="W1203" s="226">
        <v>66.298</v>
      </c>
      <c r="X1203" s="226">
        <v>60.099</v>
      </c>
      <c r="Y1203" s="194" t="s">
        <v>3169</v>
      </c>
      <c r="Z1203" s="193" t="s">
        <v>334</v>
      </c>
      <c r="AA1203" s="563" t="s">
        <v>335</v>
      </c>
      <c r="AB1203" s="563" t="s">
        <v>190</v>
      </c>
      <c r="AC1203" s="563">
        <f>SUMIF(Sheet3!B:B,C1203,Sheet3!D:D)</f>
        <v>65</v>
      </c>
      <c r="AD1203" s="193">
        <f t="shared" si="113"/>
        <v>129</v>
      </c>
      <c r="AE1203" s="75"/>
      <c r="AF1203" s="554"/>
    </row>
    <row r="1204" ht="24" outlineLevel="2" spans="1:32">
      <c r="A1204" s="126">
        <f>MAX($A$7:A1203)+1</f>
        <v>849</v>
      </c>
      <c r="B1204" s="125" t="s">
        <v>133</v>
      </c>
      <c r="C1204" s="194" t="s">
        <v>139</v>
      </c>
      <c r="D1204" s="194" t="s">
        <v>742</v>
      </c>
      <c r="E1204" s="194" t="s">
        <v>3170</v>
      </c>
      <c r="F1204" s="311" t="s">
        <v>3171</v>
      </c>
      <c r="G1204" s="193">
        <v>0</v>
      </c>
      <c r="H1204" s="193">
        <v>1.024</v>
      </c>
      <c r="I1204" s="193"/>
      <c r="J1204" s="195">
        <v>1.024</v>
      </c>
      <c r="K1204" s="126">
        <v>73.075</v>
      </c>
      <c r="L1204" s="126">
        <v>73.075</v>
      </c>
      <c r="M1204" s="126">
        <f t="shared" si="111"/>
        <v>57</v>
      </c>
      <c r="N1204" s="425">
        <f t="shared" si="112"/>
        <v>57</v>
      </c>
      <c r="O1204" s="126"/>
      <c r="P1204" s="194" t="s">
        <v>3171</v>
      </c>
      <c r="Q1204" s="193">
        <v>0</v>
      </c>
      <c r="R1204" s="193">
        <v>0.87</v>
      </c>
      <c r="S1204" s="193">
        <v>0.77</v>
      </c>
      <c r="T1204" s="193">
        <v>0.77</v>
      </c>
      <c r="U1204" s="193">
        <v>54.492</v>
      </c>
      <c r="V1204" s="194" t="s">
        <v>245</v>
      </c>
      <c r="W1204" s="226">
        <v>92.638</v>
      </c>
      <c r="X1204" s="226">
        <v>83.977</v>
      </c>
      <c r="Y1204" s="194" t="s">
        <v>3172</v>
      </c>
      <c r="Z1204" s="193" t="s">
        <v>334</v>
      </c>
      <c r="AA1204" s="563" t="s">
        <v>335</v>
      </c>
      <c r="AB1204" s="563" t="s">
        <v>190</v>
      </c>
      <c r="AC1204" s="563">
        <f>SUMIF(Sheet3!B:B,C1204,Sheet3!D:D)</f>
        <v>65</v>
      </c>
      <c r="AD1204" s="193">
        <f t="shared" si="113"/>
        <v>50</v>
      </c>
      <c r="AE1204" s="75"/>
      <c r="AF1204" s="554"/>
    </row>
    <row r="1205" ht="36" outlineLevel="2" spans="1:32">
      <c r="A1205" s="126">
        <f>MAX($A$7:A1204)+1</f>
        <v>850</v>
      </c>
      <c r="B1205" s="125" t="s">
        <v>133</v>
      </c>
      <c r="C1205" s="194" t="s">
        <v>139</v>
      </c>
      <c r="D1205" s="194" t="s">
        <v>742</v>
      </c>
      <c r="E1205" s="194" t="s">
        <v>3173</v>
      </c>
      <c r="F1205" s="311" t="s">
        <v>3174</v>
      </c>
      <c r="G1205" s="193">
        <v>0</v>
      </c>
      <c r="H1205" s="193">
        <v>1.6</v>
      </c>
      <c r="I1205" s="193"/>
      <c r="J1205" s="195">
        <v>1.6</v>
      </c>
      <c r="K1205" s="126">
        <v>81.363</v>
      </c>
      <c r="L1205" s="126">
        <v>81.363</v>
      </c>
      <c r="M1205" s="126">
        <f t="shared" si="111"/>
        <v>63</v>
      </c>
      <c r="N1205" s="425">
        <f t="shared" si="112"/>
        <v>63</v>
      </c>
      <c r="O1205" s="126"/>
      <c r="P1205" s="194" t="s">
        <v>3174</v>
      </c>
      <c r="Q1205" s="193">
        <v>0</v>
      </c>
      <c r="R1205" s="193">
        <v>1.6</v>
      </c>
      <c r="S1205" s="193">
        <v>0.76</v>
      </c>
      <c r="T1205" s="193">
        <v>0.76</v>
      </c>
      <c r="U1205" s="193">
        <v>84.943</v>
      </c>
      <c r="V1205" s="194" t="s">
        <v>245</v>
      </c>
      <c r="W1205" s="226">
        <v>103.143</v>
      </c>
      <c r="X1205" s="226">
        <v>93.501</v>
      </c>
      <c r="Y1205" s="194" t="s">
        <v>3175</v>
      </c>
      <c r="Z1205" s="193" t="s">
        <v>334</v>
      </c>
      <c r="AA1205" s="563" t="s">
        <v>335</v>
      </c>
      <c r="AB1205" s="563" t="s">
        <v>190</v>
      </c>
      <c r="AC1205" s="563">
        <f>SUMIF(Sheet3!B:B,C1205,Sheet3!D:D)</f>
        <v>65</v>
      </c>
      <c r="AD1205" s="193">
        <f t="shared" si="113"/>
        <v>49</v>
      </c>
      <c r="AE1205" s="75"/>
      <c r="AF1205" s="554"/>
    </row>
    <row r="1206" ht="36" outlineLevel="2" spans="1:32">
      <c r="A1206" s="126">
        <f>MAX($A$7:A1205)+1</f>
        <v>851</v>
      </c>
      <c r="B1206" s="125" t="s">
        <v>133</v>
      </c>
      <c r="C1206" s="194" t="s">
        <v>139</v>
      </c>
      <c r="D1206" s="194" t="s">
        <v>742</v>
      </c>
      <c r="E1206" s="194" t="s">
        <v>3176</v>
      </c>
      <c r="F1206" s="311" t="s">
        <v>3177</v>
      </c>
      <c r="G1206" s="193">
        <v>0</v>
      </c>
      <c r="H1206" s="193">
        <v>0.6</v>
      </c>
      <c r="I1206" s="193"/>
      <c r="J1206" s="195">
        <v>0.6</v>
      </c>
      <c r="K1206" s="126">
        <v>28.484</v>
      </c>
      <c r="L1206" s="126">
        <v>28.484</v>
      </c>
      <c r="M1206" s="126">
        <f t="shared" si="111"/>
        <v>22</v>
      </c>
      <c r="N1206" s="425">
        <f t="shared" si="112"/>
        <v>22</v>
      </c>
      <c r="O1206" s="126"/>
      <c r="P1206" s="194" t="s">
        <v>3177</v>
      </c>
      <c r="Q1206" s="193">
        <v>0</v>
      </c>
      <c r="R1206" s="193">
        <v>0.6</v>
      </c>
      <c r="S1206" s="193">
        <v>0.6</v>
      </c>
      <c r="T1206" s="193">
        <v>0.6</v>
      </c>
      <c r="U1206" s="193">
        <v>39.849</v>
      </c>
      <c r="V1206" s="194" t="s">
        <v>245</v>
      </c>
      <c r="W1206" s="226">
        <v>36.108</v>
      </c>
      <c r="X1206" s="226">
        <v>32.733</v>
      </c>
      <c r="Y1206" s="194" t="s">
        <v>3178</v>
      </c>
      <c r="Z1206" s="193" t="s">
        <v>334</v>
      </c>
      <c r="AA1206" s="563" t="s">
        <v>335</v>
      </c>
      <c r="AB1206" s="563" t="s">
        <v>190</v>
      </c>
      <c r="AC1206" s="563">
        <f>SUMIF(Sheet3!B:B,C1206,Sheet3!D:D)</f>
        <v>65</v>
      </c>
      <c r="AD1206" s="193">
        <f t="shared" si="113"/>
        <v>39</v>
      </c>
      <c r="AE1206" s="75"/>
      <c r="AF1206" s="554"/>
    </row>
    <row r="1207" ht="24" outlineLevel="2" spans="1:32">
      <c r="A1207" s="126">
        <f>MAX($A$7:A1206)+1</f>
        <v>852</v>
      </c>
      <c r="B1207" s="125" t="s">
        <v>133</v>
      </c>
      <c r="C1207" s="194" t="s">
        <v>139</v>
      </c>
      <c r="D1207" s="194" t="s">
        <v>742</v>
      </c>
      <c r="E1207" s="194" t="s">
        <v>3179</v>
      </c>
      <c r="F1207" s="311" t="s">
        <v>3180</v>
      </c>
      <c r="G1207" s="193">
        <v>0</v>
      </c>
      <c r="H1207" s="193">
        <v>0.602</v>
      </c>
      <c r="I1207" s="193"/>
      <c r="J1207" s="195">
        <v>0.602</v>
      </c>
      <c r="K1207" s="126">
        <v>28.484</v>
      </c>
      <c r="L1207" s="126">
        <v>28.484</v>
      </c>
      <c r="M1207" s="126">
        <f t="shared" si="111"/>
        <v>22</v>
      </c>
      <c r="N1207" s="425">
        <f t="shared" si="112"/>
        <v>22</v>
      </c>
      <c r="O1207" s="126"/>
      <c r="P1207" s="194" t="s">
        <v>3180</v>
      </c>
      <c r="Q1207" s="193">
        <v>0</v>
      </c>
      <c r="R1207" s="193">
        <v>0.602</v>
      </c>
      <c r="S1207" s="193">
        <v>0.457</v>
      </c>
      <c r="T1207" s="193">
        <v>0.457</v>
      </c>
      <c r="U1207" s="193">
        <v>32.373</v>
      </c>
      <c r="V1207" s="194" t="s">
        <v>245</v>
      </c>
      <c r="W1207" s="226">
        <v>36.108</v>
      </c>
      <c r="X1207" s="226">
        <v>32.733</v>
      </c>
      <c r="Y1207" s="194" t="s">
        <v>3181</v>
      </c>
      <c r="Z1207" s="193" t="s">
        <v>334</v>
      </c>
      <c r="AA1207" s="563" t="s">
        <v>335</v>
      </c>
      <c r="AB1207" s="563" t="s">
        <v>190</v>
      </c>
      <c r="AC1207" s="563">
        <f>SUMIF(Sheet3!B:B,C1207,Sheet3!D:D)</f>
        <v>65</v>
      </c>
      <c r="AD1207" s="193">
        <f t="shared" si="113"/>
        <v>30</v>
      </c>
      <c r="AE1207" s="75"/>
      <c r="AF1207" s="554"/>
    </row>
    <row r="1208" ht="36" outlineLevel="2" spans="1:32">
      <c r="A1208" s="126">
        <f>MAX($A$7:A1207)+1</f>
        <v>853</v>
      </c>
      <c r="B1208" s="125" t="s">
        <v>133</v>
      </c>
      <c r="C1208" s="194" t="s">
        <v>139</v>
      </c>
      <c r="D1208" s="194" t="s">
        <v>242</v>
      </c>
      <c r="E1208" s="194" t="s">
        <v>3182</v>
      </c>
      <c r="F1208" s="311" t="s">
        <v>3183</v>
      </c>
      <c r="G1208" s="193">
        <v>25.758</v>
      </c>
      <c r="H1208" s="193">
        <v>34.424</v>
      </c>
      <c r="I1208" s="193"/>
      <c r="J1208" s="195">
        <v>8.666</v>
      </c>
      <c r="K1208" s="126">
        <v>1051.969</v>
      </c>
      <c r="L1208" s="126">
        <v>1051.969</v>
      </c>
      <c r="M1208" s="126">
        <f t="shared" si="111"/>
        <v>820</v>
      </c>
      <c r="N1208" s="425">
        <f t="shared" si="112"/>
        <v>820</v>
      </c>
      <c r="O1208" s="126"/>
      <c r="P1208" s="194" t="s">
        <v>3183</v>
      </c>
      <c r="Q1208" s="193">
        <v>25.758</v>
      </c>
      <c r="R1208" s="193">
        <v>34.424</v>
      </c>
      <c r="S1208" s="193">
        <v>8.666</v>
      </c>
      <c r="T1208" s="193">
        <v>8.666</v>
      </c>
      <c r="U1208" s="193">
        <v>1168.759</v>
      </c>
      <c r="V1208" s="194" t="s">
        <v>342</v>
      </c>
      <c r="W1208" s="226">
        <v>1343.23</v>
      </c>
      <c r="X1208" s="226">
        <v>1208.907</v>
      </c>
      <c r="Y1208" s="194" t="s">
        <v>3184</v>
      </c>
      <c r="Z1208" s="193" t="s">
        <v>334</v>
      </c>
      <c r="AA1208" s="563" t="s">
        <v>335</v>
      </c>
      <c r="AB1208" s="563" t="s">
        <v>340</v>
      </c>
      <c r="AC1208" s="563">
        <f>SUMIF(Sheet3!B:B,C1208,Sheet3!E:E)</f>
        <v>145</v>
      </c>
      <c r="AD1208" s="193">
        <f t="shared" si="113"/>
        <v>1257</v>
      </c>
      <c r="AE1208" s="75"/>
      <c r="AF1208" s="554"/>
    </row>
    <row r="1209" ht="24" outlineLevel="2" spans="1:32">
      <c r="A1209" s="126">
        <f>MAX($A$7:A1208)+1</f>
        <v>854</v>
      </c>
      <c r="B1209" s="125" t="s">
        <v>133</v>
      </c>
      <c r="C1209" s="194" t="s">
        <v>139</v>
      </c>
      <c r="D1209" s="194" t="s">
        <v>242</v>
      </c>
      <c r="E1209" s="194" t="s">
        <v>3185</v>
      </c>
      <c r="F1209" s="311" t="s">
        <v>3186</v>
      </c>
      <c r="G1209" s="193">
        <v>0</v>
      </c>
      <c r="H1209" s="193">
        <v>0.487</v>
      </c>
      <c r="I1209" s="193"/>
      <c r="J1209" s="195">
        <v>0.487</v>
      </c>
      <c r="K1209" s="126">
        <v>33.706</v>
      </c>
      <c r="L1209" s="126">
        <v>33.706</v>
      </c>
      <c r="M1209" s="126">
        <f t="shared" si="111"/>
        <v>26</v>
      </c>
      <c r="N1209" s="425">
        <f t="shared" si="112"/>
        <v>26</v>
      </c>
      <c r="O1209" s="126"/>
      <c r="P1209" s="194" t="s">
        <v>3186</v>
      </c>
      <c r="Q1209" s="193">
        <v>0</v>
      </c>
      <c r="R1209" s="193">
        <v>0.415</v>
      </c>
      <c r="S1209" s="193">
        <v>0.415</v>
      </c>
      <c r="T1209" s="193">
        <v>0.415</v>
      </c>
      <c r="U1209" s="193">
        <v>29.003</v>
      </c>
      <c r="V1209" s="194" t="s">
        <v>245</v>
      </c>
      <c r="W1209" s="226">
        <v>42.728</v>
      </c>
      <c r="X1209" s="226">
        <v>38.734</v>
      </c>
      <c r="Y1209" s="194" t="s">
        <v>3187</v>
      </c>
      <c r="Z1209" s="193" t="s">
        <v>334</v>
      </c>
      <c r="AA1209" s="563" t="s">
        <v>335</v>
      </c>
      <c r="AB1209" s="563" t="s">
        <v>190</v>
      </c>
      <c r="AC1209" s="563">
        <f>SUMIF(Sheet3!B:B,C1209,Sheet3!D:D)</f>
        <v>65</v>
      </c>
      <c r="AD1209" s="193">
        <f t="shared" si="113"/>
        <v>27</v>
      </c>
      <c r="AE1209" s="75"/>
      <c r="AF1209" s="554"/>
    </row>
    <row r="1210" ht="36" outlineLevel="2" spans="1:32">
      <c r="A1210" s="126">
        <f>MAX($A$7:A1209)+1</f>
        <v>855</v>
      </c>
      <c r="B1210" s="125" t="s">
        <v>133</v>
      </c>
      <c r="C1210" s="194" t="s">
        <v>139</v>
      </c>
      <c r="D1210" s="194" t="s">
        <v>242</v>
      </c>
      <c r="E1210" s="194" t="s">
        <v>3188</v>
      </c>
      <c r="F1210" s="311" t="s">
        <v>3189</v>
      </c>
      <c r="G1210" s="193">
        <v>0</v>
      </c>
      <c r="H1210" s="193">
        <v>3.18</v>
      </c>
      <c r="I1210" s="193"/>
      <c r="J1210" s="195">
        <v>3.18</v>
      </c>
      <c r="K1210" s="126">
        <v>210.168</v>
      </c>
      <c r="L1210" s="126">
        <v>210.168</v>
      </c>
      <c r="M1210" s="126">
        <f t="shared" si="111"/>
        <v>164</v>
      </c>
      <c r="N1210" s="425">
        <f t="shared" si="112"/>
        <v>164</v>
      </c>
      <c r="O1210" s="126"/>
      <c r="P1210" s="194" t="s">
        <v>3189</v>
      </c>
      <c r="Q1210" s="193">
        <v>0</v>
      </c>
      <c r="R1210" s="193">
        <v>3.18</v>
      </c>
      <c r="S1210" s="193">
        <v>3.18</v>
      </c>
      <c r="T1210" s="193">
        <v>3.18</v>
      </c>
      <c r="U1210" s="193">
        <v>241.539</v>
      </c>
      <c r="V1210" s="194" t="s">
        <v>245</v>
      </c>
      <c r="W1210" s="226">
        <v>266.431</v>
      </c>
      <c r="X1210" s="226">
        <v>241.522</v>
      </c>
      <c r="Y1210" s="194" t="s">
        <v>3190</v>
      </c>
      <c r="Z1210" s="193" t="s">
        <v>334</v>
      </c>
      <c r="AA1210" s="563" t="s">
        <v>335</v>
      </c>
      <c r="AB1210" s="563" t="s">
        <v>190</v>
      </c>
      <c r="AC1210" s="563">
        <f>SUMIF(Sheet3!B:B,C1210,Sheet3!D:D)</f>
        <v>65</v>
      </c>
      <c r="AD1210" s="193">
        <f t="shared" si="113"/>
        <v>207</v>
      </c>
      <c r="AE1210" s="75"/>
      <c r="AF1210" s="554"/>
    </row>
    <row r="1211" outlineLevel="2" spans="1:32">
      <c r="A1211" s="126">
        <f>MAX($A$7:A1210)+1</f>
        <v>856</v>
      </c>
      <c r="B1211" s="125" t="s">
        <v>133</v>
      </c>
      <c r="C1211" s="194" t="s">
        <v>139</v>
      </c>
      <c r="D1211" s="194" t="s">
        <v>242</v>
      </c>
      <c r="E1211" s="194" t="s">
        <v>3191</v>
      </c>
      <c r="F1211" s="311" t="s">
        <v>3192</v>
      </c>
      <c r="G1211" s="193">
        <v>0</v>
      </c>
      <c r="H1211" s="193">
        <v>13.322</v>
      </c>
      <c r="I1211" s="193"/>
      <c r="J1211" s="195">
        <v>15.61</v>
      </c>
      <c r="K1211" s="126">
        <v>2415.864</v>
      </c>
      <c r="L1211" s="126">
        <v>2415.864</v>
      </c>
      <c r="M1211" s="126">
        <f t="shared" si="111"/>
        <v>1884</v>
      </c>
      <c r="N1211" s="425">
        <f t="shared" si="112"/>
        <v>1884</v>
      </c>
      <c r="O1211" s="126"/>
      <c r="P1211" s="194" t="s">
        <v>3192</v>
      </c>
      <c r="Q1211" s="193">
        <v>0</v>
      </c>
      <c r="R1211" s="193">
        <v>1.168</v>
      </c>
      <c r="S1211" s="193">
        <v>1.168</v>
      </c>
      <c r="T1211" s="202">
        <v>13.728</v>
      </c>
      <c r="U1211" s="202">
        <v>1666.427</v>
      </c>
      <c r="V1211" s="194" t="s">
        <v>342</v>
      </c>
      <c r="W1211" s="226">
        <v>2999.529</v>
      </c>
      <c r="X1211" s="226">
        <v>2776.274</v>
      </c>
      <c r="Y1211" s="194" t="s">
        <v>3193</v>
      </c>
      <c r="Z1211" s="202" t="s">
        <v>334</v>
      </c>
      <c r="AA1211" s="556" t="s">
        <v>335</v>
      </c>
      <c r="AB1211" s="556" t="s">
        <v>340</v>
      </c>
      <c r="AC1211" s="556">
        <f>SUMIF(Sheet3!B:B,C1211,Sheet3!E:E)</f>
        <v>145</v>
      </c>
      <c r="AD1211" s="202">
        <f t="shared" si="113"/>
        <v>1991</v>
      </c>
      <c r="AE1211" s="75"/>
      <c r="AF1211" s="558"/>
    </row>
    <row r="1212" outlineLevel="2" spans="1:32">
      <c r="A1212" s="126"/>
      <c r="B1212" s="125"/>
      <c r="C1212" s="194"/>
      <c r="D1212" s="194"/>
      <c r="E1212" s="194"/>
      <c r="F1212" s="311" t="s">
        <v>3192</v>
      </c>
      <c r="G1212" s="193">
        <v>15.588</v>
      </c>
      <c r="H1212" s="193">
        <v>17.876</v>
      </c>
      <c r="I1212" s="193"/>
      <c r="J1212" s="195"/>
      <c r="K1212" s="126"/>
      <c r="L1212" s="126"/>
      <c r="M1212" s="126"/>
      <c r="N1212" s="425"/>
      <c r="O1212" s="126"/>
      <c r="P1212" s="194" t="s">
        <v>3192</v>
      </c>
      <c r="Q1212" s="193">
        <v>15.27</v>
      </c>
      <c r="R1212" s="193">
        <v>17.713</v>
      </c>
      <c r="S1212" s="193">
        <v>2.155</v>
      </c>
      <c r="T1212" s="203"/>
      <c r="U1212" s="203"/>
      <c r="V1212" s="194"/>
      <c r="W1212" s="226"/>
      <c r="X1212" s="226"/>
      <c r="Y1212" s="194"/>
      <c r="Z1212" s="203"/>
      <c r="AA1212" s="560"/>
      <c r="AB1212" s="560"/>
      <c r="AC1212" s="560"/>
      <c r="AD1212" s="203"/>
      <c r="AE1212" s="75"/>
      <c r="AF1212" s="562"/>
    </row>
    <row r="1213" ht="36" outlineLevel="2" spans="1:32">
      <c r="A1213" s="126">
        <f>MAX($A$7:A1212)+1</f>
        <v>857</v>
      </c>
      <c r="B1213" s="125" t="s">
        <v>133</v>
      </c>
      <c r="C1213" s="194" t="s">
        <v>139</v>
      </c>
      <c r="D1213" s="194" t="s">
        <v>242</v>
      </c>
      <c r="E1213" s="194" t="s">
        <v>3194</v>
      </c>
      <c r="F1213" s="311" t="s">
        <v>3195</v>
      </c>
      <c r="G1213" s="193">
        <v>29.83</v>
      </c>
      <c r="H1213" s="193">
        <v>35.378</v>
      </c>
      <c r="I1213" s="193"/>
      <c r="J1213" s="195">
        <v>5.548</v>
      </c>
      <c r="K1213" s="126">
        <v>673.474</v>
      </c>
      <c r="L1213" s="126">
        <v>673.474</v>
      </c>
      <c r="M1213" s="126">
        <f>N1213</f>
        <v>525</v>
      </c>
      <c r="N1213" s="425">
        <f t="shared" ref="N1213:N1219" si="114">ROUND(L1213*0.7797,0)</f>
        <v>525</v>
      </c>
      <c r="O1213" s="126"/>
      <c r="P1213" s="194" t="s">
        <v>3195</v>
      </c>
      <c r="Q1213" s="193">
        <v>29.83</v>
      </c>
      <c r="R1213" s="193">
        <v>35.378</v>
      </c>
      <c r="S1213" s="193">
        <v>5.548</v>
      </c>
      <c r="T1213" s="193">
        <v>5.548</v>
      </c>
      <c r="U1213" s="193">
        <v>783.878</v>
      </c>
      <c r="V1213" s="194" t="s">
        <v>342</v>
      </c>
      <c r="W1213" s="226">
        <v>859.94</v>
      </c>
      <c r="X1213" s="226">
        <v>773.946</v>
      </c>
      <c r="Y1213" s="194" t="s">
        <v>3196</v>
      </c>
      <c r="Z1213" s="193" t="s">
        <v>334</v>
      </c>
      <c r="AA1213" s="563" t="s">
        <v>335</v>
      </c>
      <c r="AB1213" s="563" t="s">
        <v>340</v>
      </c>
      <c r="AC1213" s="563">
        <f>SUMIF(Sheet3!B:B,C1213,Sheet3!E:E)</f>
        <v>145</v>
      </c>
      <c r="AD1213" s="193">
        <f t="shared" ref="AD1213:AD1219" si="115">(ROUND(AC1213*T1213,0))</f>
        <v>804</v>
      </c>
      <c r="AE1213" s="75"/>
      <c r="AF1213" s="554"/>
    </row>
    <row r="1214" ht="24" outlineLevel="2" spans="1:32">
      <c r="A1214" s="126">
        <f>MAX($A$7:A1213)+1</f>
        <v>858</v>
      </c>
      <c r="B1214" s="125" t="s">
        <v>133</v>
      </c>
      <c r="C1214" s="194" t="s">
        <v>139</v>
      </c>
      <c r="D1214" s="194" t="s">
        <v>242</v>
      </c>
      <c r="E1214" s="194" t="s">
        <v>3197</v>
      </c>
      <c r="F1214" s="311" t="s">
        <v>3198</v>
      </c>
      <c r="G1214" s="193">
        <v>0</v>
      </c>
      <c r="H1214" s="193">
        <v>0.73</v>
      </c>
      <c r="I1214" s="193"/>
      <c r="J1214" s="195">
        <v>0.73</v>
      </c>
      <c r="K1214" s="126">
        <v>50.057</v>
      </c>
      <c r="L1214" s="126">
        <v>50.057</v>
      </c>
      <c r="M1214" s="126">
        <f>N1214+2</f>
        <v>41</v>
      </c>
      <c r="N1214" s="425">
        <f t="shared" si="114"/>
        <v>39</v>
      </c>
      <c r="O1214" s="126"/>
      <c r="P1214" s="194" t="s">
        <v>3198</v>
      </c>
      <c r="Q1214" s="193">
        <v>0</v>
      </c>
      <c r="R1214" s="193">
        <v>0.73</v>
      </c>
      <c r="S1214" s="193">
        <v>0.73</v>
      </c>
      <c r="T1214" s="193">
        <v>0.73</v>
      </c>
      <c r="U1214" s="193">
        <v>49.831</v>
      </c>
      <c r="V1214" s="194" t="s">
        <v>245</v>
      </c>
      <c r="W1214" s="226">
        <v>63.457</v>
      </c>
      <c r="X1214" s="226">
        <v>57.525</v>
      </c>
      <c r="Y1214" s="194" t="s">
        <v>3199</v>
      </c>
      <c r="Z1214" s="193" t="s">
        <v>334</v>
      </c>
      <c r="AA1214" s="563" t="s">
        <v>335</v>
      </c>
      <c r="AB1214" s="563" t="s">
        <v>190</v>
      </c>
      <c r="AC1214" s="563">
        <f>SUMIF(Sheet3!B:B,C1214,Sheet3!D:D)</f>
        <v>65</v>
      </c>
      <c r="AD1214" s="193">
        <f t="shared" si="115"/>
        <v>47</v>
      </c>
      <c r="AE1214" s="75"/>
      <c r="AF1214" s="554"/>
    </row>
    <row r="1215" ht="36" outlineLevel="2" spans="1:32">
      <c r="A1215" s="126">
        <f>MAX($A$7:A1214)+1</f>
        <v>859</v>
      </c>
      <c r="B1215" s="125" t="s">
        <v>133</v>
      </c>
      <c r="C1215" s="194" t="s">
        <v>139</v>
      </c>
      <c r="D1215" s="194" t="s">
        <v>242</v>
      </c>
      <c r="E1215" s="194" t="s">
        <v>3200</v>
      </c>
      <c r="F1215" s="311" t="s">
        <v>3195</v>
      </c>
      <c r="G1215" s="193">
        <v>6.829</v>
      </c>
      <c r="H1215" s="193">
        <v>8.475</v>
      </c>
      <c r="I1215" s="193"/>
      <c r="J1215" s="195">
        <v>1.646</v>
      </c>
      <c r="K1215" s="126">
        <v>199.81</v>
      </c>
      <c r="L1215" s="126">
        <v>199.81</v>
      </c>
      <c r="M1215" s="126">
        <f>N1215</f>
        <v>156</v>
      </c>
      <c r="N1215" s="425">
        <f t="shared" si="114"/>
        <v>156</v>
      </c>
      <c r="O1215" s="126"/>
      <c r="P1215" s="194" t="s">
        <v>3195</v>
      </c>
      <c r="Q1215" s="193">
        <v>6.829</v>
      </c>
      <c r="R1215" s="193">
        <v>8.475</v>
      </c>
      <c r="S1215" s="193">
        <v>1.646</v>
      </c>
      <c r="T1215" s="193">
        <v>1.646</v>
      </c>
      <c r="U1215" s="193">
        <v>186.11</v>
      </c>
      <c r="V1215" s="194" t="s">
        <v>342</v>
      </c>
      <c r="W1215" s="226">
        <v>255.13</v>
      </c>
      <c r="X1215" s="226">
        <v>229.617</v>
      </c>
      <c r="Y1215" s="194" t="s">
        <v>3201</v>
      </c>
      <c r="Z1215" s="193" t="s">
        <v>334</v>
      </c>
      <c r="AA1215" s="563" t="s">
        <v>335</v>
      </c>
      <c r="AB1215" s="563" t="s">
        <v>340</v>
      </c>
      <c r="AC1215" s="563">
        <f>SUMIF(Sheet3!B:B,C1215,Sheet3!E:E)</f>
        <v>145</v>
      </c>
      <c r="AD1215" s="193">
        <f t="shared" si="115"/>
        <v>239</v>
      </c>
      <c r="AE1215" s="75"/>
      <c r="AF1215" s="554"/>
    </row>
    <row r="1216" ht="36" outlineLevel="2" spans="1:32">
      <c r="A1216" s="126">
        <f>MAX($A$7:A1215)+1</f>
        <v>860</v>
      </c>
      <c r="B1216" s="125" t="s">
        <v>133</v>
      </c>
      <c r="C1216" s="194" t="s">
        <v>139</v>
      </c>
      <c r="D1216" s="194" t="s">
        <v>242</v>
      </c>
      <c r="E1216" s="194" t="s">
        <v>3202</v>
      </c>
      <c r="F1216" s="311" t="s">
        <v>3203</v>
      </c>
      <c r="G1216" s="193">
        <v>2.627</v>
      </c>
      <c r="H1216" s="193">
        <v>5.9</v>
      </c>
      <c r="I1216" s="193"/>
      <c r="J1216" s="195">
        <v>3.273</v>
      </c>
      <c r="K1216" s="126">
        <v>247.831</v>
      </c>
      <c r="L1216" s="126">
        <v>247.831</v>
      </c>
      <c r="M1216" s="126">
        <f>N1216</f>
        <v>193</v>
      </c>
      <c r="N1216" s="425">
        <f t="shared" si="114"/>
        <v>193</v>
      </c>
      <c r="O1216" s="126"/>
      <c r="P1216" s="194" t="s">
        <v>3203</v>
      </c>
      <c r="Q1216" s="193">
        <v>2.627</v>
      </c>
      <c r="R1216" s="193">
        <v>5.9</v>
      </c>
      <c r="S1216" s="193">
        <v>3.273</v>
      </c>
      <c r="T1216" s="193">
        <v>3.273</v>
      </c>
      <c r="U1216" s="193">
        <v>214.851</v>
      </c>
      <c r="V1216" s="194" t="s">
        <v>245</v>
      </c>
      <c r="W1216" s="226">
        <v>314.176</v>
      </c>
      <c r="X1216" s="226">
        <v>284.804</v>
      </c>
      <c r="Y1216" s="194" t="s">
        <v>3204</v>
      </c>
      <c r="Z1216" s="193" t="s">
        <v>334</v>
      </c>
      <c r="AA1216" s="563" t="s">
        <v>335</v>
      </c>
      <c r="AB1216" s="563" t="s">
        <v>190</v>
      </c>
      <c r="AC1216" s="563">
        <f>SUMIF(Sheet3!B:B,C1216,Sheet3!D:D)</f>
        <v>65</v>
      </c>
      <c r="AD1216" s="193">
        <f t="shared" si="115"/>
        <v>213</v>
      </c>
      <c r="AE1216" s="75"/>
      <c r="AF1216" s="554"/>
    </row>
    <row r="1217" ht="24" outlineLevel="2" spans="1:32">
      <c r="A1217" s="126">
        <f>MAX($A$7:A1216)+1</f>
        <v>861</v>
      </c>
      <c r="B1217" s="125" t="s">
        <v>133</v>
      </c>
      <c r="C1217" s="194" t="s">
        <v>139</v>
      </c>
      <c r="D1217" s="194" t="s">
        <v>242</v>
      </c>
      <c r="E1217" s="194" t="s">
        <v>3205</v>
      </c>
      <c r="F1217" s="311" t="s">
        <v>3206</v>
      </c>
      <c r="G1217" s="193">
        <v>0</v>
      </c>
      <c r="H1217" s="193">
        <v>1.774</v>
      </c>
      <c r="I1217" s="193"/>
      <c r="J1217" s="195">
        <v>1.774</v>
      </c>
      <c r="K1217" s="126">
        <v>140.079</v>
      </c>
      <c r="L1217" s="126">
        <v>140.079</v>
      </c>
      <c r="M1217" s="126">
        <f>N1217</f>
        <v>109</v>
      </c>
      <c r="N1217" s="425">
        <f t="shared" si="114"/>
        <v>109</v>
      </c>
      <c r="O1217" s="126"/>
      <c r="P1217" s="194" t="s">
        <v>3206</v>
      </c>
      <c r="Q1217" s="193">
        <v>0.345</v>
      </c>
      <c r="R1217" s="193">
        <v>1.774</v>
      </c>
      <c r="S1217" s="193">
        <v>1.429</v>
      </c>
      <c r="T1217" s="193">
        <v>1.429</v>
      </c>
      <c r="U1217" s="193">
        <v>117.258</v>
      </c>
      <c r="V1217" s="194" t="s">
        <v>245</v>
      </c>
      <c r="W1217" s="226">
        <v>177.579</v>
      </c>
      <c r="X1217" s="226">
        <v>160.977</v>
      </c>
      <c r="Y1217" s="194" t="s">
        <v>3207</v>
      </c>
      <c r="Z1217" s="193" t="s">
        <v>334</v>
      </c>
      <c r="AA1217" s="563" t="s">
        <v>335</v>
      </c>
      <c r="AB1217" s="563" t="s">
        <v>190</v>
      </c>
      <c r="AC1217" s="563">
        <f>SUMIF(Sheet3!B:B,C1217,Sheet3!D:D)</f>
        <v>65</v>
      </c>
      <c r="AD1217" s="193">
        <f t="shared" si="115"/>
        <v>93</v>
      </c>
      <c r="AE1217" s="75"/>
      <c r="AF1217" s="554"/>
    </row>
    <row r="1218" ht="36" outlineLevel="2" spans="1:32">
      <c r="A1218" s="126">
        <f>MAX($A$7:A1217)+1</f>
        <v>862</v>
      </c>
      <c r="B1218" s="125" t="s">
        <v>133</v>
      </c>
      <c r="C1218" s="194" t="s">
        <v>139</v>
      </c>
      <c r="D1218" s="194" t="s">
        <v>242</v>
      </c>
      <c r="E1218" s="194" t="s">
        <v>3208</v>
      </c>
      <c r="F1218" s="311" t="s">
        <v>3209</v>
      </c>
      <c r="G1218" s="193">
        <v>0</v>
      </c>
      <c r="H1218" s="193">
        <v>1.839</v>
      </c>
      <c r="I1218" s="193"/>
      <c r="J1218" s="195">
        <v>1.839</v>
      </c>
      <c r="K1218" s="126">
        <v>127.222</v>
      </c>
      <c r="L1218" s="126">
        <v>127.222</v>
      </c>
      <c r="M1218" s="126">
        <f>N1218</f>
        <v>99</v>
      </c>
      <c r="N1218" s="425">
        <f t="shared" si="114"/>
        <v>99</v>
      </c>
      <c r="O1218" s="126"/>
      <c r="P1218" s="194" t="s">
        <v>3209</v>
      </c>
      <c r="Q1218" s="193">
        <v>0</v>
      </c>
      <c r="R1218" s="193">
        <v>1.839</v>
      </c>
      <c r="S1218" s="193">
        <v>1.839</v>
      </c>
      <c r="T1218" s="193">
        <v>1.839</v>
      </c>
      <c r="U1218" s="193">
        <v>208.526</v>
      </c>
      <c r="V1218" s="194" t="s">
        <v>245</v>
      </c>
      <c r="W1218" s="226">
        <v>161.279</v>
      </c>
      <c r="X1218" s="226">
        <v>146.202</v>
      </c>
      <c r="Y1218" s="194" t="s">
        <v>3210</v>
      </c>
      <c r="Z1218" s="193" t="s">
        <v>334</v>
      </c>
      <c r="AA1218" s="563" t="s">
        <v>335</v>
      </c>
      <c r="AB1218" s="563" t="s">
        <v>190</v>
      </c>
      <c r="AC1218" s="563">
        <f>SUMIF(Sheet3!B:B,C1218,Sheet3!D:D)</f>
        <v>65</v>
      </c>
      <c r="AD1218" s="193">
        <f t="shared" si="115"/>
        <v>120</v>
      </c>
      <c r="AE1218" s="75"/>
      <c r="AF1218" s="554"/>
    </row>
    <row r="1219" ht="24" outlineLevel="2" spans="1:32">
      <c r="A1219" s="126">
        <f>MAX($A$7:A1218)+1</f>
        <v>863</v>
      </c>
      <c r="B1219" s="125" t="s">
        <v>133</v>
      </c>
      <c r="C1219" s="194" t="s">
        <v>139</v>
      </c>
      <c r="D1219" s="194" t="s">
        <v>242</v>
      </c>
      <c r="E1219" s="194" t="s">
        <v>3211</v>
      </c>
      <c r="F1219" s="311" t="s">
        <v>3212</v>
      </c>
      <c r="G1219" s="193">
        <v>0</v>
      </c>
      <c r="H1219" s="193">
        <v>6.986</v>
      </c>
      <c r="I1219" s="193"/>
      <c r="J1219" s="195">
        <v>6.986</v>
      </c>
      <c r="K1219" s="126">
        <v>597.925</v>
      </c>
      <c r="L1219" s="126">
        <v>597.925</v>
      </c>
      <c r="M1219" s="126">
        <f>N1219</f>
        <v>466</v>
      </c>
      <c r="N1219" s="425">
        <f t="shared" si="114"/>
        <v>466</v>
      </c>
      <c r="O1219" s="126"/>
      <c r="P1219" s="194" t="s">
        <v>3212</v>
      </c>
      <c r="Q1219" s="193">
        <v>0</v>
      </c>
      <c r="R1219" s="193">
        <v>6.745</v>
      </c>
      <c r="S1219" s="193">
        <v>6.745</v>
      </c>
      <c r="T1219" s="193">
        <v>6.745</v>
      </c>
      <c r="U1219" s="193">
        <v>453.022</v>
      </c>
      <c r="V1219" s="194" t="s">
        <v>245</v>
      </c>
      <c r="W1219" s="226">
        <v>757.99</v>
      </c>
      <c r="X1219" s="226">
        <v>687.126</v>
      </c>
      <c r="Y1219" s="194" t="s">
        <v>3213</v>
      </c>
      <c r="Z1219" s="193" t="s">
        <v>334</v>
      </c>
      <c r="AA1219" s="563" t="s">
        <v>335</v>
      </c>
      <c r="AB1219" s="563" t="s">
        <v>190</v>
      </c>
      <c r="AC1219" s="563">
        <f>SUMIF(Sheet3!B:B,C1219,Sheet3!D:D)</f>
        <v>65</v>
      </c>
      <c r="AD1219" s="193">
        <f t="shared" si="115"/>
        <v>438</v>
      </c>
      <c r="AE1219" s="75"/>
      <c r="AF1219" s="554"/>
    </row>
    <row r="1220" ht="24" outlineLevel="2" spans="1:32">
      <c r="A1220" s="126">
        <f>MAX($A$7:A1219)+1</f>
        <v>864</v>
      </c>
      <c r="B1220" s="125" t="s">
        <v>133</v>
      </c>
      <c r="C1220" s="117" t="s">
        <v>141</v>
      </c>
      <c r="D1220" s="115" t="s">
        <v>392</v>
      </c>
      <c r="E1220" s="125" t="str">
        <f>C1220&amp;D1220</f>
        <v>连南瑶族自治县前期工作</v>
      </c>
      <c r="F1220" s="571" t="s">
        <v>3214</v>
      </c>
      <c r="G1220" s="115"/>
      <c r="H1220" s="115"/>
      <c r="I1220" s="115"/>
      <c r="J1220" s="244"/>
      <c r="K1220" s="126">
        <v>19</v>
      </c>
      <c r="L1220" s="126">
        <v>19</v>
      </c>
      <c r="M1220" s="126">
        <v>19</v>
      </c>
      <c r="N1220" s="425">
        <v>19</v>
      </c>
      <c r="O1220" s="126"/>
      <c r="P1220" s="571"/>
      <c r="Q1220" s="571"/>
      <c r="R1220" s="571"/>
      <c r="S1220" s="571"/>
      <c r="T1220" s="571"/>
      <c r="U1220" s="571"/>
      <c r="V1220" s="115"/>
      <c r="W1220" s="385"/>
      <c r="X1220" s="385"/>
      <c r="Y1220" s="115"/>
      <c r="Z1220" s="115"/>
      <c r="AA1220" s="554"/>
      <c r="AB1220" s="554" t="s">
        <v>392</v>
      </c>
      <c r="AC1220" s="554"/>
      <c r="AD1220" s="571"/>
      <c r="AE1220" s="75">
        <v>19</v>
      </c>
      <c r="AF1220" s="554"/>
    </row>
    <row r="1221" ht="36" outlineLevel="2" spans="1:32">
      <c r="A1221" s="126">
        <f>MAX($A$7:A1220)+1</f>
        <v>865</v>
      </c>
      <c r="B1221" s="125" t="s">
        <v>133</v>
      </c>
      <c r="C1221" s="117" t="s">
        <v>141</v>
      </c>
      <c r="D1221" s="115" t="s">
        <v>3215</v>
      </c>
      <c r="E1221" s="125" t="s">
        <v>3216</v>
      </c>
      <c r="F1221" s="125" t="s">
        <v>3217</v>
      </c>
      <c r="G1221" s="125" t="s">
        <v>401</v>
      </c>
      <c r="H1221" s="125" t="s">
        <v>3218</v>
      </c>
      <c r="I1221" s="125"/>
      <c r="J1221" s="244">
        <v>3.5</v>
      </c>
      <c r="K1221" s="126">
        <v>188</v>
      </c>
      <c r="L1221" s="126">
        <v>188</v>
      </c>
      <c r="M1221" s="126">
        <f t="shared" ref="M1221:M1226" si="116">N1221</f>
        <v>147</v>
      </c>
      <c r="N1221" s="425">
        <f t="shared" ref="N1221:N1226" si="117">ROUND(L1221*0.7797,0)</f>
        <v>147</v>
      </c>
      <c r="O1221" s="126"/>
      <c r="P1221" s="125"/>
      <c r="Q1221" s="125"/>
      <c r="R1221" s="125"/>
      <c r="S1221" s="125"/>
      <c r="T1221" s="125"/>
      <c r="U1221" s="125"/>
      <c r="V1221" s="115" t="s">
        <v>245</v>
      </c>
      <c r="W1221" s="385">
        <v>206.4443</v>
      </c>
      <c r="X1221" s="385">
        <v>188.4477</v>
      </c>
      <c r="Y1221" s="192" t="s">
        <v>3219</v>
      </c>
      <c r="Z1221" s="125" t="s">
        <v>334</v>
      </c>
      <c r="AA1221" s="554"/>
      <c r="AB1221" s="554" t="s">
        <v>190</v>
      </c>
      <c r="AC1221" s="554">
        <f>SUMIF(Sheet3!B:B,C1221,Sheet3!D:D)</f>
        <v>75</v>
      </c>
      <c r="AD1221" s="125"/>
      <c r="AE1221" s="75"/>
      <c r="AF1221" s="554"/>
    </row>
    <row r="1222" ht="36" outlineLevel="2" spans="1:32">
      <c r="A1222" s="241">
        <f>MAX($A$7:A1221)+1</f>
        <v>866</v>
      </c>
      <c r="B1222" s="125" t="s">
        <v>133</v>
      </c>
      <c r="C1222" s="117" t="s">
        <v>141</v>
      </c>
      <c r="D1222" s="115" t="s">
        <v>3215</v>
      </c>
      <c r="E1222" s="125" t="s">
        <v>3220</v>
      </c>
      <c r="F1222" s="115" t="s">
        <v>3221</v>
      </c>
      <c r="G1222" s="125" t="s">
        <v>401</v>
      </c>
      <c r="H1222" s="125" t="s">
        <v>3222</v>
      </c>
      <c r="I1222" s="125"/>
      <c r="J1222" s="244">
        <v>0.4</v>
      </c>
      <c r="K1222" s="241">
        <v>11</v>
      </c>
      <c r="L1222" s="241">
        <v>11</v>
      </c>
      <c r="M1222" s="241">
        <f t="shared" si="116"/>
        <v>9</v>
      </c>
      <c r="N1222" s="572">
        <f t="shared" si="117"/>
        <v>9</v>
      </c>
      <c r="O1222" s="241"/>
      <c r="P1222" s="115"/>
      <c r="Q1222" s="115"/>
      <c r="R1222" s="115"/>
      <c r="S1222" s="115"/>
      <c r="T1222" s="115"/>
      <c r="U1222" s="115"/>
      <c r="V1222" s="115" t="s">
        <v>245</v>
      </c>
      <c r="W1222" s="385">
        <v>13.3308</v>
      </c>
      <c r="X1222" s="385">
        <v>11.3661</v>
      </c>
      <c r="Y1222" s="192" t="s">
        <v>3223</v>
      </c>
      <c r="Z1222" s="125" t="s">
        <v>334</v>
      </c>
      <c r="AA1222" s="554"/>
      <c r="AB1222" s="554" t="s">
        <v>190</v>
      </c>
      <c r="AC1222" s="554">
        <f>SUMIF(Sheet3!B:B,C1222,Sheet3!D:D)</f>
        <v>75</v>
      </c>
      <c r="AD1222" s="115"/>
      <c r="AE1222" s="75"/>
      <c r="AF1222" s="554"/>
    </row>
    <row r="1223" ht="36" outlineLevel="2" spans="1:32">
      <c r="A1223" s="241">
        <f>MAX($A$7:A1222)+1</f>
        <v>867</v>
      </c>
      <c r="B1223" s="125" t="s">
        <v>133</v>
      </c>
      <c r="C1223" s="117" t="s">
        <v>141</v>
      </c>
      <c r="D1223" s="115" t="s">
        <v>3215</v>
      </c>
      <c r="E1223" s="125" t="s">
        <v>3224</v>
      </c>
      <c r="F1223" s="115" t="s">
        <v>3225</v>
      </c>
      <c r="G1223" s="125" t="s">
        <v>401</v>
      </c>
      <c r="H1223" s="125" t="s">
        <v>3226</v>
      </c>
      <c r="I1223" s="125"/>
      <c r="J1223" s="244">
        <v>2.099</v>
      </c>
      <c r="K1223" s="241">
        <v>86</v>
      </c>
      <c r="L1223" s="241">
        <v>86</v>
      </c>
      <c r="M1223" s="241">
        <f t="shared" si="116"/>
        <v>67</v>
      </c>
      <c r="N1223" s="572">
        <f t="shared" si="117"/>
        <v>67</v>
      </c>
      <c r="O1223" s="241"/>
      <c r="P1223" s="115"/>
      <c r="Q1223" s="115"/>
      <c r="R1223" s="115"/>
      <c r="S1223" s="115"/>
      <c r="T1223" s="115"/>
      <c r="U1223" s="115"/>
      <c r="V1223" s="115" t="s">
        <v>245</v>
      </c>
      <c r="W1223" s="385">
        <v>99.4134</v>
      </c>
      <c r="X1223" s="385">
        <v>86.101</v>
      </c>
      <c r="Y1223" s="192" t="s">
        <v>3227</v>
      </c>
      <c r="Z1223" s="125" t="s">
        <v>334</v>
      </c>
      <c r="AA1223" s="554"/>
      <c r="AB1223" s="554" t="s">
        <v>190</v>
      </c>
      <c r="AC1223" s="554">
        <f>SUMIF(Sheet3!B:B,C1223,Sheet3!D:D)</f>
        <v>75</v>
      </c>
      <c r="AD1223" s="115"/>
      <c r="AE1223" s="75"/>
      <c r="AF1223" s="554"/>
    </row>
    <row r="1224" ht="36" outlineLevel="2" spans="1:32">
      <c r="A1224" s="241">
        <f>MAX($A$7:A1223)+1</f>
        <v>868</v>
      </c>
      <c r="B1224" s="125" t="s">
        <v>133</v>
      </c>
      <c r="C1224" s="115" t="s">
        <v>141</v>
      </c>
      <c r="D1224" s="115" t="s">
        <v>3215</v>
      </c>
      <c r="E1224" s="125" t="s">
        <v>3228</v>
      </c>
      <c r="F1224" s="118" t="s">
        <v>3229</v>
      </c>
      <c r="G1224" s="125" t="s">
        <v>401</v>
      </c>
      <c r="H1224" s="125" t="s">
        <v>3230</v>
      </c>
      <c r="I1224" s="125"/>
      <c r="J1224" s="244">
        <v>0.8307</v>
      </c>
      <c r="K1224" s="241">
        <v>56</v>
      </c>
      <c r="L1224" s="241">
        <v>56</v>
      </c>
      <c r="M1224" s="241">
        <f t="shared" si="116"/>
        <v>44</v>
      </c>
      <c r="N1224" s="572">
        <f t="shared" si="117"/>
        <v>44</v>
      </c>
      <c r="O1224" s="241"/>
      <c r="P1224" s="115" t="s">
        <v>3229</v>
      </c>
      <c r="Q1224" s="238">
        <v>0</v>
      </c>
      <c r="R1224" s="238">
        <v>0.83</v>
      </c>
      <c r="S1224" s="238">
        <v>0.83</v>
      </c>
      <c r="T1224" s="238">
        <v>0.83</v>
      </c>
      <c r="U1224" s="238">
        <v>56.184</v>
      </c>
      <c r="V1224" s="115" t="s">
        <v>245</v>
      </c>
      <c r="W1224" s="385">
        <v>61.936</v>
      </c>
      <c r="X1224" s="385">
        <v>56.1839</v>
      </c>
      <c r="Y1224" s="192" t="s">
        <v>3231</v>
      </c>
      <c r="Z1224" s="125" t="s">
        <v>334</v>
      </c>
      <c r="AA1224" s="563" t="s">
        <v>335</v>
      </c>
      <c r="AB1224" s="563" t="s">
        <v>190</v>
      </c>
      <c r="AC1224" s="563">
        <f>SUMIF(Sheet3!B:B,C1224,Sheet3!D:D)</f>
        <v>75</v>
      </c>
      <c r="AD1224" s="238">
        <f>(ROUND(AC1224*T1224,0))</f>
        <v>62</v>
      </c>
      <c r="AE1224" s="75"/>
      <c r="AF1224" s="554"/>
    </row>
    <row r="1225" ht="36" outlineLevel="2" spans="1:32">
      <c r="A1225" s="241">
        <f>MAX($A$7:A1224)+1</f>
        <v>869</v>
      </c>
      <c r="B1225" s="125" t="s">
        <v>133</v>
      </c>
      <c r="C1225" s="115" t="s">
        <v>141</v>
      </c>
      <c r="D1225" s="115" t="s">
        <v>3215</v>
      </c>
      <c r="E1225" s="125" t="s">
        <v>3232</v>
      </c>
      <c r="F1225" s="118" t="s">
        <v>3233</v>
      </c>
      <c r="G1225" s="125" t="s">
        <v>3234</v>
      </c>
      <c r="H1225" s="125" t="s">
        <v>3235</v>
      </c>
      <c r="I1225" s="125"/>
      <c r="J1225" s="244">
        <v>6.77</v>
      </c>
      <c r="K1225" s="241">
        <v>453</v>
      </c>
      <c r="L1225" s="241">
        <v>453</v>
      </c>
      <c r="M1225" s="241">
        <f t="shared" si="116"/>
        <v>353</v>
      </c>
      <c r="N1225" s="572">
        <f t="shared" si="117"/>
        <v>353</v>
      </c>
      <c r="O1225" s="241"/>
      <c r="P1225" s="115" t="s">
        <v>3233</v>
      </c>
      <c r="Q1225" s="238">
        <v>5.451</v>
      </c>
      <c r="R1225" s="238">
        <v>12.221</v>
      </c>
      <c r="S1225" s="238">
        <v>6.77</v>
      </c>
      <c r="T1225" s="238">
        <v>6.77</v>
      </c>
      <c r="U1225" s="238">
        <v>463.747</v>
      </c>
      <c r="V1225" s="115" t="s">
        <v>245</v>
      </c>
      <c r="W1225" s="385">
        <v>530.2188</v>
      </c>
      <c r="X1225" s="385">
        <v>463.7465</v>
      </c>
      <c r="Y1225" s="192" t="s">
        <v>3236</v>
      </c>
      <c r="Z1225" s="125" t="s">
        <v>334</v>
      </c>
      <c r="AA1225" s="563" t="s">
        <v>335</v>
      </c>
      <c r="AB1225" s="563" t="s">
        <v>190</v>
      </c>
      <c r="AC1225" s="563">
        <f>SUMIF(Sheet3!B:B,C1225,Sheet3!D:D)</f>
        <v>75</v>
      </c>
      <c r="AD1225" s="238">
        <f>(ROUND(AC1225*T1225,0))</f>
        <v>508</v>
      </c>
      <c r="AE1225" s="75"/>
      <c r="AF1225" s="554"/>
    </row>
    <row r="1226" ht="36" outlineLevel="2" spans="1:32">
      <c r="A1226" s="241">
        <f>MAX($A$7:A1225)+1</f>
        <v>870</v>
      </c>
      <c r="B1226" s="125" t="s">
        <v>133</v>
      </c>
      <c r="C1226" s="117" t="s">
        <v>141</v>
      </c>
      <c r="D1226" s="115" t="s">
        <v>3215</v>
      </c>
      <c r="E1226" s="125" t="s">
        <v>3237</v>
      </c>
      <c r="F1226" s="115" t="s">
        <v>3238</v>
      </c>
      <c r="G1226" s="125" t="s">
        <v>401</v>
      </c>
      <c r="H1226" s="125" t="s">
        <v>3239</v>
      </c>
      <c r="I1226" s="125"/>
      <c r="J1226" s="244">
        <v>1.861</v>
      </c>
      <c r="K1226" s="241">
        <v>125</v>
      </c>
      <c r="L1226" s="241">
        <v>125</v>
      </c>
      <c r="M1226" s="241">
        <f t="shared" si="116"/>
        <v>97</v>
      </c>
      <c r="N1226" s="572">
        <f t="shared" si="117"/>
        <v>97</v>
      </c>
      <c r="O1226" s="241"/>
      <c r="P1226" s="115"/>
      <c r="Q1226" s="115"/>
      <c r="R1226" s="115"/>
      <c r="S1226" s="115"/>
      <c r="T1226" s="115"/>
      <c r="U1226" s="115"/>
      <c r="V1226" s="115" t="s">
        <v>245</v>
      </c>
      <c r="W1226" s="385">
        <v>146.7739</v>
      </c>
      <c r="X1226" s="385">
        <v>132.6404</v>
      </c>
      <c r="Y1226" s="192" t="s">
        <v>3240</v>
      </c>
      <c r="Z1226" s="125" t="s">
        <v>334</v>
      </c>
      <c r="AA1226" s="554"/>
      <c r="AB1226" s="554" t="s">
        <v>190</v>
      </c>
      <c r="AC1226" s="554">
        <f>SUMIF(Sheet3!B:B,C1226,Sheet3!D:D)</f>
        <v>75</v>
      </c>
      <c r="AD1226" s="115"/>
      <c r="AE1226" s="75"/>
      <c r="AF1226" s="554"/>
    </row>
    <row r="1227" customFormat="1" ht="36" spans="1:32">
      <c r="A1227" s="5" t="s">
        <v>3241</v>
      </c>
      <c r="B1227" s="74" t="s">
        <v>133</v>
      </c>
      <c r="C1227" s="74" t="s">
        <v>141</v>
      </c>
      <c r="D1227" s="559" t="s">
        <v>186</v>
      </c>
      <c r="E1227" s="565" t="s">
        <v>3242</v>
      </c>
      <c r="F1227" s="584" t="s">
        <v>3243</v>
      </c>
      <c r="G1227" s="559" t="s">
        <v>348</v>
      </c>
      <c r="H1227" s="559" t="s">
        <v>3244</v>
      </c>
      <c r="I1227" s="585"/>
      <c r="J1227" s="585"/>
      <c r="K1227" s="559"/>
      <c r="L1227" s="555"/>
      <c r="M1227" s="559"/>
      <c r="N1227" s="559"/>
      <c r="O1227" s="585"/>
      <c r="P1227" s="559" t="s">
        <v>3243</v>
      </c>
      <c r="Q1227" s="559" t="s">
        <v>348</v>
      </c>
      <c r="R1227" s="559" t="s">
        <v>3244</v>
      </c>
      <c r="S1227" s="555">
        <v>1.05</v>
      </c>
      <c r="T1227" s="555">
        <v>1.05</v>
      </c>
      <c r="U1227" s="555">
        <v>2148.78</v>
      </c>
      <c r="V1227" s="559" t="s">
        <v>245</v>
      </c>
      <c r="W1227" s="555">
        <v>2558.528</v>
      </c>
      <c r="X1227" s="555">
        <v>2148.78</v>
      </c>
      <c r="Y1227" s="559" t="s">
        <v>3245</v>
      </c>
      <c r="Z1227" s="585" t="s">
        <v>374</v>
      </c>
      <c r="AA1227" s="563" t="s">
        <v>335</v>
      </c>
      <c r="AB1227" s="563" t="s">
        <v>190</v>
      </c>
      <c r="AC1227" s="563">
        <f>SUMIF(Sheet3!B:B,C1227,Sheet3!D:D)</f>
        <v>75</v>
      </c>
      <c r="AD1227" s="559">
        <f>(ROUND(AC1227*T1227,0))</f>
        <v>79</v>
      </c>
      <c r="AE1227" s="566"/>
      <c r="AF1227" s="554"/>
    </row>
    <row r="1228" ht="36" outlineLevel="2" spans="1:32">
      <c r="A1228" s="216">
        <f>MAX($A$7:A1226)+1</f>
        <v>871</v>
      </c>
      <c r="B1228" s="125" t="s">
        <v>133</v>
      </c>
      <c r="C1228" s="125" t="s">
        <v>135</v>
      </c>
      <c r="D1228" s="125" t="s">
        <v>930</v>
      </c>
      <c r="E1228" s="125" t="s">
        <v>3246</v>
      </c>
      <c r="F1228" s="579" t="s">
        <v>3247</v>
      </c>
      <c r="G1228" s="125" t="s">
        <v>3248</v>
      </c>
      <c r="H1228" s="125" t="s">
        <v>3249</v>
      </c>
      <c r="I1228" s="125"/>
      <c r="J1228" s="195">
        <v>1.932</v>
      </c>
      <c r="K1228" s="126">
        <v>180</v>
      </c>
      <c r="L1228" s="126">
        <v>180</v>
      </c>
      <c r="M1228" s="126">
        <f>N1228</f>
        <v>140</v>
      </c>
      <c r="N1228" s="425">
        <f>ROUND(L1228*0.7797,0)</f>
        <v>140</v>
      </c>
      <c r="O1228" s="126"/>
      <c r="P1228" s="125" t="s">
        <v>3247</v>
      </c>
      <c r="Q1228" s="193">
        <v>19.7</v>
      </c>
      <c r="R1228" s="193">
        <v>21.552</v>
      </c>
      <c r="S1228" s="193">
        <v>1.852</v>
      </c>
      <c r="T1228" s="193">
        <v>1.852</v>
      </c>
      <c r="U1228" s="193">
        <v>257.633</v>
      </c>
      <c r="V1228" s="125" t="s">
        <v>342</v>
      </c>
      <c r="W1228" s="226">
        <v>397</v>
      </c>
      <c r="X1228" s="226">
        <v>257</v>
      </c>
      <c r="Y1228" s="125" t="s">
        <v>3250</v>
      </c>
      <c r="Z1228" s="125" t="s">
        <v>334</v>
      </c>
      <c r="AA1228" s="563" t="s">
        <v>335</v>
      </c>
      <c r="AB1228" s="563" t="s">
        <v>340</v>
      </c>
      <c r="AC1228" s="563">
        <f>SUMIF(Sheet3!B:B,C1228,Sheet3!E:E)</f>
        <v>145</v>
      </c>
      <c r="AD1228" s="193">
        <f>(ROUND(AC1228*T1228,0))</f>
        <v>269</v>
      </c>
      <c r="AE1228" s="75"/>
      <c r="AF1228" s="554"/>
    </row>
    <row r="1229" ht="36" outlineLevel="2" spans="1:32">
      <c r="A1229" s="216">
        <f>MAX($A$7:A1228)+1</f>
        <v>872</v>
      </c>
      <c r="B1229" s="125" t="s">
        <v>133</v>
      </c>
      <c r="C1229" s="125" t="s">
        <v>135</v>
      </c>
      <c r="D1229" s="125" t="s">
        <v>186</v>
      </c>
      <c r="E1229" s="125" t="s">
        <v>3251</v>
      </c>
      <c r="F1229" s="579" t="s">
        <v>3252</v>
      </c>
      <c r="G1229" s="125" t="s">
        <v>401</v>
      </c>
      <c r="H1229" s="125" t="s">
        <v>3253</v>
      </c>
      <c r="I1229" s="125"/>
      <c r="J1229" s="195">
        <v>2.83</v>
      </c>
      <c r="K1229" s="126">
        <v>410</v>
      </c>
      <c r="L1229" s="126">
        <v>410</v>
      </c>
      <c r="M1229" s="126">
        <f>N1229</f>
        <v>320</v>
      </c>
      <c r="N1229" s="425">
        <f>ROUND(L1229*0.7797,0)</f>
        <v>320</v>
      </c>
      <c r="O1229" s="126"/>
      <c r="P1229" s="125" t="s">
        <v>3252</v>
      </c>
      <c r="Q1229" s="193">
        <v>0</v>
      </c>
      <c r="R1229" s="193">
        <v>2.83</v>
      </c>
      <c r="S1229" s="193">
        <v>2.83</v>
      </c>
      <c r="T1229" s="193">
        <v>2.83</v>
      </c>
      <c r="U1229" s="193">
        <v>585.443</v>
      </c>
      <c r="V1229" s="125" t="s">
        <v>342</v>
      </c>
      <c r="W1229" s="226">
        <v>852</v>
      </c>
      <c r="X1229" s="226">
        <v>585</v>
      </c>
      <c r="Y1229" s="125" t="s">
        <v>3254</v>
      </c>
      <c r="Z1229" s="125" t="s">
        <v>334</v>
      </c>
      <c r="AA1229" s="563" t="s">
        <v>335</v>
      </c>
      <c r="AB1229" s="563" t="s">
        <v>190</v>
      </c>
      <c r="AC1229" s="563">
        <f>SUMIF(Sheet3!B:B,C1229,Sheet3!D:D)</f>
        <v>65</v>
      </c>
      <c r="AD1229" s="193">
        <f>(ROUND(AC1229*T1229,0))</f>
        <v>184</v>
      </c>
      <c r="AE1229" s="75"/>
      <c r="AF1229" s="554"/>
    </row>
    <row r="1230" outlineLevel="2" spans="1:32">
      <c r="A1230" s="216">
        <f>MAX($A$7:A1229)+1</f>
        <v>873</v>
      </c>
      <c r="B1230" s="125" t="s">
        <v>133</v>
      </c>
      <c r="C1230" s="125" t="s">
        <v>135</v>
      </c>
      <c r="D1230" s="125" t="s">
        <v>930</v>
      </c>
      <c r="E1230" s="125" t="s">
        <v>3255</v>
      </c>
      <c r="F1230" s="579" t="s">
        <v>3256</v>
      </c>
      <c r="G1230" s="125" t="s">
        <v>3257</v>
      </c>
      <c r="H1230" s="125" t="s">
        <v>3258</v>
      </c>
      <c r="I1230" s="125"/>
      <c r="J1230" s="195">
        <v>3.186</v>
      </c>
      <c r="K1230" s="126">
        <v>336</v>
      </c>
      <c r="L1230" s="126">
        <v>336</v>
      </c>
      <c r="M1230" s="126">
        <f>N1230</f>
        <v>262</v>
      </c>
      <c r="N1230" s="425">
        <f>ROUND(L1230*0.7797,0)</f>
        <v>262</v>
      </c>
      <c r="O1230" s="126"/>
      <c r="P1230" s="125" t="s">
        <v>3256</v>
      </c>
      <c r="Q1230" s="193">
        <v>8.124</v>
      </c>
      <c r="R1230" s="193">
        <v>8.613</v>
      </c>
      <c r="S1230" s="193">
        <v>0.489</v>
      </c>
      <c r="T1230" s="202">
        <v>3.186</v>
      </c>
      <c r="U1230" s="202">
        <v>562.216</v>
      </c>
      <c r="V1230" s="125" t="s">
        <v>342</v>
      </c>
      <c r="W1230" s="226">
        <v>679</v>
      </c>
      <c r="X1230" s="226">
        <v>562</v>
      </c>
      <c r="Y1230" s="125" t="s">
        <v>3259</v>
      </c>
      <c r="Z1230" s="214" t="s">
        <v>334</v>
      </c>
      <c r="AA1230" s="556" t="s">
        <v>335</v>
      </c>
      <c r="AB1230" s="556" t="s">
        <v>340</v>
      </c>
      <c r="AC1230" s="556">
        <f>SUMIF(Sheet3!B:B,C1230,Sheet3!E:E)</f>
        <v>145</v>
      </c>
      <c r="AD1230" s="202">
        <f>(ROUND(AC1230*T1230,0))</f>
        <v>462</v>
      </c>
      <c r="AE1230" s="75"/>
      <c r="AF1230" s="558"/>
    </row>
    <row r="1231" outlineLevel="2" spans="1:32">
      <c r="A1231" s="216"/>
      <c r="B1231" s="125"/>
      <c r="C1231" s="125"/>
      <c r="D1231" s="125"/>
      <c r="E1231" s="125"/>
      <c r="F1231" s="579" t="s">
        <v>3260</v>
      </c>
      <c r="G1231" s="125" t="s">
        <v>3261</v>
      </c>
      <c r="H1231" s="125" t="s">
        <v>3262</v>
      </c>
      <c r="I1231" s="125"/>
      <c r="J1231" s="195"/>
      <c r="K1231" s="126"/>
      <c r="L1231" s="126"/>
      <c r="M1231" s="126"/>
      <c r="N1231" s="425"/>
      <c r="O1231" s="126"/>
      <c r="P1231" s="125" t="s">
        <v>3260</v>
      </c>
      <c r="Q1231" s="193">
        <v>10.827</v>
      </c>
      <c r="R1231" s="193">
        <v>13.524</v>
      </c>
      <c r="S1231" s="193">
        <v>2.697</v>
      </c>
      <c r="T1231" s="203"/>
      <c r="U1231" s="203"/>
      <c r="V1231" s="125"/>
      <c r="W1231" s="226"/>
      <c r="X1231" s="226"/>
      <c r="Y1231" s="125"/>
      <c r="Z1231" s="237"/>
      <c r="AA1231" s="560"/>
      <c r="AB1231" s="560"/>
      <c r="AC1231" s="560"/>
      <c r="AD1231" s="203"/>
      <c r="AE1231" s="75"/>
      <c r="AF1231" s="562"/>
    </row>
    <row r="1232" outlineLevel="2" spans="1:32">
      <c r="A1232" s="241">
        <f>MAX($A$7:A1231)+1</f>
        <v>874</v>
      </c>
      <c r="B1232" s="125" t="s">
        <v>133</v>
      </c>
      <c r="C1232" s="117" t="s">
        <v>134</v>
      </c>
      <c r="D1232" s="115" t="s">
        <v>392</v>
      </c>
      <c r="E1232" s="125" t="str">
        <f>C1232&amp;D1232</f>
        <v>清城区前期工作</v>
      </c>
      <c r="F1232" s="571" t="s">
        <v>3263</v>
      </c>
      <c r="G1232" s="115"/>
      <c r="H1232" s="115"/>
      <c r="I1232" s="115"/>
      <c r="J1232" s="244"/>
      <c r="K1232" s="241">
        <v>25</v>
      </c>
      <c r="L1232" s="241">
        <v>25</v>
      </c>
      <c r="M1232" s="241">
        <v>25</v>
      </c>
      <c r="N1232" s="581">
        <v>25</v>
      </c>
      <c r="O1232" s="241"/>
      <c r="P1232" s="571"/>
      <c r="Q1232" s="571"/>
      <c r="R1232" s="571"/>
      <c r="S1232" s="571"/>
      <c r="T1232" s="571"/>
      <c r="U1232" s="571"/>
      <c r="V1232" s="115"/>
      <c r="W1232" s="385"/>
      <c r="X1232" s="385"/>
      <c r="Y1232" s="115"/>
      <c r="Z1232" s="115"/>
      <c r="AA1232" s="554"/>
      <c r="AB1232" s="554" t="s">
        <v>392</v>
      </c>
      <c r="AC1232" s="554"/>
      <c r="AD1232" s="571"/>
      <c r="AE1232" s="75">
        <v>25</v>
      </c>
      <c r="AF1232" s="554"/>
    </row>
    <row r="1233" ht="36" outlineLevel="2" spans="1:32">
      <c r="A1233" s="216">
        <f>MAX($A$7:A1232)+1</f>
        <v>875</v>
      </c>
      <c r="B1233" s="125" t="s">
        <v>133</v>
      </c>
      <c r="C1233" s="115" t="s">
        <v>134</v>
      </c>
      <c r="D1233" s="125" t="s">
        <v>3264</v>
      </c>
      <c r="E1233" s="125" t="s">
        <v>3265</v>
      </c>
      <c r="F1233" s="579" t="s">
        <v>3266</v>
      </c>
      <c r="G1233" s="125">
        <v>0.76</v>
      </c>
      <c r="H1233" s="125">
        <v>3.26</v>
      </c>
      <c r="I1233" s="125"/>
      <c r="J1233" s="195">
        <v>2.5</v>
      </c>
      <c r="K1233" s="126">
        <v>271</v>
      </c>
      <c r="L1233" s="126">
        <v>271</v>
      </c>
      <c r="M1233" s="126">
        <f>N1233</f>
        <v>211</v>
      </c>
      <c r="N1233" s="552">
        <f t="shared" ref="N1233:N1239" si="118">ROUND(L1233*0.7797,0)</f>
        <v>211</v>
      </c>
      <c r="O1233" s="126"/>
      <c r="P1233" s="125" t="s">
        <v>3266</v>
      </c>
      <c r="Q1233" s="193">
        <v>0.76</v>
      </c>
      <c r="R1233" s="193">
        <v>3.26</v>
      </c>
      <c r="S1233" s="193">
        <v>2.5</v>
      </c>
      <c r="T1233" s="193">
        <v>2.5</v>
      </c>
      <c r="U1233" s="193">
        <v>271.194</v>
      </c>
      <c r="V1233" s="125" t="s">
        <v>342</v>
      </c>
      <c r="W1233" s="226">
        <v>325.637511330853</v>
      </c>
      <c r="X1233" s="226">
        <v>271.19375313195</v>
      </c>
      <c r="Y1233" s="125" t="s">
        <v>3267</v>
      </c>
      <c r="Z1233" s="125" t="s">
        <v>334</v>
      </c>
      <c r="AA1233" s="563" t="s">
        <v>335</v>
      </c>
      <c r="AB1233" s="563" t="s">
        <v>999</v>
      </c>
      <c r="AC1233" s="563">
        <f>SUMIF(Sheet3!B:B,C1233,Sheet3!E:E)</f>
        <v>145</v>
      </c>
      <c r="AD1233" s="193">
        <f t="shared" ref="AD1233:AD1239" si="119">(ROUND(AC1233*T1233,0))</f>
        <v>363</v>
      </c>
      <c r="AE1233" s="75"/>
      <c r="AF1233" s="554"/>
    </row>
    <row r="1234" ht="48" outlineLevel="2" spans="1:32">
      <c r="A1234" s="230">
        <f>MAX($A$7:A1233)+1</f>
        <v>876</v>
      </c>
      <c r="B1234" s="125" t="s">
        <v>133</v>
      </c>
      <c r="C1234" s="115" t="s">
        <v>134</v>
      </c>
      <c r="D1234" s="125" t="s">
        <v>3264</v>
      </c>
      <c r="E1234" s="125" t="s">
        <v>3268</v>
      </c>
      <c r="F1234" s="579" t="s">
        <v>3269</v>
      </c>
      <c r="G1234" s="125">
        <v>1.651</v>
      </c>
      <c r="H1234" s="125">
        <v>3.111</v>
      </c>
      <c r="I1234" s="125"/>
      <c r="J1234" s="195">
        <v>1.46</v>
      </c>
      <c r="K1234" s="241">
        <v>162</v>
      </c>
      <c r="L1234" s="241">
        <v>162</v>
      </c>
      <c r="M1234" s="241">
        <f>N1234</f>
        <v>126</v>
      </c>
      <c r="N1234" s="581">
        <f t="shared" si="118"/>
        <v>126</v>
      </c>
      <c r="O1234" s="241"/>
      <c r="P1234" s="125" t="s">
        <v>3269</v>
      </c>
      <c r="Q1234" s="193">
        <v>1.651</v>
      </c>
      <c r="R1234" s="193">
        <v>3.111</v>
      </c>
      <c r="S1234" s="193">
        <v>1.46</v>
      </c>
      <c r="T1234" s="193">
        <v>1.46</v>
      </c>
      <c r="U1234" s="193">
        <v>162.079</v>
      </c>
      <c r="V1234" s="125" t="s">
        <v>342</v>
      </c>
      <c r="W1234" s="226">
        <v>211.09</v>
      </c>
      <c r="X1234" s="226">
        <v>162.075</v>
      </c>
      <c r="Y1234" s="125" t="s">
        <v>3270</v>
      </c>
      <c r="Z1234" s="125" t="s">
        <v>334</v>
      </c>
      <c r="AA1234" s="563" t="s">
        <v>335</v>
      </c>
      <c r="AB1234" s="563" t="s">
        <v>999</v>
      </c>
      <c r="AC1234" s="563">
        <f>SUMIF(Sheet3!B:B,C1234,Sheet3!E:E)</f>
        <v>145</v>
      </c>
      <c r="AD1234" s="193">
        <f t="shared" si="119"/>
        <v>212</v>
      </c>
      <c r="AE1234" s="75"/>
      <c r="AF1234" s="554"/>
    </row>
    <row r="1235" ht="24" outlineLevel="2" spans="1:32">
      <c r="A1235" s="230">
        <f>MAX($A$7:A1234)+1</f>
        <v>877</v>
      </c>
      <c r="B1235" s="125" t="s">
        <v>133</v>
      </c>
      <c r="C1235" s="115" t="s">
        <v>134</v>
      </c>
      <c r="D1235" s="125" t="s">
        <v>477</v>
      </c>
      <c r="E1235" s="125" t="s">
        <v>3271</v>
      </c>
      <c r="F1235" s="579" t="s">
        <v>3272</v>
      </c>
      <c r="G1235" s="125">
        <v>12.56</v>
      </c>
      <c r="H1235" s="125">
        <v>15.88</v>
      </c>
      <c r="I1235" s="125"/>
      <c r="J1235" s="195">
        <v>3.32</v>
      </c>
      <c r="K1235" s="241">
        <v>436</v>
      </c>
      <c r="L1235" s="241">
        <v>436</v>
      </c>
      <c r="M1235" s="241">
        <f>N1235</f>
        <v>340</v>
      </c>
      <c r="N1235" s="581">
        <f t="shared" si="118"/>
        <v>340</v>
      </c>
      <c r="O1235" s="241"/>
      <c r="P1235" s="125" t="s">
        <v>3272</v>
      </c>
      <c r="Q1235" s="193">
        <v>12.62</v>
      </c>
      <c r="R1235" s="193">
        <v>15.775</v>
      </c>
      <c r="S1235" s="193">
        <v>3</v>
      </c>
      <c r="T1235" s="193">
        <v>3</v>
      </c>
      <c r="U1235" s="193">
        <v>436</v>
      </c>
      <c r="V1235" s="125" t="s">
        <v>342</v>
      </c>
      <c r="W1235" s="226">
        <v>475.73</v>
      </c>
      <c r="X1235" s="226">
        <v>436.15</v>
      </c>
      <c r="Y1235" s="125" t="s">
        <v>3273</v>
      </c>
      <c r="Z1235" s="125" t="s">
        <v>334</v>
      </c>
      <c r="AA1235" s="563" t="s">
        <v>335</v>
      </c>
      <c r="AB1235" s="563" t="s">
        <v>340</v>
      </c>
      <c r="AC1235" s="563">
        <f>SUMIF(Sheet3!B:B,C1235,Sheet3!E:E)</f>
        <v>145</v>
      </c>
      <c r="AD1235" s="193">
        <f t="shared" si="119"/>
        <v>435</v>
      </c>
      <c r="AE1235" s="75"/>
      <c r="AF1235" s="554"/>
    </row>
    <row r="1236" ht="24" outlineLevel="2" spans="1:32">
      <c r="A1236" s="230">
        <f>MAX($A$7:A1235)+1</f>
        <v>878</v>
      </c>
      <c r="B1236" s="125" t="s">
        <v>133</v>
      </c>
      <c r="C1236" s="115" t="s">
        <v>134</v>
      </c>
      <c r="D1236" s="125" t="s">
        <v>3274</v>
      </c>
      <c r="E1236" s="125" t="s">
        <v>3275</v>
      </c>
      <c r="F1236" s="579" t="s">
        <v>3276</v>
      </c>
      <c r="G1236" s="125">
        <v>0</v>
      </c>
      <c r="H1236" s="125">
        <v>2.54</v>
      </c>
      <c r="I1236" s="125"/>
      <c r="J1236" s="195">
        <v>2.54</v>
      </c>
      <c r="K1236" s="241">
        <v>165</v>
      </c>
      <c r="L1236" s="241">
        <v>165</v>
      </c>
      <c r="M1236" s="241">
        <f>N1236</f>
        <v>129</v>
      </c>
      <c r="N1236" s="581">
        <f t="shared" si="118"/>
        <v>129</v>
      </c>
      <c r="O1236" s="241"/>
      <c r="P1236" s="125" t="s">
        <v>3276</v>
      </c>
      <c r="Q1236" s="193">
        <v>0</v>
      </c>
      <c r="R1236" s="193">
        <v>2.54</v>
      </c>
      <c r="S1236" s="193">
        <v>2.54</v>
      </c>
      <c r="T1236" s="193">
        <v>2.54</v>
      </c>
      <c r="U1236" s="193">
        <v>590.378</v>
      </c>
      <c r="V1236" s="125" t="s">
        <v>245</v>
      </c>
      <c r="W1236" s="385">
        <v>643.94</v>
      </c>
      <c r="X1236" s="385">
        <v>590.38</v>
      </c>
      <c r="Y1236" s="125" t="s">
        <v>3273</v>
      </c>
      <c r="Z1236" s="125" t="s">
        <v>334</v>
      </c>
      <c r="AA1236" s="563" t="s">
        <v>335</v>
      </c>
      <c r="AB1236" s="563" t="s">
        <v>190</v>
      </c>
      <c r="AC1236" s="563">
        <f>SUMIF(Sheet3!B:B,C1236,Sheet3!D:D)</f>
        <v>65</v>
      </c>
      <c r="AD1236" s="193">
        <f t="shared" si="119"/>
        <v>165</v>
      </c>
      <c r="AE1236" s="75"/>
      <c r="AF1236" s="554"/>
    </row>
    <row r="1237" ht="36" outlineLevel="2" spans="1:32">
      <c r="A1237" s="230">
        <f>MAX($A$7:A1236)+1</f>
        <v>879</v>
      </c>
      <c r="B1237" s="125" t="s">
        <v>133</v>
      </c>
      <c r="C1237" s="115" t="s">
        <v>134</v>
      </c>
      <c r="D1237" s="125" t="s">
        <v>183</v>
      </c>
      <c r="E1237" s="125" t="s">
        <v>3277</v>
      </c>
      <c r="F1237" s="579" t="s">
        <v>3278</v>
      </c>
      <c r="G1237" s="125">
        <v>0</v>
      </c>
      <c r="H1237" s="125">
        <v>1.09</v>
      </c>
      <c r="I1237" s="125"/>
      <c r="J1237" s="195">
        <v>1.09</v>
      </c>
      <c r="K1237" s="241">
        <v>158</v>
      </c>
      <c r="L1237" s="241">
        <v>158</v>
      </c>
      <c r="M1237" s="241">
        <f>N1237</f>
        <v>123</v>
      </c>
      <c r="N1237" s="581">
        <f t="shared" si="118"/>
        <v>123</v>
      </c>
      <c r="O1237" s="241"/>
      <c r="P1237" s="125" t="s">
        <v>3279</v>
      </c>
      <c r="Q1237" s="193">
        <v>0</v>
      </c>
      <c r="R1237" s="193">
        <v>1.09</v>
      </c>
      <c r="S1237" s="193">
        <v>1.09</v>
      </c>
      <c r="T1237" s="193">
        <v>1.09</v>
      </c>
      <c r="U1237" s="193">
        <v>626.63</v>
      </c>
      <c r="V1237" s="125" t="s">
        <v>342</v>
      </c>
      <c r="W1237" s="226">
        <v>658</v>
      </c>
      <c r="X1237" s="226">
        <v>595</v>
      </c>
      <c r="Y1237" s="125" t="s">
        <v>3280</v>
      </c>
      <c r="Z1237" s="125" t="s">
        <v>334</v>
      </c>
      <c r="AA1237" s="563" t="s">
        <v>335</v>
      </c>
      <c r="AB1237" s="563" t="s">
        <v>999</v>
      </c>
      <c r="AC1237" s="563">
        <f>SUMIF(Sheet3!B:B,C1237,Sheet3!E:E)</f>
        <v>145</v>
      </c>
      <c r="AD1237" s="193">
        <f t="shared" si="119"/>
        <v>158</v>
      </c>
      <c r="AE1237" s="75"/>
      <c r="AF1237" s="554"/>
    </row>
    <row r="1238" ht="24" outlineLevel="2" spans="1:32">
      <c r="A1238" s="230">
        <f>MAX($A$7:A1237)+1</f>
        <v>880</v>
      </c>
      <c r="B1238" s="125" t="s">
        <v>133</v>
      </c>
      <c r="C1238" s="115" t="s">
        <v>134</v>
      </c>
      <c r="D1238" s="125" t="s">
        <v>183</v>
      </c>
      <c r="E1238" s="125" t="s">
        <v>3281</v>
      </c>
      <c r="F1238" s="579" t="s">
        <v>3282</v>
      </c>
      <c r="G1238" s="125">
        <v>0</v>
      </c>
      <c r="H1238" s="125">
        <v>0.652</v>
      </c>
      <c r="I1238" s="125"/>
      <c r="J1238" s="195">
        <v>0.652</v>
      </c>
      <c r="K1238" s="241">
        <v>94</v>
      </c>
      <c r="L1238" s="241">
        <v>94</v>
      </c>
      <c r="M1238" s="241">
        <f>N1238+1</f>
        <v>74</v>
      </c>
      <c r="N1238" s="581">
        <f t="shared" si="118"/>
        <v>73</v>
      </c>
      <c r="O1238" s="241"/>
      <c r="P1238" s="125" t="s">
        <v>3283</v>
      </c>
      <c r="Q1238" s="193">
        <v>0</v>
      </c>
      <c r="R1238" s="193">
        <v>0.652</v>
      </c>
      <c r="S1238" s="193">
        <v>0.652</v>
      </c>
      <c r="T1238" s="193">
        <v>0.652</v>
      </c>
      <c r="U1238" s="193">
        <v>456.39</v>
      </c>
      <c r="V1238" s="125" t="s">
        <v>342</v>
      </c>
      <c r="W1238" s="226">
        <v>654</v>
      </c>
      <c r="X1238" s="226">
        <v>592</v>
      </c>
      <c r="Y1238" s="125" t="s">
        <v>3280</v>
      </c>
      <c r="Z1238" s="125" t="s">
        <v>334</v>
      </c>
      <c r="AA1238" s="563" t="s">
        <v>335</v>
      </c>
      <c r="AB1238" s="563" t="s">
        <v>999</v>
      </c>
      <c r="AC1238" s="563">
        <f>SUMIF(Sheet3!B:B,C1238,Sheet3!E:E)</f>
        <v>145</v>
      </c>
      <c r="AD1238" s="193">
        <f t="shared" si="119"/>
        <v>95</v>
      </c>
      <c r="AE1238" s="75"/>
      <c r="AF1238" s="554"/>
    </row>
    <row r="1239" outlineLevel="2" spans="1:32">
      <c r="A1239" s="602">
        <f>MAX($A$7:A1238)+1</f>
        <v>881</v>
      </c>
      <c r="B1239" s="125" t="s">
        <v>133</v>
      </c>
      <c r="C1239" s="125" t="s">
        <v>134</v>
      </c>
      <c r="D1239" s="125" t="s">
        <v>3284</v>
      </c>
      <c r="E1239" s="125" t="s">
        <v>3285</v>
      </c>
      <c r="F1239" s="579" t="s">
        <v>3286</v>
      </c>
      <c r="G1239" s="125">
        <v>0</v>
      </c>
      <c r="H1239" s="125">
        <v>1.8</v>
      </c>
      <c r="I1239" s="125"/>
      <c r="J1239" s="125">
        <v>9.4</v>
      </c>
      <c r="K1239" s="241">
        <v>773</v>
      </c>
      <c r="L1239" s="241">
        <v>773</v>
      </c>
      <c r="M1239" s="241">
        <f>N1239</f>
        <v>603</v>
      </c>
      <c r="N1239" s="581">
        <f t="shared" si="118"/>
        <v>603</v>
      </c>
      <c r="O1239" s="241"/>
      <c r="P1239" s="125" t="s">
        <v>3286</v>
      </c>
      <c r="Q1239" s="193">
        <v>0</v>
      </c>
      <c r="R1239" s="193">
        <v>1.8</v>
      </c>
      <c r="S1239" s="193">
        <v>1.8</v>
      </c>
      <c r="T1239" s="202">
        <v>10.102</v>
      </c>
      <c r="U1239" s="202">
        <v>2973.91</v>
      </c>
      <c r="V1239" s="125" t="s">
        <v>245</v>
      </c>
      <c r="W1239" s="226">
        <v>6048</v>
      </c>
      <c r="X1239" s="226">
        <v>3978</v>
      </c>
      <c r="Y1239" s="125" t="s">
        <v>3287</v>
      </c>
      <c r="Z1239" s="214" t="s">
        <v>334</v>
      </c>
      <c r="AA1239" s="556" t="s">
        <v>335</v>
      </c>
      <c r="AB1239" s="556" t="s">
        <v>190</v>
      </c>
      <c r="AC1239" s="556">
        <f>SUMIF(Sheet3!B:B,C1239,Sheet3!D:D)</f>
        <v>65</v>
      </c>
      <c r="AD1239" s="202">
        <f t="shared" si="119"/>
        <v>657</v>
      </c>
      <c r="AE1239" s="75"/>
      <c r="AF1239" s="558"/>
    </row>
    <row r="1240" outlineLevel="2" spans="1:32">
      <c r="A1240" s="648"/>
      <c r="B1240" s="125"/>
      <c r="C1240" s="125"/>
      <c r="D1240" s="125"/>
      <c r="E1240" s="125"/>
      <c r="F1240" s="579" t="s">
        <v>3288</v>
      </c>
      <c r="G1240" s="125">
        <v>0</v>
      </c>
      <c r="H1240" s="125">
        <v>3.22</v>
      </c>
      <c r="I1240" s="125"/>
      <c r="J1240" s="125"/>
      <c r="K1240" s="241"/>
      <c r="L1240" s="241"/>
      <c r="M1240" s="241"/>
      <c r="N1240" s="581"/>
      <c r="O1240" s="241"/>
      <c r="P1240" s="125" t="s">
        <v>3288</v>
      </c>
      <c r="Q1240" s="193">
        <v>0</v>
      </c>
      <c r="R1240" s="193">
        <v>3.32</v>
      </c>
      <c r="S1240" s="193">
        <v>3.32</v>
      </c>
      <c r="T1240" s="252"/>
      <c r="U1240" s="252"/>
      <c r="V1240" s="125"/>
      <c r="W1240" s="226"/>
      <c r="X1240" s="226"/>
      <c r="Y1240" s="125"/>
      <c r="Z1240" s="287"/>
      <c r="AA1240" s="575"/>
      <c r="AB1240" s="575"/>
      <c r="AC1240" s="575"/>
      <c r="AD1240" s="252"/>
      <c r="AE1240" s="75"/>
      <c r="AF1240" s="577"/>
    </row>
    <row r="1241" outlineLevel="2" spans="1:32">
      <c r="A1241" s="648"/>
      <c r="B1241" s="125"/>
      <c r="C1241" s="125"/>
      <c r="D1241" s="125"/>
      <c r="E1241" s="125"/>
      <c r="F1241" s="579" t="s">
        <v>3289</v>
      </c>
      <c r="G1241" s="125">
        <v>0</v>
      </c>
      <c r="H1241" s="125">
        <v>1.18</v>
      </c>
      <c r="I1241" s="125"/>
      <c r="J1241" s="125"/>
      <c r="K1241" s="241"/>
      <c r="L1241" s="241"/>
      <c r="M1241" s="241"/>
      <c r="N1241" s="581"/>
      <c r="O1241" s="241"/>
      <c r="P1241" s="125" t="s">
        <v>3289</v>
      </c>
      <c r="Q1241" s="193">
        <v>0</v>
      </c>
      <c r="R1241" s="193">
        <v>1.18</v>
      </c>
      <c r="S1241" s="193">
        <v>1.18</v>
      </c>
      <c r="T1241" s="252"/>
      <c r="U1241" s="252"/>
      <c r="V1241" s="125"/>
      <c r="W1241" s="226"/>
      <c r="X1241" s="226"/>
      <c r="Y1241" s="125"/>
      <c r="Z1241" s="287"/>
      <c r="AA1241" s="575"/>
      <c r="AB1241" s="575"/>
      <c r="AC1241" s="575"/>
      <c r="AD1241" s="252"/>
      <c r="AE1241" s="75"/>
      <c r="AF1241" s="577"/>
    </row>
    <row r="1242" outlineLevel="2" spans="1:32">
      <c r="A1242" s="648"/>
      <c r="B1242" s="125"/>
      <c r="C1242" s="125"/>
      <c r="D1242" s="125"/>
      <c r="E1242" s="125"/>
      <c r="F1242" s="579" t="s">
        <v>3290</v>
      </c>
      <c r="G1242" s="125">
        <v>0</v>
      </c>
      <c r="H1242" s="125">
        <v>0.6</v>
      </c>
      <c r="I1242" s="125"/>
      <c r="J1242" s="125"/>
      <c r="K1242" s="241"/>
      <c r="L1242" s="241"/>
      <c r="M1242" s="241"/>
      <c r="N1242" s="581"/>
      <c r="O1242" s="241"/>
      <c r="P1242" s="125" t="s">
        <v>3290</v>
      </c>
      <c r="Q1242" s="193">
        <v>0</v>
      </c>
      <c r="R1242" s="193">
        <v>0.6</v>
      </c>
      <c r="S1242" s="193">
        <v>0.6</v>
      </c>
      <c r="T1242" s="252"/>
      <c r="U1242" s="252"/>
      <c r="V1242" s="125"/>
      <c r="W1242" s="226"/>
      <c r="X1242" s="226"/>
      <c r="Y1242" s="125"/>
      <c r="Z1242" s="287"/>
      <c r="AA1242" s="575"/>
      <c r="AB1242" s="575"/>
      <c r="AC1242" s="575"/>
      <c r="AD1242" s="252"/>
      <c r="AE1242" s="75"/>
      <c r="AF1242" s="577"/>
    </row>
    <row r="1243" outlineLevel="2" spans="1:32">
      <c r="A1243" s="648"/>
      <c r="B1243" s="125"/>
      <c r="C1243" s="125"/>
      <c r="D1243" s="125"/>
      <c r="E1243" s="125"/>
      <c r="F1243" s="579" t="s">
        <v>3291</v>
      </c>
      <c r="G1243" s="125">
        <v>0</v>
      </c>
      <c r="H1243" s="125">
        <v>0.3</v>
      </c>
      <c r="I1243" s="125"/>
      <c r="J1243" s="125"/>
      <c r="K1243" s="241"/>
      <c r="L1243" s="241"/>
      <c r="M1243" s="241"/>
      <c r="N1243" s="581"/>
      <c r="O1243" s="241"/>
      <c r="P1243" s="125" t="s">
        <v>3292</v>
      </c>
      <c r="Q1243" s="193">
        <v>0</v>
      </c>
      <c r="R1243" s="193">
        <v>0.84</v>
      </c>
      <c r="S1243" s="193">
        <v>0.84</v>
      </c>
      <c r="T1243" s="252"/>
      <c r="U1243" s="252"/>
      <c r="V1243" s="125"/>
      <c r="W1243" s="226"/>
      <c r="X1243" s="226"/>
      <c r="Y1243" s="125"/>
      <c r="Z1243" s="287"/>
      <c r="AA1243" s="575"/>
      <c r="AB1243" s="575"/>
      <c r="AC1243" s="575"/>
      <c r="AD1243" s="252"/>
      <c r="AE1243" s="75"/>
      <c r="AF1243" s="577"/>
    </row>
    <row r="1244" outlineLevel="2" spans="1:32">
      <c r="A1244" s="649"/>
      <c r="B1244" s="125"/>
      <c r="C1244" s="125"/>
      <c r="D1244" s="125"/>
      <c r="E1244" s="125"/>
      <c r="F1244" s="579" t="s">
        <v>3293</v>
      </c>
      <c r="G1244" s="125">
        <v>0</v>
      </c>
      <c r="H1244" s="125">
        <v>2.3</v>
      </c>
      <c r="I1244" s="125"/>
      <c r="J1244" s="125"/>
      <c r="K1244" s="241"/>
      <c r="L1244" s="241"/>
      <c r="M1244" s="241"/>
      <c r="N1244" s="581"/>
      <c r="O1244" s="241"/>
      <c r="P1244" s="125" t="s">
        <v>3293</v>
      </c>
      <c r="Q1244" s="193">
        <v>0</v>
      </c>
      <c r="R1244" s="193">
        <v>2.362</v>
      </c>
      <c r="S1244" s="193">
        <v>2.362</v>
      </c>
      <c r="T1244" s="203"/>
      <c r="U1244" s="203"/>
      <c r="V1244" s="125"/>
      <c r="W1244" s="226"/>
      <c r="X1244" s="226"/>
      <c r="Y1244" s="125"/>
      <c r="Z1244" s="237"/>
      <c r="AA1244" s="560"/>
      <c r="AB1244" s="560"/>
      <c r="AC1244" s="560"/>
      <c r="AD1244" s="203"/>
      <c r="AE1244" s="75"/>
      <c r="AF1244" s="562"/>
    </row>
    <row r="1245" outlineLevel="2" spans="1:32">
      <c r="A1245" s="126">
        <f>MAX($A$7:A1244)+1</f>
        <v>882</v>
      </c>
      <c r="B1245" s="125" t="s">
        <v>133</v>
      </c>
      <c r="C1245" s="218" t="s">
        <v>137</v>
      </c>
      <c r="D1245" s="115" t="s">
        <v>392</v>
      </c>
      <c r="E1245" s="125" t="str">
        <f>C1245&amp;D1245</f>
        <v>连州市前期工作</v>
      </c>
      <c r="F1245" s="571" t="s">
        <v>3294</v>
      </c>
      <c r="G1245" s="115"/>
      <c r="H1245" s="115"/>
      <c r="I1245" s="115"/>
      <c r="J1245" s="244"/>
      <c r="K1245" s="126">
        <v>51</v>
      </c>
      <c r="L1245" s="126">
        <v>51</v>
      </c>
      <c r="M1245" s="126">
        <v>51</v>
      </c>
      <c r="N1245" s="425">
        <v>51</v>
      </c>
      <c r="O1245" s="126"/>
      <c r="P1245" s="571"/>
      <c r="Q1245" s="571"/>
      <c r="R1245" s="571"/>
      <c r="S1245" s="571"/>
      <c r="T1245" s="571"/>
      <c r="U1245" s="571"/>
      <c r="V1245" s="115"/>
      <c r="W1245" s="385"/>
      <c r="X1245" s="385"/>
      <c r="Y1245" s="115"/>
      <c r="Z1245" s="115"/>
      <c r="AA1245" s="554"/>
      <c r="AB1245" s="554" t="s">
        <v>392</v>
      </c>
      <c r="AC1245" s="554"/>
      <c r="AD1245" s="571"/>
      <c r="AE1245" s="75">
        <v>51</v>
      </c>
      <c r="AF1245" s="554"/>
    </row>
    <row r="1246" ht="48" outlineLevel="2" spans="1:32">
      <c r="A1246" s="126">
        <f>MAX($A$7:A1245)+1</f>
        <v>883</v>
      </c>
      <c r="B1246" s="125" t="s">
        <v>133</v>
      </c>
      <c r="C1246" s="125" t="s">
        <v>137</v>
      </c>
      <c r="D1246" s="384" t="s">
        <v>623</v>
      </c>
      <c r="E1246" s="125" t="s">
        <v>3295</v>
      </c>
      <c r="F1246" s="579" t="s">
        <v>3296</v>
      </c>
      <c r="G1246" s="125">
        <v>1.815</v>
      </c>
      <c r="H1246" s="125">
        <v>2.885</v>
      </c>
      <c r="I1246" s="125"/>
      <c r="J1246" s="195">
        <v>1.07</v>
      </c>
      <c r="K1246" s="126">
        <v>80</v>
      </c>
      <c r="L1246" s="126">
        <v>80</v>
      </c>
      <c r="M1246" s="126">
        <f>N1246</f>
        <v>62</v>
      </c>
      <c r="N1246" s="425">
        <f>ROUND(L1246*0.7797,0)</f>
        <v>62</v>
      </c>
      <c r="O1246" s="126"/>
      <c r="P1246" s="125" t="s">
        <v>3296</v>
      </c>
      <c r="Q1246" s="193">
        <v>1.815</v>
      </c>
      <c r="R1246" s="193">
        <v>2.885</v>
      </c>
      <c r="S1246" s="193">
        <v>1.07</v>
      </c>
      <c r="T1246" s="193">
        <v>1.07</v>
      </c>
      <c r="U1246" s="193">
        <v>80.808</v>
      </c>
      <c r="V1246" s="125" t="s">
        <v>245</v>
      </c>
      <c r="W1246" s="226">
        <v>100.2975</v>
      </c>
      <c r="X1246" s="385">
        <v>80.8082</v>
      </c>
      <c r="Y1246" s="192" t="s">
        <v>3297</v>
      </c>
      <c r="Z1246" s="125" t="s">
        <v>334</v>
      </c>
      <c r="AA1246" s="563" t="s">
        <v>335</v>
      </c>
      <c r="AB1246" s="563" t="s">
        <v>190</v>
      </c>
      <c r="AC1246" s="563">
        <f>SUMIF(Sheet3!B:B,C1246,Sheet3!D:D)</f>
        <v>65</v>
      </c>
      <c r="AD1246" s="193">
        <f>(ROUND(AC1246*T1246,0))</f>
        <v>70</v>
      </c>
      <c r="AE1246" s="75"/>
      <c r="AF1246" s="554"/>
    </row>
    <row r="1247" ht="36" outlineLevel="2" spans="1:32">
      <c r="A1247" s="126">
        <f>MAX($A$7:A1246)+1</f>
        <v>884</v>
      </c>
      <c r="B1247" s="125" t="s">
        <v>133</v>
      </c>
      <c r="C1247" s="125" t="s">
        <v>137</v>
      </c>
      <c r="D1247" s="125" t="s">
        <v>930</v>
      </c>
      <c r="E1247" s="125" t="s">
        <v>3298</v>
      </c>
      <c r="F1247" s="579" t="s">
        <v>3299</v>
      </c>
      <c r="G1247" s="125">
        <v>10</v>
      </c>
      <c r="H1247" s="125">
        <v>27.919</v>
      </c>
      <c r="I1247" s="125"/>
      <c r="J1247" s="195">
        <v>17.919</v>
      </c>
      <c r="K1247" s="126">
        <v>1100</v>
      </c>
      <c r="L1247" s="126">
        <v>1100</v>
      </c>
      <c r="M1247" s="126">
        <f>N1247</f>
        <v>858</v>
      </c>
      <c r="N1247" s="425">
        <f>ROUND(L1247*0.7797,0)</f>
        <v>858</v>
      </c>
      <c r="O1247" s="126"/>
      <c r="P1247" s="125" t="s">
        <v>3299</v>
      </c>
      <c r="Q1247" s="193">
        <v>10</v>
      </c>
      <c r="R1247" s="193">
        <v>27.919</v>
      </c>
      <c r="S1247" s="193">
        <v>17.919</v>
      </c>
      <c r="T1247" s="193">
        <v>17.919</v>
      </c>
      <c r="U1247" s="193">
        <v>1138.195</v>
      </c>
      <c r="V1247" s="125" t="s">
        <v>342</v>
      </c>
      <c r="W1247" s="226">
        <v>1277.9548</v>
      </c>
      <c r="X1247" s="226">
        <v>1138.1954</v>
      </c>
      <c r="Y1247" s="192" t="s">
        <v>3297</v>
      </c>
      <c r="Z1247" s="125" t="s">
        <v>334</v>
      </c>
      <c r="AA1247" s="563" t="s">
        <v>335</v>
      </c>
      <c r="AB1247" s="563" t="s">
        <v>340</v>
      </c>
      <c r="AC1247" s="563">
        <f>SUMIF(Sheet3!B:B,C1247,Sheet3!E:E)</f>
        <v>145</v>
      </c>
      <c r="AD1247" s="193">
        <f>(ROUND(AC1247*T1247,0))</f>
        <v>2598</v>
      </c>
      <c r="AE1247" s="75"/>
      <c r="AF1247" s="554"/>
    </row>
    <row r="1248" ht="36" outlineLevel="2" spans="1:32">
      <c r="A1248" s="126">
        <f>MAX($A$7:A1247)+1</f>
        <v>885</v>
      </c>
      <c r="B1248" s="125" t="s">
        <v>133</v>
      </c>
      <c r="C1248" s="125" t="s">
        <v>137</v>
      </c>
      <c r="D1248" s="125" t="s">
        <v>930</v>
      </c>
      <c r="E1248" s="125" t="s">
        <v>3300</v>
      </c>
      <c r="F1248" s="579" t="s">
        <v>3301</v>
      </c>
      <c r="G1248" s="125" t="s">
        <v>3302</v>
      </c>
      <c r="H1248" s="125" t="s">
        <v>3303</v>
      </c>
      <c r="I1248" s="125"/>
      <c r="J1248" s="195">
        <v>11.779</v>
      </c>
      <c r="K1248" s="126">
        <v>846</v>
      </c>
      <c r="L1248" s="126">
        <v>846</v>
      </c>
      <c r="M1248" s="126">
        <f>N1248</f>
        <v>660</v>
      </c>
      <c r="N1248" s="425">
        <f>ROUND(L1248*0.7797,0)</f>
        <v>660</v>
      </c>
      <c r="O1248" s="126"/>
      <c r="P1248" s="125" t="s">
        <v>3301</v>
      </c>
      <c r="Q1248" s="193">
        <v>9.355</v>
      </c>
      <c r="R1248" s="193">
        <v>21.134</v>
      </c>
      <c r="S1248" s="193">
        <v>11.779</v>
      </c>
      <c r="T1248" s="193">
        <v>11.779</v>
      </c>
      <c r="U1248" s="193">
        <v>857.979</v>
      </c>
      <c r="V1248" s="125" t="s">
        <v>342</v>
      </c>
      <c r="W1248" s="226">
        <v>967.4045</v>
      </c>
      <c r="X1248" s="226">
        <v>857.9789</v>
      </c>
      <c r="Y1248" s="192" t="s">
        <v>3297</v>
      </c>
      <c r="Z1248" s="125" t="s">
        <v>334</v>
      </c>
      <c r="AA1248" s="563" t="s">
        <v>335</v>
      </c>
      <c r="AB1248" s="563" t="s">
        <v>340</v>
      </c>
      <c r="AC1248" s="563">
        <f>SUMIF(Sheet3!B:B,C1248,Sheet3!E:E)</f>
        <v>145</v>
      </c>
      <c r="AD1248" s="193">
        <f>(ROUND(AC1248*T1248,0))</f>
        <v>1708</v>
      </c>
      <c r="AE1248" s="75"/>
      <c r="AF1248" s="554"/>
    </row>
    <row r="1249" ht="24" outlineLevel="2" spans="1:32">
      <c r="A1249" s="126">
        <f>MAX($A$7:A1248)+1</f>
        <v>886</v>
      </c>
      <c r="B1249" s="125" t="s">
        <v>133</v>
      </c>
      <c r="C1249" s="117" t="s">
        <v>140</v>
      </c>
      <c r="D1249" s="115" t="s">
        <v>392</v>
      </c>
      <c r="E1249" s="125" t="str">
        <f>C1249&amp;D1249</f>
        <v>连山壮族瑶族自治县前期工作</v>
      </c>
      <c r="F1249" s="571" t="s">
        <v>3304</v>
      </c>
      <c r="G1249" s="115"/>
      <c r="H1249" s="115"/>
      <c r="I1249" s="115"/>
      <c r="J1249" s="244"/>
      <c r="K1249" s="126">
        <v>10</v>
      </c>
      <c r="L1249" s="126">
        <v>10</v>
      </c>
      <c r="M1249" s="126">
        <v>10</v>
      </c>
      <c r="N1249" s="552">
        <v>10</v>
      </c>
      <c r="O1249" s="126"/>
      <c r="P1249" s="571"/>
      <c r="Q1249" s="571"/>
      <c r="R1249" s="571"/>
      <c r="S1249" s="571"/>
      <c r="T1249" s="571"/>
      <c r="U1249" s="571"/>
      <c r="V1249" s="115"/>
      <c r="W1249" s="385"/>
      <c r="X1249" s="385"/>
      <c r="Y1249" s="115"/>
      <c r="Z1249" s="115"/>
      <c r="AA1249" s="554"/>
      <c r="AB1249" s="554" t="s">
        <v>392</v>
      </c>
      <c r="AC1249" s="554"/>
      <c r="AD1249" s="571"/>
      <c r="AE1249" s="75">
        <v>10</v>
      </c>
      <c r="AF1249" s="554"/>
    </row>
    <row r="1250" ht="24" outlineLevel="2" spans="1:32">
      <c r="A1250" s="241">
        <f>MAX($A$7:A1249)+1</f>
        <v>887</v>
      </c>
      <c r="B1250" s="125" t="s">
        <v>133</v>
      </c>
      <c r="C1250" s="115" t="s">
        <v>140</v>
      </c>
      <c r="D1250" s="125" t="s">
        <v>930</v>
      </c>
      <c r="E1250" s="125" t="s">
        <v>3305</v>
      </c>
      <c r="F1250" s="579" t="s">
        <v>3306</v>
      </c>
      <c r="G1250" s="115">
        <v>21.227</v>
      </c>
      <c r="H1250" s="115">
        <v>24.227</v>
      </c>
      <c r="I1250" s="115"/>
      <c r="J1250" s="244">
        <v>3</v>
      </c>
      <c r="K1250" s="241">
        <v>303.2</v>
      </c>
      <c r="L1250" s="241">
        <v>303.2</v>
      </c>
      <c r="M1250" s="241">
        <f>N1250</f>
        <v>236</v>
      </c>
      <c r="N1250" s="581">
        <f t="shared" ref="N1250:N1267" si="120">ROUND(L1250*0.7797,0)</f>
        <v>236</v>
      </c>
      <c r="O1250" s="241"/>
      <c r="P1250" s="125" t="s">
        <v>3306</v>
      </c>
      <c r="Q1250" s="193">
        <v>21.227</v>
      </c>
      <c r="R1250" s="193">
        <v>24.227</v>
      </c>
      <c r="S1250" s="193">
        <v>3</v>
      </c>
      <c r="T1250" s="193">
        <v>3</v>
      </c>
      <c r="U1250" s="193">
        <v>310.28</v>
      </c>
      <c r="V1250" s="115" t="s">
        <v>342</v>
      </c>
      <c r="W1250" s="385">
        <v>377.16</v>
      </c>
      <c r="X1250" s="385">
        <v>310.28</v>
      </c>
      <c r="Y1250" s="115" t="s">
        <v>3307</v>
      </c>
      <c r="Z1250" s="115" t="s">
        <v>334</v>
      </c>
      <c r="AA1250" s="563" t="s">
        <v>335</v>
      </c>
      <c r="AB1250" s="563" t="s">
        <v>340</v>
      </c>
      <c r="AC1250" s="563">
        <f>SUMIF(Sheet3!B:B,C1250,Sheet3!E:E)</f>
        <v>150</v>
      </c>
      <c r="AD1250" s="193">
        <f>(ROUND(AC1250*T1250,0))</f>
        <v>450</v>
      </c>
      <c r="AE1250" s="75"/>
      <c r="AF1250" s="554"/>
    </row>
    <row r="1251" ht="36" outlineLevel="2" spans="1:32">
      <c r="A1251" s="241">
        <f>MAX($A$7:A1250)+1</f>
        <v>888</v>
      </c>
      <c r="B1251" s="125" t="s">
        <v>133</v>
      </c>
      <c r="C1251" s="115" t="s">
        <v>140</v>
      </c>
      <c r="D1251" s="125" t="s">
        <v>186</v>
      </c>
      <c r="E1251" s="125" t="s">
        <v>3308</v>
      </c>
      <c r="F1251" s="579" t="s">
        <v>3309</v>
      </c>
      <c r="G1251" s="115">
        <v>0</v>
      </c>
      <c r="H1251" s="115">
        <v>0.8</v>
      </c>
      <c r="I1251" s="115"/>
      <c r="J1251" s="244">
        <v>0.8</v>
      </c>
      <c r="K1251" s="241">
        <v>58.6</v>
      </c>
      <c r="L1251" s="241">
        <v>58.6</v>
      </c>
      <c r="M1251" s="241">
        <f>N1251</f>
        <v>46</v>
      </c>
      <c r="N1251" s="581">
        <f t="shared" si="120"/>
        <v>46</v>
      </c>
      <c r="O1251" s="241"/>
      <c r="P1251" s="125" t="s">
        <v>3309</v>
      </c>
      <c r="Q1251" s="193">
        <v>0</v>
      </c>
      <c r="R1251" s="193">
        <v>0.8</v>
      </c>
      <c r="S1251" s="193">
        <v>0.8</v>
      </c>
      <c r="T1251" s="193">
        <v>0.8</v>
      </c>
      <c r="U1251" s="193">
        <v>60.61</v>
      </c>
      <c r="V1251" s="115" t="s">
        <v>245</v>
      </c>
      <c r="W1251" s="385">
        <v>77.3872</v>
      </c>
      <c r="X1251" s="385">
        <v>60.6077</v>
      </c>
      <c r="Y1251" s="115" t="s">
        <v>3310</v>
      </c>
      <c r="Z1251" s="115" t="s">
        <v>334</v>
      </c>
      <c r="AA1251" s="563" t="s">
        <v>335</v>
      </c>
      <c r="AB1251" s="563" t="s">
        <v>190</v>
      </c>
      <c r="AC1251" s="563">
        <f>SUMIF(Sheet3!B:B,C1251,Sheet3!D:D)</f>
        <v>75</v>
      </c>
      <c r="AD1251" s="193">
        <f>(ROUND(AC1251*T1251,0))</f>
        <v>60</v>
      </c>
      <c r="AE1251" s="75"/>
      <c r="AF1251" s="554"/>
    </row>
    <row r="1252" ht="36" outlineLevel="2" spans="1:32">
      <c r="A1252" s="241">
        <f>MAX($A$7:A1251)+1</f>
        <v>889</v>
      </c>
      <c r="B1252" s="125" t="s">
        <v>133</v>
      </c>
      <c r="C1252" s="115" t="s">
        <v>140</v>
      </c>
      <c r="D1252" s="125" t="s">
        <v>186</v>
      </c>
      <c r="E1252" s="125" t="s">
        <v>3311</v>
      </c>
      <c r="F1252" s="579" t="s">
        <v>3312</v>
      </c>
      <c r="G1252" s="115">
        <v>0</v>
      </c>
      <c r="H1252" s="115">
        <v>0.364</v>
      </c>
      <c r="I1252" s="115"/>
      <c r="J1252" s="244">
        <v>0.364</v>
      </c>
      <c r="K1252" s="241">
        <v>28.3</v>
      </c>
      <c r="L1252" s="241">
        <v>28.3</v>
      </c>
      <c r="M1252" s="241">
        <f>N1252</f>
        <v>22</v>
      </c>
      <c r="N1252" s="581">
        <f t="shared" si="120"/>
        <v>22</v>
      </c>
      <c r="O1252" s="241"/>
      <c r="P1252" s="125" t="s">
        <v>3312</v>
      </c>
      <c r="Q1252" s="193">
        <v>0</v>
      </c>
      <c r="R1252" s="193">
        <v>0.364</v>
      </c>
      <c r="S1252" s="193">
        <v>0.364</v>
      </c>
      <c r="T1252" s="193">
        <v>0.364</v>
      </c>
      <c r="U1252" s="193">
        <v>23.09</v>
      </c>
      <c r="V1252" s="115" t="s">
        <v>245</v>
      </c>
      <c r="W1252" s="385">
        <v>28.37</v>
      </c>
      <c r="X1252" s="385">
        <v>28.37</v>
      </c>
      <c r="Y1252" s="115" t="s">
        <v>3313</v>
      </c>
      <c r="Z1252" s="115" t="s">
        <v>334</v>
      </c>
      <c r="AA1252" s="563" t="s">
        <v>335</v>
      </c>
      <c r="AB1252" s="563" t="s">
        <v>190</v>
      </c>
      <c r="AC1252" s="563">
        <f>SUMIF(Sheet3!B:B,C1252,Sheet3!D:D)</f>
        <v>75</v>
      </c>
      <c r="AD1252" s="193">
        <f>(ROUND(AC1252*T1252,0))</f>
        <v>27</v>
      </c>
      <c r="AE1252" s="75"/>
      <c r="AF1252" s="554"/>
    </row>
    <row r="1253" ht="36" outlineLevel="2" spans="1:32">
      <c r="A1253" s="241">
        <f>MAX($A$7:A1252)+1</f>
        <v>890</v>
      </c>
      <c r="B1253" s="125" t="s">
        <v>133</v>
      </c>
      <c r="C1253" s="115" t="s">
        <v>140</v>
      </c>
      <c r="D1253" s="125" t="s">
        <v>186</v>
      </c>
      <c r="E1253" s="125" t="s">
        <v>3314</v>
      </c>
      <c r="F1253" s="579" t="s">
        <v>3315</v>
      </c>
      <c r="G1253" s="115">
        <v>0</v>
      </c>
      <c r="H1253" s="115">
        <v>0.272</v>
      </c>
      <c r="I1253" s="115"/>
      <c r="J1253" s="244">
        <v>0.272</v>
      </c>
      <c r="K1253" s="241">
        <v>46.9</v>
      </c>
      <c r="L1253" s="241">
        <v>46.9</v>
      </c>
      <c r="M1253" s="241">
        <f>N1253</f>
        <v>37</v>
      </c>
      <c r="N1253" s="581">
        <f t="shared" si="120"/>
        <v>37</v>
      </c>
      <c r="O1253" s="241"/>
      <c r="P1253" s="125" t="s">
        <v>3315</v>
      </c>
      <c r="Q1253" s="193">
        <v>0</v>
      </c>
      <c r="R1253" s="193">
        <v>0.272</v>
      </c>
      <c r="S1253" s="193">
        <v>0.272</v>
      </c>
      <c r="T1253" s="193">
        <v>0.272</v>
      </c>
      <c r="U1253" s="193">
        <v>47.906</v>
      </c>
      <c r="V1253" s="115" t="s">
        <v>245</v>
      </c>
      <c r="W1253" s="385">
        <v>59.5496</v>
      </c>
      <c r="X1253" s="385">
        <v>47.9059</v>
      </c>
      <c r="Y1253" s="115" t="s">
        <v>3316</v>
      </c>
      <c r="Z1253" s="115" t="s">
        <v>334</v>
      </c>
      <c r="AA1253" s="563" t="s">
        <v>335</v>
      </c>
      <c r="AB1253" s="563" t="s">
        <v>190</v>
      </c>
      <c r="AC1253" s="563">
        <f>SUMIF(Sheet3!B:B,C1253,Sheet3!D:D)</f>
        <v>75</v>
      </c>
      <c r="AD1253" s="193">
        <f>(ROUND(AC1253*T1253,0))</f>
        <v>20</v>
      </c>
      <c r="AE1253" s="75"/>
      <c r="AF1253" s="554"/>
    </row>
    <row r="1254" ht="60" outlineLevel="2" spans="1:32">
      <c r="A1254" s="126">
        <f>MAX($A$7:A1253)+1</f>
        <v>891</v>
      </c>
      <c r="B1254" s="125" t="s">
        <v>133</v>
      </c>
      <c r="C1254" s="218" t="s">
        <v>138</v>
      </c>
      <c r="D1254" s="384" t="s">
        <v>3317</v>
      </c>
      <c r="E1254" s="125" t="s">
        <v>3318</v>
      </c>
      <c r="F1254" s="125" t="s">
        <v>3319</v>
      </c>
      <c r="G1254" s="125">
        <v>13.248</v>
      </c>
      <c r="H1254" s="125">
        <v>16.248</v>
      </c>
      <c r="I1254" s="125"/>
      <c r="J1254" s="125">
        <v>3</v>
      </c>
      <c r="K1254" s="126">
        <v>226</v>
      </c>
      <c r="L1254" s="126">
        <v>226</v>
      </c>
      <c r="M1254" s="126">
        <f>N1254</f>
        <v>176</v>
      </c>
      <c r="N1254" s="425">
        <f t="shared" si="120"/>
        <v>176</v>
      </c>
      <c r="O1254" s="126"/>
      <c r="P1254" s="125"/>
      <c r="Q1254" s="125"/>
      <c r="R1254" s="125"/>
      <c r="S1254" s="125"/>
      <c r="T1254" s="125"/>
      <c r="U1254" s="125"/>
      <c r="V1254" s="400" t="s">
        <v>342</v>
      </c>
      <c r="W1254" s="226">
        <v>363.0963</v>
      </c>
      <c r="X1254" s="226">
        <v>274.3458</v>
      </c>
      <c r="Y1254" s="125" t="s">
        <v>3320</v>
      </c>
      <c r="Z1254" s="125" t="s">
        <v>334</v>
      </c>
      <c r="AA1254" s="554"/>
      <c r="AB1254" s="554" t="s">
        <v>340</v>
      </c>
      <c r="AC1254" s="554">
        <f>SUMIF(Sheet3!B:B,C1254,Sheet3!E:E)</f>
        <v>145</v>
      </c>
      <c r="AD1254" s="125"/>
      <c r="AE1254" s="75"/>
      <c r="AF1254" s="554"/>
    </row>
    <row r="1255" ht="36" outlineLevel="2" spans="1:32">
      <c r="A1255" s="126">
        <f>MAX($A$7:A1254)+1</f>
        <v>892</v>
      </c>
      <c r="B1255" s="125" t="s">
        <v>133</v>
      </c>
      <c r="C1255" s="218" t="s">
        <v>138</v>
      </c>
      <c r="D1255" s="384" t="s">
        <v>623</v>
      </c>
      <c r="E1255" s="125" t="s">
        <v>3321</v>
      </c>
      <c r="F1255" s="125" t="s">
        <v>3322</v>
      </c>
      <c r="G1255" s="125">
        <v>0</v>
      </c>
      <c r="H1255" s="125">
        <v>2.3</v>
      </c>
      <c r="I1255" s="125"/>
      <c r="J1255" s="125">
        <v>2.3</v>
      </c>
      <c r="K1255" s="126">
        <v>140</v>
      </c>
      <c r="L1255" s="126">
        <v>140</v>
      </c>
      <c r="M1255" s="126">
        <f>N1255+1</f>
        <v>110</v>
      </c>
      <c r="N1255" s="425">
        <f t="shared" si="120"/>
        <v>109</v>
      </c>
      <c r="O1255" s="126"/>
      <c r="P1255" s="125"/>
      <c r="Q1255" s="125"/>
      <c r="R1255" s="125"/>
      <c r="S1255" s="125"/>
      <c r="T1255" s="125"/>
      <c r="U1255" s="125"/>
      <c r="V1255" s="115" t="s">
        <v>245</v>
      </c>
      <c r="W1255" s="226">
        <v>279.5442</v>
      </c>
      <c r="X1255" s="226">
        <v>162.3463</v>
      </c>
      <c r="Y1255" s="125" t="s">
        <v>3320</v>
      </c>
      <c r="Z1255" s="125" t="s">
        <v>334</v>
      </c>
      <c r="AA1255" s="554"/>
      <c r="AB1255" s="554" t="s">
        <v>190</v>
      </c>
      <c r="AC1255" s="554">
        <f>SUMIF(Sheet3!B:B,C1255,Sheet3!D:D)</f>
        <v>65</v>
      </c>
      <c r="AD1255" s="125"/>
      <c r="AE1255" s="75"/>
      <c r="AF1255" s="554"/>
    </row>
    <row r="1256" ht="36" outlineLevel="2" spans="1:32">
      <c r="A1256" s="126">
        <f>MAX($A$7:A1255)+1</f>
        <v>893</v>
      </c>
      <c r="B1256" s="125" t="s">
        <v>133</v>
      </c>
      <c r="C1256" s="218" t="s">
        <v>138</v>
      </c>
      <c r="D1256" s="384" t="s">
        <v>623</v>
      </c>
      <c r="E1256" s="125" t="s">
        <v>3323</v>
      </c>
      <c r="F1256" s="125" t="s">
        <v>3324</v>
      </c>
      <c r="G1256" s="125">
        <v>0</v>
      </c>
      <c r="H1256" s="125">
        <v>1</v>
      </c>
      <c r="I1256" s="125"/>
      <c r="J1256" s="125">
        <v>1</v>
      </c>
      <c r="K1256" s="126">
        <v>40</v>
      </c>
      <c r="L1256" s="126">
        <v>40</v>
      </c>
      <c r="M1256" s="126">
        <f t="shared" ref="M1256:M1267" si="121">N1256</f>
        <v>31</v>
      </c>
      <c r="N1256" s="425">
        <f t="shared" si="120"/>
        <v>31</v>
      </c>
      <c r="O1256" s="126"/>
      <c r="P1256" s="125"/>
      <c r="Q1256" s="125"/>
      <c r="R1256" s="125"/>
      <c r="S1256" s="125"/>
      <c r="T1256" s="125"/>
      <c r="U1256" s="125"/>
      <c r="V1256" s="115" t="s">
        <v>245</v>
      </c>
      <c r="W1256" s="226">
        <v>57.6881</v>
      </c>
      <c r="X1256" s="226">
        <v>40.7441</v>
      </c>
      <c r="Y1256" s="125" t="s">
        <v>3320</v>
      </c>
      <c r="Z1256" s="125" t="s">
        <v>334</v>
      </c>
      <c r="AA1256" s="554"/>
      <c r="AB1256" s="554" t="s">
        <v>190</v>
      </c>
      <c r="AC1256" s="554">
        <f>SUMIF(Sheet3!B:B,C1256,Sheet3!D:D)</f>
        <v>65</v>
      </c>
      <c r="AD1256" s="125"/>
      <c r="AE1256" s="75"/>
      <c r="AF1256" s="554"/>
    </row>
    <row r="1257" ht="36" outlineLevel="2" spans="1:32">
      <c r="A1257" s="126">
        <f>MAX($A$7:A1256)+1</f>
        <v>894</v>
      </c>
      <c r="B1257" s="125" t="s">
        <v>133</v>
      </c>
      <c r="C1257" s="218" t="s">
        <v>138</v>
      </c>
      <c r="D1257" s="384" t="s">
        <v>623</v>
      </c>
      <c r="E1257" s="125" t="s">
        <v>3325</v>
      </c>
      <c r="F1257" s="125" t="s">
        <v>3326</v>
      </c>
      <c r="G1257" s="125">
        <v>0</v>
      </c>
      <c r="H1257" s="125">
        <v>0.33</v>
      </c>
      <c r="I1257" s="125"/>
      <c r="J1257" s="125">
        <v>0.33</v>
      </c>
      <c r="K1257" s="126">
        <v>11</v>
      </c>
      <c r="L1257" s="126">
        <v>11</v>
      </c>
      <c r="M1257" s="126">
        <f t="shared" si="121"/>
        <v>9</v>
      </c>
      <c r="N1257" s="425">
        <f t="shared" si="120"/>
        <v>9</v>
      </c>
      <c r="O1257" s="126"/>
      <c r="P1257" s="125"/>
      <c r="Q1257" s="125"/>
      <c r="R1257" s="125"/>
      <c r="S1257" s="125"/>
      <c r="T1257" s="125"/>
      <c r="U1257" s="125"/>
      <c r="V1257" s="115" t="s">
        <v>245</v>
      </c>
      <c r="W1257" s="226">
        <v>15.9353</v>
      </c>
      <c r="X1257" s="226">
        <v>11.7038</v>
      </c>
      <c r="Y1257" s="125" t="s">
        <v>3320</v>
      </c>
      <c r="Z1257" s="125" t="s">
        <v>334</v>
      </c>
      <c r="AA1257" s="554"/>
      <c r="AB1257" s="554" t="s">
        <v>190</v>
      </c>
      <c r="AC1257" s="554">
        <f>SUMIF(Sheet3!B:B,C1257,Sheet3!D:D)</f>
        <v>65</v>
      </c>
      <c r="AD1257" s="125"/>
      <c r="AE1257" s="75"/>
      <c r="AF1257" s="554"/>
    </row>
    <row r="1258" ht="36" outlineLevel="2" spans="1:32">
      <c r="A1258" s="126">
        <f>MAX($A$7:A1257)+1</f>
        <v>895</v>
      </c>
      <c r="B1258" s="125" t="s">
        <v>133</v>
      </c>
      <c r="C1258" s="218" t="s">
        <v>138</v>
      </c>
      <c r="D1258" s="384" t="s">
        <v>623</v>
      </c>
      <c r="E1258" s="125" t="s">
        <v>3327</v>
      </c>
      <c r="F1258" s="125" t="s">
        <v>3328</v>
      </c>
      <c r="G1258" s="125">
        <v>0</v>
      </c>
      <c r="H1258" s="125">
        <v>0.708</v>
      </c>
      <c r="I1258" s="125"/>
      <c r="J1258" s="125">
        <v>0.708</v>
      </c>
      <c r="K1258" s="126">
        <v>30</v>
      </c>
      <c r="L1258" s="126">
        <v>30</v>
      </c>
      <c r="M1258" s="126">
        <f t="shared" si="121"/>
        <v>23</v>
      </c>
      <c r="N1258" s="425">
        <f t="shared" si="120"/>
        <v>23</v>
      </c>
      <c r="O1258" s="126"/>
      <c r="P1258" s="125"/>
      <c r="Q1258" s="125"/>
      <c r="R1258" s="125"/>
      <c r="S1258" s="125"/>
      <c r="T1258" s="125"/>
      <c r="U1258" s="125"/>
      <c r="V1258" s="115" t="s">
        <v>245</v>
      </c>
      <c r="W1258" s="226">
        <v>46.4045</v>
      </c>
      <c r="X1258" s="226">
        <v>30.0432</v>
      </c>
      <c r="Y1258" s="125" t="s">
        <v>3320</v>
      </c>
      <c r="Z1258" s="125" t="s">
        <v>334</v>
      </c>
      <c r="AA1258" s="554"/>
      <c r="AB1258" s="554" t="s">
        <v>190</v>
      </c>
      <c r="AC1258" s="554">
        <f>SUMIF(Sheet3!B:B,C1258,Sheet3!D:D)</f>
        <v>65</v>
      </c>
      <c r="AD1258" s="125"/>
      <c r="AE1258" s="75"/>
      <c r="AF1258" s="554"/>
    </row>
    <row r="1259" ht="36" outlineLevel="2" spans="1:32">
      <c r="A1259" s="126">
        <f>MAX($A$7:A1258)+1</f>
        <v>896</v>
      </c>
      <c r="B1259" s="125" t="s">
        <v>133</v>
      </c>
      <c r="C1259" s="218" t="s">
        <v>138</v>
      </c>
      <c r="D1259" s="384" t="s">
        <v>623</v>
      </c>
      <c r="E1259" s="125" t="s">
        <v>3329</v>
      </c>
      <c r="F1259" s="125" t="s">
        <v>3330</v>
      </c>
      <c r="G1259" s="125">
        <v>0</v>
      </c>
      <c r="H1259" s="125">
        <v>0.7</v>
      </c>
      <c r="I1259" s="125"/>
      <c r="J1259" s="125">
        <v>0.7</v>
      </c>
      <c r="K1259" s="126">
        <v>32</v>
      </c>
      <c r="L1259" s="126">
        <v>32</v>
      </c>
      <c r="M1259" s="126">
        <f t="shared" si="121"/>
        <v>25</v>
      </c>
      <c r="N1259" s="425">
        <f t="shared" si="120"/>
        <v>25</v>
      </c>
      <c r="O1259" s="126"/>
      <c r="P1259" s="125"/>
      <c r="Q1259" s="125"/>
      <c r="R1259" s="125"/>
      <c r="S1259" s="125"/>
      <c r="T1259" s="125"/>
      <c r="U1259" s="125"/>
      <c r="V1259" s="115" t="s">
        <v>245</v>
      </c>
      <c r="W1259" s="226">
        <v>59.0411</v>
      </c>
      <c r="X1259" s="226">
        <v>32.7906</v>
      </c>
      <c r="Y1259" s="125" t="s">
        <v>3320</v>
      </c>
      <c r="Z1259" s="125" t="s">
        <v>334</v>
      </c>
      <c r="AA1259" s="554"/>
      <c r="AB1259" s="554" t="s">
        <v>190</v>
      </c>
      <c r="AC1259" s="554">
        <f>SUMIF(Sheet3!B:B,C1259,Sheet3!D:D)</f>
        <v>65</v>
      </c>
      <c r="AD1259" s="125"/>
      <c r="AE1259" s="75"/>
      <c r="AF1259" s="554"/>
    </row>
    <row r="1260" ht="36" outlineLevel="2" spans="1:32">
      <c r="A1260" s="126">
        <f>MAX($A$7:A1259)+1</f>
        <v>897</v>
      </c>
      <c r="B1260" s="125" t="s">
        <v>133</v>
      </c>
      <c r="C1260" s="218" t="s">
        <v>138</v>
      </c>
      <c r="D1260" s="384" t="s">
        <v>623</v>
      </c>
      <c r="E1260" s="125" t="s">
        <v>3331</v>
      </c>
      <c r="F1260" s="125" t="s">
        <v>3332</v>
      </c>
      <c r="G1260" s="125">
        <v>0</v>
      </c>
      <c r="H1260" s="125">
        <v>0.94</v>
      </c>
      <c r="I1260" s="125"/>
      <c r="J1260" s="125">
        <v>0.94</v>
      </c>
      <c r="K1260" s="126">
        <v>70</v>
      </c>
      <c r="L1260" s="126">
        <v>70</v>
      </c>
      <c r="M1260" s="126">
        <f t="shared" si="121"/>
        <v>55</v>
      </c>
      <c r="N1260" s="425">
        <f t="shared" si="120"/>
        <v>55</v>
      </c>
      <c r="O1260" s="126"/>
      <c r="P1260" s="125"/>
      <c r="Q1260" s="125"/>
      <c r="R1260" s="125"/>
      <c r="S1260" s="125"/>
      <c r="T1260" s="125"/>
      <c r="U1260" s="125"/>
      <c r="V1260" s="115" t="s">
        <v>245</v>
      </c>
      <c r="W1260" s="226">
        <v>199.8134</v>
      </c>
      <c r="X1260" s="226">
        <v>90.2618</v>
      </c>
      <c r="Y1260" s="125" t="s">
        <v>3320</v>
      </c>
      <c r="Z1260" s="125" t="s">
        <v>334</v>
      </c>
      <c r="AA1260" s="554"/>
      <c r="AB1260" s="554" t="s">
        <v>190</v>
      </c>
      <c r="AC1260" s="554">
        <f>SUMIF(Sheet3!B:B,C1260,Sheet3!D:D)</f>
        <v>65</v>
      </c>
      <c r="AD1260" s="125"/>
      <c r="AE1260" s="75"/>
      <c r="AF1260" s="554"/>
    </row>
    <row r="1261" ht="36" outlineLevel="2" spans="1:32">
      <c r="A1261" s="126">
        <f>MAX($A$7:A1260)+1</f>
        <v>898</v>
      </c>
      <c r="B1261" s="125" t="s">
        <v>133</v>
      </c>
      <c r="C1261" s="218" t="s">
        <v>138</v>
      </c>
      <c r="D1261" s="384" t="s">
        <v>623</v>
      </c>
      <c r="E1261" s="125" t="s">
        <v>3333</v>
      </c>
      <c r="F1261" s="125" t="s">
        <v>3334</v>
      </c>
      <c r="G1261" s="125">
        <v>0.776</v>
      </c>
      <c r="H1261" s="125">
        <v>1.236</v>
      </c>
      <c r="I1261" s="125"/>
      <c r="J1261" s="125">
        <v>0.46</v>
      </c>
      <c r="K1261" s="126">
        <v>36</v>
      </c>
      <c r="L1261" s="126">
        <v>36</v>
      </c>
      <c r="M1261" s="126">
        <f t="shared" si="121"/>
        <v>28</v>
      </c>
      <c r="N1261" s="425">
        <f t="shared" si="120"/>
        <v>28</v>
      </c>
      <c r="O1261" s="126"/>
      <c r="P1261" s="125"/>
      <c r="Q1261" s="125"/>
      <c r="R1261" s="125"/>
      <c r="S1261" s="125"/>
      <c r="T1261" s="125"/>
      <c r="U1261" s="125"/>
      <c r="V1261" s="115" t="s">
        <v>245</v>
      </c>
      <c r="W1261" s="226">
        <v>60.4184</v>
      </c>
      <c r="X1261" s="226">
        <v>36.1717</v>
      </c>
      <c r="Y1261" s="125" t="s">
        <v>3320</v>
      </c>
      <c r="Z1261" s="125" t="s">
        <v>334</v>
      </c>
      <c r="AA1261" s="554"/>
      <c r="AB1261" s="554" t="s">
        <v>190</v>
      </c>
      <c r="AC1261" s="554">
        <f>SUMIF(Sheet3!B:B,C1261,Sheet3!D:D)</f>
        <v>65</v>
      </c>
      <c r="AD1261" s="125"/>
      <c r="AE1261" s="75"/>
      <c r="AF1261" s="554"/>
    </row>
    <row r="1262" ht="36" outlineLevel="2" spans="1:32">
      <c r="A1262" s="126">
        <f>MAX($A$7:A1261)+1</f>
        <v>899</v>
      </c>
      <c r="B1262" s="125" t="s">
        <v>133</v>
      </c>
      <c r="C1262" s="218" t="s">
        <v>138</v>
      </c>
      <c r="D1262" s="384" t="s">
        <v>623</v>
      </c>
      <c r="E1262" s="125" t="s">
        <v>3335</v>
      </c>
      <c r="F1262" s="125" t="s">
        <v>3336</v>
      </c>
      <c r="G1262" s="125">
        <v>0.275</v>
      </c>
      <c r="H1262" s="125">
        <v>0.426</v>
      </c>
      <c r="I1262" s="125"/>
      <c r="J1262" s="125">
        <v>0.151</v>
      </c>
      <c r="K1262" s="126">
        <v>12</v>
      </c>
      <c r="L1262" s="126">
        <v>12</v>
      </c>
      <c r="M1262" s="126">
        <f t="shared" si="121"/>
        <v>9</v>
      </c>
      <c r="N1262" s="425">
        <f t="shared" si="120"/>
        <v>9</v>
      </c>
      <c r="O1262" s="126"/>
      <c r="P1262" s="125"/>
      <c r="Q1262" s="125"/>
      <c r="R1262" s="125"/>
      <c r="S1262" s="125"/>
      <c r="T1262" s="125"/>
      <c r="U1262" s="125"/>
      <c r="V1262" s="115" t="s">
        <v>245</v>
      </c>
      <c r="W1262" s="226">
        <v>15.3953</v>
      </c>
      <c r="X1262" s="226">
        <v>12.7914</v>
      </c>
      <c r="Y1262" s="125" t="s">
        <v>3320</v>
      </c>
      <c r="Z1262" s="125" t="s">
        <v>334</v>
      </c>
      <c r="AA1262" s="554"/>
      <c r="AB1262" s="554" t="s">
        <v>190</v>
      </c>
      <c r="AC1262" s="554">
        <f>SUMIF(Sheet3!B:B,C1262,Sheet3!D:D)</f>
        <v>65</v>
      </c>
      <c r="AD1262" s="125"/>
      <c r="AE1262" s="75"/>
      <c r="AF1262" s="554"/>
    </row>
    <row r="1263" ht="36" outlineLevel="2" spans="1:32">
      <c r="A1263" s="126">
        <f>MAX($A$7:A1262)+1</f>
        <v>900</v>
      </c>
      <c r="B1263" s="125" t="s">
        <v>133</v>
      </c>
      <c r="C1263" s="218" t="s">
        <v>138</v>
      </c>
      <c r="D1263" s="384" t="s">
        <v>623</v>
      </c>
      <c r="E1263" s="125" t="s">
        <v>3337</v>
      </c>
      <c r="F1263" s="125" t="s">
        <v>3338</v>
      </c>
      <c r="G1263" s="125">
        <v>0.767</v>
      </c>
      <c r="H1263" s="125">
        <v>1.236</v>
      </c>
      <c r="I1263" s="125"/>
      <c r="J1263" s="125">
        <v>0.469</v>
      </c>
      <c r="K1263" s="126">
        <v>46</v>
      </c>
      <c r="L1263" s="126">
        <v>46</v>
      </c>
      <c r="M1263" s="126">
        <f t="shared" si="121"/>
        <v>36</v>
      </c>
      <c r="N1263" s="425">
        <f t="shared" si="120"/>
        <v>36</v>
      </c>
      <c r="O1263" s="126"/>
      <c r="P1263" s="125"/>
      <c r="Q1263" s="125"/>
      <c r="R1263" s="125"/>
      <c r="S1263" s="125"/>
      <c r="T1263" s="125"/>
      <c r="U1263" s="125"/>
      <c r="V1263" s="115" t="s">
        <v>245</v>
      </c>
      <c r="W1263" s="226">
        <v>84.1094</v>
      </c>
      <c r="X1263" s="226">
        <v>46.0033</v>
      </c>
      <c r="Y1263" s="125" t="s">
        <v>3320</v>
      </c>
      <c r="Z1263" s="125" t="s">
        <v>334</v>
      </c>
      <c r="AA1263" s="554"/>
      <c r="AB1263" s="554" t="s">
        <v>190</v>
      </c>
      <c r="AC1263" s="554">
        <f>SUMIF(Sheet3!B:B,C1263,Sheet3!D:D)</f>
        <v>65</v>
      </c>
      <c r="AD1263" s="125"/>
      <c r="AE1263" s="75"/>
      <c r="AF1263" s="554"/>
    </row>
    <row r="1264" ht="36" outlineLevel="2" spans="1:32">
      <c r="A1264" s="126">
        <f>MAX($A$7:A1263)+1</f>
        <v>901</v>
      </c>
      <c r="B1264" s="125" t="s">
        <v>133</v>
      </c>
      <c r="C1264" s="218" t="s">
        <v>138</v>
      </c>
      <c r="D1264" s="384" t="s">
        <v>623</v>
      </c>
      <c r="E1264" s="125" t="s">
        <v>3339</v>
      </c>
      <c r="F1264" s="125" t="s">
        <v>3340</v>
      </c>
      <c r="G1264" s="195">
        <v>0.19</v>
      </c>
      <c r="H1264" s="125">
        <v>0.864</v>
      </c>
      <c r="I1264" s="125"/>
      <c r="J1264" s="125">
        <v>0.674</v>
      </c>
      <c r="K1264" s="126">
        <v>58</v>
      </c>
      <c r="L1264" s="126">
        <v>58</v>
      </c>
      <c r="M1264" s="126">
        <f t="shared" si="121"/>
        <v>45</v>
      </c>
      <c r="N1264" s="425">
        <f t="shared" si="120"/>
        <v>45</v>
      </c>
      <c r="O1264" s="126"/>
      <c r="P1264" s="125"/>
      <c r="Q1264" s="125"/>
      <c r="R1264" s="125"/>
      <c r="S1264" s="125"/>
      <c r="T1264" s="125"/>
      <c r="U1264" s="125"/>
      <c r="V1264" s="400" t="s">
        <v>245</v>
      </c>
      <c r="W1264" s="226">
        <v>118.0806</v>
      </c>
      <c r="X1264" s="226">
        <v>78.2491</v>
      </c>
      <c r="Y1264" s="125" t="s">
        <v>3320</v>
      </c>
      <c r="Z1264" s="125" t="s">
        <v>334</v>
      </c>
      <c r="AA1264" s="554"/>
      <c r="AB1264" s="554" t="s">
        <v>190</v>
      </c>
      <c r="AC1264" s="554">
        <f>SUMIF(Sheet3!B:B,C1264,Sheet3!D:D)</f>
        <v>65</v>
      </c>
      <c r="AD1264" s="125"/>
      <c r="AE1264" s="75"/>
      <c r="AF1264" s="554"/>
    </row>
    <row r="1265" ht="36" outlineLevel="2" spans="1:32">
      <c r="A1265" s="126">
        <f>MAX($A$7:A1264)+1</f>
        <v>902</v>
      </c>
      <c r="B1265" s="125" t="s">
        <v>133</v>
      </c>
      <c r="C1265" s="218" t="s">
        <v>138</v>
      </c>
      <c r="D1265" s="384" t="s">
        <v>623</v>
      </c>
      <c r="E1265" s="125" t="s">
        <v>3341</v>
      </c>
      <c r="F1265" s="125" t="s">
        <v>3342</v>
      </c>
      <c r="G1265" s="125">
        <v>0</v>
      </c>
      <c r="H1265" s="125">
        <v>0.185</v>
      </c>
      <c r="I1265" s="125"/>
      <c r="J1265" s="125">
        <v>0.185</v>
      </c>
      <c r="K1265" s="126">
        <v>18</v>
      </c>
      <c r="L1265" s="126">
        <v>18</v>
      </c>
      <c r="M1265" s="126">
        <f t="shared" si="121"/>
        <v>14</v>
      </c>
      <c r="N1265" s="425">
        <f t="shared" si="120"/>
        <v>14</v>
      </c>
      <c r="O1265" s="126"/>
      <c r="P1265" s="125"/>
      <c r="Q1265" s="125"/>
      <c r="R1265" s="125"/>
      <c r="S1265" s="125"/>
      <c r="T1265" s="125"/>
      <c r="U1265" s="125"/>
      <c r="V1265" s="115" t="s">
        <v>245</v>
      </c>
      <c r="W1265" s="226">
        <v>25.9308</v>
      </c>
      <c r="X1265" s="226">
        <v>18.1218</v>
      </c>
      <c r="Y1265" s="125" t="s">
        <v>3320</v>
      </c>
      <c r="Z1265" s="125" t="s">
        <v>334</v>
      </c>
      <c r="AA1265" s="554"/>
      <c r="AB1265" s="554" t="s">
        <v>190</v>
      </c>
      <c r="AC1265" s="554">
        <f>SUMIF(Sheet3!B:B,C1265,Sheet3!D:D)</f>
        <v>65</v>
      </c>
      <c r="AD1265" s="125"/>
      <c r="AE1265" s="75"/>
      <c r="AF1265" s="554"/>
    </row>
    <row r="1266" ht="36" outlineLevel="2" spans="1:32">
      <c r="A1266" s="126">
        <f>MAX($A$7:A1265)+1</f>
        <v>903</v>
      </c>
      <c r="B1266" s="125" t="s">
        <v>133</v>
      </c>
      <c r="C1266" s="218" t="s">
        <v>138</v>
      </c>
      <c r="D1266" s="384" t="s">
        <v>623</v>
      </c>
      <c r="E1266" s="125" t="s">
        <v>3343</v>
      </c>
      <c r="F1266" s="125" t="s">
        <v>3344</v>
      </c>
      <c r="G1266" s="125">
        <v>0.268</v>
      </c>
      <c r="H1266" s="125">
        <v>1.439</v>
      </c>
      <c r="I1266" s="125"/>
      <c r="J1266" s="125">
        <v>1.171</v>
      </c>
      <c r="K1266" s="126">
        <v>58</v>
      </c>
      <c r="L1266" s="126">
        <v>58</v>
      </c>
      <c r="M1266" s="126">
        <f t="shared" si="121"/>
        <v>45</v>
      </c>
      <c r="N1266" s="425">
        <f t="shared" si="120"/>
        <v>45</v>
      </c>
      <c r="O1266" s="126"/>
      <c r="P1266" s="125"/>
      <c r="Q1266" s="125"/>
      <c r="R1266" s="125"/>
      <c r="S1266" s="125"/>
      <c r="T1266" s="125"/>
      <c r="U1266" s="125"/>
      <c r="V1266" s="115" t="s">
        <v>245</v>
      </c>
      <c r="W1266" s="226">
        <v>125.7891</v>
      </c>
      <c r="X1266" s="226">
        <v>78.2274</v>
      </c>
      <c r="Y1266" s="125" t="s">
        <v>3320</v>
      </c>
      <c r="Z1266" s="125" t="s">
        <v>334</v>
      </c>
      <c r="AA1266" s="554"/>
      <c r="AB1266" s="554" t="s">
        <v>190</v>
      </c>
      <c r="AC1266" s="554">
        <f>SUMIF(Sheet3!B:B,C1266,Sheet3!D:D)</f>
        <v>65</v>
      </c>
      <c r="AD1266" s="125"/>
      <c r="AE1266" s="75"/>
      <c r="AF1266" s="554"/>
    </row>
    <row r="1267" ht="36" outlineLevel="2" spans="1:32">
      <c r="A1267" s="126">
        <f>MAX($A$7:A1266)+1</f>
        <v>904</v>
      </c>
      <c r="B1267" s="125" t="s">
        <v>133</v>
      </c>
      <c r="C1267" s="218" t="s">
        <v>138</v>
      </c>
      <c r="D1267" s="384" t="s">
        <v>623</v>
      </c>
      <c r="E1267" s="125" t="s">
        <v>3345</v>
      </c>
      <c r="F1267" s="125" t="s">
        <v>3346</v>
      </c>
      <c r="G1267" s="125">
        <v>0.775</v>
      </c>
      <c r="H1267" s="125">
        <v>0.911</v>
      </c>
      <c r="I1267" s="125"/>
      <c r="J1267" s="125">
        <v>0.136</v>
      </c>
      <c r="K1267" s="126">
        <v>18</v>
      </c>
      <c r="L1267" s="126">
        <v>18</v>
      </c>
      <c r="M1267" s="126">
        <f t="shared" si="121"/>
        <v>14</v>
      </c>
      <c r="N1267" s="425">
        <f t="shared" si="120"/>
        <v>14</v>
      </c>
      <c r="O1267" s="126"/>
      <c r="P1267" s="125"/>
      <c r="Q1267" s="125"/>
      <c r="R1267" s="125"/>
      <c r="S1267" s="125"/>
      <c r="T1267" s="125"/>
      <c r="U1267" s="125"/>
      <c r="V1267" s="115" t="s">
        <v>245</v>
      </c>
      <c r="W1267" s="226">
        <v>24.0673</v>
      </c>
      <c r="X1267" s="226">
        <v>18.0091</v>
      </c>
      <c r="Y1267" s="125" t="s">
        <v>3320</v>
      </c>
      <c r="Z1267" s="125" t="s">
        <v>334</v>
      </c>
      <c r="AA1267" s="554"/>
      <c r="AB1267" s="554" t="s">
        <v>190</v>
      </c>
      <c r="AC1267" s="554">
        <f>SUMIF(Sheet3!B:B,C1267,Sheet3!D:D)</f>
        <v>65</v>
      </c>
      <c r="AD1267" s="125"/>
      <c r="AE1267" s="75"/>
      <c r="AF1267" s="554"/>
    </row>
    <row r="1268" outlineLevel="1" spans="1:32">
      <c r="A1268" s="126"/>
      <c r="B1268" s="550" t="s">
        <v>142</v>
      </c>
      <c r="C1268" s="407"/>
      <c r="D1268" s="194"/>
      <c r="E1268" s="194"/>
      <c r="F1268" s="550"/>
      <c r="G1268" s="193"/>
      <c r="H1268" s="193"/>
      <c r="I1268" s="193"/>
      <c r="J1268" s="193">
        <f>SUBTOTAL(9,J1269:J1298)</f>
        <v>31.434</v>
      </c>
      <c r="K1268" s="551">
        <f>SUBTOTAL(9,K1269:K1298)</f>
        <v>2435</v>
      </c>
      <c r="L1268" s="551">
        <f>SUBTOTAL(9,L1269:L1298)</f>
        <v>2436</v>
      </c>
      <c r="M1268" s="551">
        <f>SUBTOTAL(9,M1269:M1298)</f>
        <v>1899</v>
      </c>
      <c r="N1268" s="425">
        <f>SUBTOTAL(9,N1269:N1298)</f>
        <v>1898</v>
      </c>
      <c r="O1268" s="551"/>
      <c r="P1268" s="550"/>
      <c r="Q1268" s="550"/>
      <c r="R1268" s="550"/>
      <c r="S1268" s="550"/>
      <c r="T1268" s="550"/>
      <c r="U1268" s="550"/>
      <c r="V1268" s="194"/>
      <c r="W1268" s="553">
        <f>SUBTOTAL(9,W1269:W1298)</f>
        <v>5576.601</v>
      </c>
      <c r="X1268" s="553">
        <f>SUBTOTAL(9,X1269:X1298)</f>
        <v>4542.018</v>
      </c>
      <c r="Y1268" s="550"/>
      <c r="Z1268" s="193"/>
      <c r="AA1268" s="554"/>
      <c r="AB1268" s="554" t="s">
        <v>190</v>
      </c>
      <c r="AC1268" s="554"/>
      <c r="AD1268" s="550"/>
      <c r="AE1268" s="75"/>
      <c r="AF1268" s="554"/>
    </row>
    <row r="1269" outlineLevel="2" spans="1:32">
      <c r="A1269" s="126">
        <f>MAX($A$7:A1267)+1</f>
        <v>905</v>
      </c>
      <c r="B1269" s="194" t="s">
        <v>143</v>
      </c>
      <c r="C1269" s="194" t="s">
        <v>144</v>
      </c>
      <c r="D1269" s="194" t="s">
        <v>186</v>
      </c>
      <c r="E1269" s="194" t="s">
        <v>3347</v>
      </c>
      <c r="F1269" s="311" t="s">
        <v>3348</v>
      </c>
      <c r="G1269" s="193">
        <v>1.362</v>
      </c>
      <c r="H1269" s="193">
        <v>1.655</v>
      </c>
      <c r="I1269" s="193"/>
      <c r="J1269" s="193">
        <v>1.684</v>
      </c>
      <c r="K1269" s="126">
        <v>108.54</v>
      </c>
      <c r="L1269" s="126">
        <v>109</v>
      </c>
      <c r="M1269" s="126">
        <f>N1269</f>
        <v>85</v>
      </c>
      <c r="N1269" s="425">
        <f>ROUND(L1269*0.7797,0)</f>
        <v>85</v>
      </c>
      <c r="O1269" s="126"/>
      <c r="P1269" s="194" t="s">
        <v>3348</v>
      </c>
      <c r="Q1269" s="193">
        <v>1.39</v>
      </c>
      <c r="R1269" s="193">
        <v>3.3</v>
      </c>
      <c r="S1269" s="193">
        <v>1.91</v>
      </c>
      <c r="T1269" s="193">
        <v>1.91</v>
      </c>
      <c r="U1269" s="193">
        <v>161.594</v>
      </c>
      <c r="V1269" s="194" t="s">
        <v>245</v>
      </c>
      <c r="W1269" s="226">
        <v>215</v>
      </c>
      <c r="X1269" s="226">
        <v>183</v>
      </c>
      <c r="Y1269" s="194" t="s">
        <v>3349</v>
      </c>
      <c r="Z1269" s="202" t="s">
        <v>334</v>
      </c>
      <c r="AA1269" s="556" t="s">
        <v>335</v>
      </c>
      <c r="AB1269" s="556" t="s">
        <v>190</v>
      </c>
      <c r="AC1269" s="556">
        <f>SUMIF(Sheet3!B:B,C1269,Sheet3!D:D)</f>
        <v>65</v>
      </c>
      <c r="AD1269" s="193">
        <f>(ROUND(AC1269*T1269,0))</f>
        <v>124</v>
      </c>
      <c r="AE1269" s="557"/>
      <c r="AF1269" s="558"/>
    </row>
    <row r="1270" outlineLevel="2" spans="1:32">
      <c r="A1270" s="126"/>
      <c r="B1270" s="194"/>
      <c r="C1270" s="194"/>
      <c r="D1270" s="194"/>
      <c r="E1270" s="194"/>
      <c r="F1270" s="311" t="s">
        <v>3348</v>
      </c>
      <c r="G1270" s="193">
        <v>1.894</v>
      </c>
      <c r="H1270" s="193">
        <v>3.285</v>
      </c>
      <c r="I1270" s="193"/>
      <c r="J1270" s="193"/>
      <c r="K1270" s="126"/>
      <c r="L1270" s="126"/>
      <c r="M1270" s="126"/>
      <c r="N1270" s="425"/>
      <c r="O1270" s="126"/>
      <c r="P1270" s="194" t="s">
        <v>3348</v>
      </c>
      <c r="Q1270" s="193"/>
      <c r="R1270" s="193"/>
      <c r="S1270" s="193"/>
      <c r="T1270" s="193"/>
      <c r="U1270" s="193"/>
      <c r="V1270" s="194"/>
      <c r="W1270" s="226"/>
      <c r="X1270" s="226"/>
      <c r="Y1270" s="194"/>
      <c r="Z1270" s="203"/>
      <c r="AA1270" s="560"/>
      <c r="AB1270" s="560"/>
      <c r="AC1270" s="560"/>
      <c r="AD1270" s="193"/>
      <c r="AE1270" s="561"/>
      <c r="AF1270" s="562"/>
    </row>
    <row r="1271" ht="36" outlineLevel="2" spans="1:32">
      <c r="A1271" s="126">
        <f>MAX($A$7:A1270)+1</f>
        <v>906</v>
      </c>
      <c r="B1271" s="194" t="s">
        <v>143</v>
      </c>
      <c r="C1271" s="407" t="s">
        <v>144</v>
      </c>
      <c r="D1271" s="194" t="s">
        <v>186</v>
      </c>
      <c r="E1271" s="194" t="s">
        <v>3350</v>
      </c>
      <c r="F1271" s="194" t="s">
        <v>3351</v>
      </c>
      <c r="G1271" s="193">
        <v>0</v>
      </c>
      <c r="H1271" s="193">
        <v>0.85</v>
      </c>
      <c r="I1271" s="193"/>
      <c r="J1271" s="193">
        <v>0.85</v>
      </c>
      <c r="K1271" s="126">
        <v>56.46</v>
      </c>
      <c r="L1271" s="126">
        <v>56</v>
      </c>
      <c r="M1271" s="126">
        <f>N1271</f>
        <v>44</v>
      </c>
      <c r="N1271" s="425">
        <f>ROUND(L1271*0.7797,0)</f>
        <v>44</v>
      </c>
      <c r="O1271" s="126"/>
      <c r="P1271" s="194"/>
      <c r="Q1271" s="194"/>
      <c r="R1271" s="194"/>
      <c r="S1271" s="194"/>
      <c r="T1271" s="194"/>
      <c r="U1271" s="194"/>
      <c r="V1271" s="194" t="s">
        <v>245</v>
      </c>
      <c r="W1271" s="226">
        <v>150</v>
      </c>
      <c r="X1271" s="226">
        <v>128</v>
      </c>
      <c r="Y1271" s="194" t="s">
        <v>3352</v>
      </c>
      <c r="Z1271" s="193" t="s">
        <v>334</v>
      </c>
      <c r="AA1271" s="554"/>
      <c r="AB1271" s="554" t="s">
        <v>190</v>
      </c>
      <c r="AC1271" s="554">
        <f>SUMIF(Sheet3!B:B,C1271,Sheet3!D:D)</f>
        <v>65</v>
      </c>
      <c r="AD1271" s="194"/>
      <c r="AE1271" s="75"/>
      <c r="AF1271" s="650" t="s">
        <v>533</v>
      </c>
    </row>
    <row r="1272" customFormat="1" ht="36" spans="1:32">
      <c r="A1272" s="5" t="s">
        <v>3353</v>
      </c>
      <c r="B1272" s="74" t="s">
        <v>143</v>
      </c>
      <c r="C1272" s="74" t="s">
        <v>144</v>
      </c>
      <c r="D1272" s="559" t="s">
        <v>186</v>
      </c>
      <c r="E1272" s="565" t="s">
        <v>3354</v>
      </c>
      <c r="F1272" s="584" t="s">
        <v>3355</v>
      </c>
      <c r="G1272" s="559" t="s">
        <v>3356</v>
      </c>
      <c r="H1272" s="559" t="s">
        <v>3357</v>
      </c>
      <c r="I1272" s="585"/>
      <c r="J1272" s="585"/>
      <c r="K1272" s="559"/>
      <c r="L1272" s="555"/>
      <c r="M1272" s="559"/>
      <c r="N1272" s="559"/>
      <c r="O1272" s="585"/>
      <c r="P1272" s="559" t="s">
        <v>3355</v>
      </c>
      <c r="Q1272" s="559" t="s">
        <v>3356</v>
      </c>
      <c r="R1272" s="559" t="s">
        <v>3357</v>
      </c>
      <c r="S1272" s="555">
        <v>0.423</v>
      </c>
      <c r="T1272" s="555">
        <v>0.423</v>
      </c>
      <c r="U1272" s="555">
        <v>19.44</v>
      </c>
      <c r="V1272" s="559" t="s">
        <v>245</v>
      </c>
      <c r="W1272" s="555">
        <v>23.204</v>
      </c>
      <c r="X1272" s="555">
        <v>19.44</v>
      </c>
      <c r="Y1272" s="559" t="s">
        <v>3358</v>
      </c>
      <c r="Z1272" s="585" t="s">
        <v>374</v>
      </c>
      <c r="AA1272" s="563" t="s">
        <v>335</v>
      </c>
      <c r="AB1272" s="563" t="s">
        <v>190</v>
      </c>
      <c r="AC1272" s="563">
        <f>SUMIF(Sheet3!B:B,C1272,Sheet3!D:D)</f>
        <v>65</v>
      </c>
      <c r="AD1272" s="559">
        <f>(ROUND(AC1272*T1272,0))</f>
        <v>27</v>
      </c>
      <c r="AE1272" s="566"/>
      <c r="AF1272" s="554"/>
    </row>
    <row r="1273" customFormat="1" ht="36" spans="1:32">
      <c r="A1273" s="5" t="s">
        <v>3359</v>
      </c>
      <c r="B1273" s="74" t="s">
        <v>143</v>
      </c>
      <c r="C1273" s="74" t="s">
        <v>144</v>
      </c>
      <c r="D1273" s="559" t="s">
        <v>186</v>
      </c>
      <c r="E1273" s="565" t="s">
        <v>3360</v>
      </c>
      <c r="F1273" s="584" t="s">
        <v>3361</v>
      </c>
      <c r="G1273" s="559" t="s">
        <v>348</v>
      </c>
      <c r="H1273" s="559" t="s">
        <v>3362</v>
      </c>
      <c r="I1273" s="585"/>
      <c r="J1273" s="585"/>
      <c r="K1273" s="559"/>
      <c r="L1273" s="555"/>
      <c r="M1273" s="559"/>
      <c r="N1273" s="559"/>
      <c r="O1273" s="585"/>
      <c r="P1273" s="559" t="s">
        <v>3361</v>
      </c>
      <c r="Q1273" s="559" t="s">
        <v>348</v>
      </c>
      <c r="R1273" s="559" t="s">
        <v>3362</v>
      </c>
      <c r="S1273" s="555">
        <v>0.23</v>
      </c>
      <c r="T1273" s="555">
        <v>0.23</v>
      </c>
      <c r="U1273" s="555">
        <v>28.231</v>
      </c>
      <c r="V1273" s="559" t="s">
        <v>245</v>
      </c>
      <c r="W1273" s="555">
        <v>34.218</v>
      </c>
      <c r="X1273" s="555">
        <v>28.231</v>
      </c>
      <c r="Y1273" s="559" t="s">
        <v>3363</v>
      </c>
      <c r="Z1273" s="585" t="s">
        <v>374</v>
      </c>
      <c r="AA1273" s="563" t="s">
        <v>335</v>
      </c>
      <c r="AB1273" s="563" t="s">
        <v>190</v>
      </c>
      <c r="AC1273" s="563">
        <f>SUMIF(Sheet3!B:B,C1273,Sheet3!D:D)</f>
        <v>65</v>
      </c>
      <c r="AD1273" s="559">
        <f>(ROUND(AC1273*T1273,0))</f>
        <v>15</v>
      </c>
      <c r="AE1273" s="566"/>
      <c r="AF1273" s="554"/>
    </row>
    <row r="1274" ht="24" outlineLevel="2" spans="1:32">
      <c r="A1274" s="216">
        <f>MAX($A$7:A1271)+1</f>
        <v>907</v>
      </c>
      <c r="B1274" s="194" t="s">
        <v>143</v>
      </c>
      <c r="C1274" s="194" t="s">
        <v>145</v>
      </c>
      <c r="D1274" s="194" t="s">
        <v>186</v>
      </c>
      <c r="E1274" s="194" t="s">
        <v>3364</v>
      </c>
      <c r="F1274" s="311" t="s">
        <v>3365</v>
      </c>
      <c r="G1274" s="193">
        <v>0</v>
      </c>
      <c r="H1274" s="193">
        <v>0.772</v>
      </c>
      <c r="I1274" s="193"/>
      <c r="J1274" s="193">
        <v>0.772</v>
      </c>
      <c r="K1274" s="126">
        <v>36.68</v>
      </c>
      <c r="L1274" s="126">
        <v>37</v>
      </c>
      <c r="M1274" s="126">
        <f>N1274</f>
        <v>29</v>
      </c>
      <c r="N1274" s="425">
        <f>ROUND(L1274*0.7797,0)</f>
        <v>29</v>
      </c>
      <c r="O1274" s="126"/>
      <c r="P1274" s="194" t="s">
        <v>3365</v>
      </c>
      <c r="Q1274" s="193">
        <v>0</v>
      </c>
      <c r="R1274" s="193">
        <v>0.772</v>
      </c>
      <c r="S1274" s="193">
        <v>0.772</v>
      </c>
      <c r="T1274" s="193">
        <v>0.772</v>
      </c>
      <c r="U1274" s="193">
        <v>36.096</v>
      </c>
      <c r="V1274" s="194" t="s">
        <v>245</v>
      </c>
      <c r="W1274" s="226">
        <v>45.45</v>
      </c>
      <c r="X1274" s="226">
        <v>36.68</v>
      </c>
      <c r="Y1274" s="194" t="s">
        <v>3366</v>
      </c>
      <c r="Z1274" s="193" t="s">
        <v>334</v>
      </c>
      <c r="AA1274" s="563" t="s">
        <v>335</v>
      </c>
      <c r="AB1274" s="563" t="s">
        <v>190</v>
      </c>
      <c r="AC1274" s="563">
        <f>SUMIF(Sheet3!B:B,C1274,Sheet3!D:D)</f>
        <v>65</v>
      </c>
      <c r="AD1274" s="193">
        <f>(ROUND(AC1274*T1274,0))</f>
        <v>50</v>
      </c>
      <c r="AE1274" s="75"/>
      <c r="AF1274" s="554"/>
    </row>
    <row r="1275" outlineLevel="2" spans="1:32">
      <c r="A1275" s="216">
        <f>MAX($A$7:A1274)+1</f>
        <v>908</v>
      </c>
      <c r="B1275" s="194" t="s">
        <v>143</v>
      </c>
      <c r="C1275" s="194" t="s">
        <v>145</v>
      </c>
      <c r="D1275" s="194" t="s">
        <v>186</v>
      </c>
      <c r="E1275" s="194" t="s">
        <v>3367</v>
      </c>
      <c r="F1275" s="311" t="s">
        <v>3368</v>
      </c>
      <c r="G1275" s="193">
        <v>0</v>
      </c>
      <c r="H1275" s="193">
        <v>1.178</v>
      </c>
      <c r="I1275" s="193"/>
      <c r="J1275" s="193">
        <v>3.76</v>
      </c>
      <c r="K1275" s="126">
        <v>244.4</v>
      </c>
      <c r="L1275" s="126">
        <v>244</v>
      </c>
      <c r="M1275" s="126">
        <f>N1275</f>
        <v>190</v>
      </c>
      <c r="N1275" s="425">
        <f>ROUND(L1275*0.7797,0)</f>
        <v>190</v>
      </c>
      <c r="O1275" s="126"/>
      <c r="P1275" s="194" t="s">
        <v>3368</v>
      </c>
      <c r="Q1275" s="193">
        <v>0</v>
      </c>
      <c r="R1275" s="193">
        <v>1.178</v>
      </c>
      <c r="S1275" s="193">
        <v>1.178</v>
      </c>
      <c r="T1275" s="202">
        <v>3.712</v>
      </c>
      <c r="U1275" s="202">
        <v>334.209</v>
      </c>
      <c r="V1275" s="199" t="s">
        <v>245</v>
      </c>
      <c r="W1275" s="226">
        <v>545</v>
      </c>
      <c r="X1275" s="226">
        <v>465</v>
      </c>
      <c r="Y1275" s="194" t="s">
        <v>3369</v>
      </c>
      <c r="Z1275" s="202" t="s">
        <v>334</v>
      </c>
      <c r="AA1275" s="556" t="s">
        <v>335</v>
      </c>
      <c r="AB1275" s="556" t="s">
        <v>190</v>
      </c>
      <c r="AC1275" s="556">
        <f>SUMIF(Sheet3!B:B,C1275,Sheet3!D:D)</f>
        <v>65</v>
      </c>
      <c r="AD1275" s="202">
        <f>(ROUND(AC1275*T1275,0))</f>
        <v>241</v>
      </c>
      <c r="AE1275" s="557"/>
      <c r="AF1275" s="558"/>
    </row>
    <row r="1276" outlineLevel="2" spans="1:32">
      <c r="A1276" s="216"/>
      <c r="B1276" s="194"/>
      <c r="C1276" s="194"/>
      <c r="D1276" s="194"/>
      <c r="E1276" s="194"/>
      <c r="F1276" s="311" t="s">
        <v>3370</v>
      </c>
      <c r="G1276" s="193">
        <v>0</v>
      </c>
      <c r="H1276" s="193">
        <v>0.74</v>
      </c>
      <c r="I1276" s="193"/>
      <c r="J1276" s="193"/>
      <c r="K1276" s="126"/>
      <c r="L1276" s="126"/>
      <c r="M1276" s="126"/>
      <c r="N1276" s="425"/>
      <c r="O1276" s="126"/>
      <c r="P1276" s="194" t="s">
        <v>3370</v>
      </c>
      <c r="Q1276" s="193">
        <v>0</v>
      </c>
      <c r="R1276" s="193">
        <v>0.74</v>
      </c>
      <c r="S1276" s="193">
        <v>0.74</v>
      </c>
      <c r="T1276" s="252"/>
      <c r="U1276" s="252"/>
      <c r="V1276" s="253"/>
      <c r="W1276" s="226"/>
      <c r="X1276" s="226"/>
      <c r="Y1276" s="194"/>
      <c r="Z1276" s="252"/>
      <c r="AA1276" s="575"/>
      <c r="AB1276" s="575"/>
      <c r="AC1276" s="575"/>
      <c r="AD1276" s="252"/>
      <c r="AE1276" s="576"/>
      <c r="AF1276" s="577"/>
    </row>
    <row r="1277" outlineLevel="2" spans="1:32">
      <c r="A1277" s="216"/>
      <c r="B1277" s="194"/>
      <c r="C1277" s="194"/>
      <c r="D1277" s="194"/>
      <c r="E1277" s="194"/>
      <c r="F1277" s="311" t="s">
        <v>3371</v>
      </c>
      <c r="G1277" s="193">
        <v>0</v>
      </c>
      <c r="H1277" s="193">
        <v>0.946</v>
      </c>
      <c r="I1277" s="193"/>
      <c r="J1277" s="193"/>
      <c r="K1277" s="126"/>
      <c r="L1277" s="126"/>
      <c r="M1277" s="126"/>
      <c r="N1277" s="425"/>
      <c r="O1277" s="126"/>
      <c r="P1277" s="194" t="s">
        <v>3371</v>
      </c>
      <c r="Q1277" s="193">
        <v>0</v>
      </c>
      <c r="R1277" s="193">
        <v>0.946</v>
      </c>
      <c r="S1277" s="193">
        <v>0.946</v>
      </c>
      <c r="T1277" s="252"/>
      <c r="U1277" s="252"/>
      <c r="V1277" s="253"/>
      <c r="W1277" s="226"/>
      <c r="X1277" s="226"/>
      <c r="Y1277" s="194"/>
      <c r="Z1277" s="252"/>
      <c r="AA1277" s="575"/>
      <c r="AB1277" s="575"/>
      <c r="AC1277" s="575"/>
      <c r="AD1277" s="252"/>
      <c r="AE1277" s="576"/>
      <c r="AF1277" s="577"/>
    </row>
    <row r="1278" outlineLevel="2" spans="1:32">
      <c r="A1278" s="216"/>
      <c r="B1278" s="194"/>
      <c r="C1278" s="194"/>
      <c r="D1278" s="194"/>
      <c r="E1278" s="194"/>
      <c r="F1278" s="311" t="s">
        <v>3372</v>
      </c>
      <c r="G1278" s="193">
        <v>0.21</v>
      </c>
      <c r="H1278" s="193">
        <v>1.106</v>
      </c>
      <c r="I1278" s="193"/>
      <c r="J1278" s="193"/>
      <c r="K1278" s="126"/>
      <c r="L1278" s="126"/>
      <c r="M1278" s="126"/>
      <c r="N1278" s="425"/>
      <c r="O1278" s="126"/>
      <c r="P1278" s="194" t="s">
        <v>3372</v>
      </c>
      <c r="Q1278" s="193">
        <v>0.21</v>
      </c>
      <c r="R1278" s="193">
        <v>1.106</v>
      </c>
      <c r="S1278" s="193">
        <v>0.848</v>
      </c>
      <c r="T1278" s="203"/>
      <c r="U1278" s="203"/>
      <c r="V1278" s="200"/>
      <c r="W1278" s="226"/>
      <c r="X1278" s="226"/>
      <c r="Y1278" s="194"/>
      <c r="Z1278" s="203"/>
      <c r="AA1278" s="560"/>
      <c r="AB1278" s="560"/>
      <c r="AC1278" s="560"/>
      <c r="AD1278" s="203"/>
      <c r="AE1278" s="561"/>
      <c r="AF1278" s="562"/>
    </row>
    <row r="1279" outlineLevel="2" spans="1:32">
      <c r="A1279" s="216">
        <f>MAX($A$7:A1278)+1</f>
        <v>909</v>
      </c>
      <c r="B1279" s="194" t="s">
        <v>143</v>
      </c>
      <c r="C1279" s="194" t="s">
        <v>145</v>
      </c>
      <c r="D1279" s="194" t="s">
        <v>186</v>
      </c>
      <c r="E1279" s="194" t="s">
        <v>3373</v>
      </c>
      <c r="F1279" s="311" t="s">
        <v>3374</v>
      </c>
      <c r="G1279" s="193">
        <v>0</v>
      </c>
      <c r="H1279" s="193">
        <v>1.351</v>
      </c>
      <c r="I1279" s="193"/>
      <c r="J1279" s="193">
        <v>1.975</v>
      </c>
      <c r="K1279" s="126">
        <v>141.92</v>
      </c>
      <c r="L1279" s="126">
        <v>142</v>
      </c>
      <c r="M1279" s="126">
        <f>N1279</f>
        <v>111</v>
      </c>
      <c r="N1279" s="425">
        <f>ROUND(L1279*0.7797,0)</f>
        <v>111</v>
      </c>
      <c r="O1279" s="126"/>
      <c r="P1279" s="194" t="s">
        <v>3374</v>
      </c>
      <c r="Q1279" s="193">
        <v>0</v>
      </c>
      <c r="R1279" s="193">
        <v>1.346</v>
      </c>
      <c r="S1279" s="193">
        <v>1.346</v>
      </c>
      <c r="T1279" s="202">
        <v>1.956</v>
      </c>
      <c r="U1279" s="202">
        <v>392.256</v>
      </c>
      <c r="V1279" s="199" t="s">
        <v>245</v>
      </c>
      <c r="W1279" s="226">
        <v>545</v>
      </c>
      <c r="X1279" s="226">
        <v>425.26</v>
      </c>
      <c r="Y1279" s="194" t="s">
        <v>3369</v>
      </c>
      <c r="Z1279" s="202" t="s">
        <v>334</v>
      </c>
      <c r="AA1279" s="556" t="s">
        <v>335</v>
      </c>
      <c r="AB1279" s="556" t="s">
        <v>190</v>
      </c>
      <c r="AC1279" s="556">
        <f>SUMIF(Sheet3!B:B,C1279,Sheet3!D:D)</f>
        <v>65</v>
      </c>
      <c r="AD1279" s="202">
        <f>(ROUND(AC1279*T1279,0))</f>
        <v>127</v>
      </c>
      <c r="AE1279" s="557"/>
      <c r="AF1279" s="558"/>
    </row>
    <row r="1280" outlineLevel="2" spans="1:32">
      <c r="A1280" s="216"/>
      <c r="B1280" s="194"/>
      <c r="C1280" s="194"/>
      <c r="D1280" s="194"/>
      <c r="E1280" s="194"/>
      <c r="F1280" s="311" t="s">
        <v>3375</v>
      </c>
      <c r="G1280" s="193">
        <v>3.895</v>
      </c>
      <c r="H1280" s="193">
        <v>4.519</v>
      </c>
      <c r="I1280" s="193"/>
      <c r="J1280" s="193"/>
      <c r="K1280" s="126"/>
      <c r="L1280" s="126"/>
      <c r="M1280" s="126"/>
      <c r="N1280" s="425"/>
      <c r="O1280" s="126"/>
      <c r="P1280" s="194" t="s">
        <v>3375</v>
      </c>
      <c r="Q1280" s="193">
        <v>3.895</v>
      </c>
      <c r="R1280" s="193">
        <v>4.505</v>
      </c>
      <c r="S1280" s="193">
        <v>0.61</v>
      </c>
      <c r="T1280" s="203"/>
      <c r="U1280" s="203"/>
      <c r="V1280" s="200"/>
      <c r="W1280" s="226"/>
      <c r="X1280" s="226"/>
      <c r="Y1280" s="194"/>
      <c r="Z1280" s="203"/>
      <c r="AA1280" s="560"/>
      <c r="AB1280" s="560"/>
      <c r="AC1280" s="560"/>
      <c r="AD1280" s="203"/>
      <c r="AE1280" s="561"/>
      <c r="AF1280" s="562"/>
    </row>
    <row r="1281" customFormat="1" ht="36" spans="1:32">
      <c r="A1281" s="5" t="s">
        <v>3376</v>
      </c>
      <c r="B1281" s="74" t="s">
        <v>143</v>
      </c>
      <c r="C1281" s="74" t="s">
        <v>145</v>
      </c>
      <c r="D1281" s="559"/>
      <c r="E1281" s="565" t="s">
        <v>3377</v>
      </c>
      <c r="F1281" s="559" t="s">
        <v>3378</v>
      </c>
      <c r="G1281" s="559" t="s">
        <v>348</v>
      </c>
      <c r="H1281" s="559" t="s">
        <v>3379</v>
      </c>
      <c r="I1281" s="585"/>
      <c r="J1281" s="585"/>
      <c r="K1281" s="559"/>
      <c r="L1281" s="555"/>
      <c r="M1281" s="559"/>
      <c r="N1281" s="559"/>
      <c r="O1281" s="585"/>
      <c r="P1281" s="559"/>
      <c r="Q1281" s="559"/>
      <c r="R1281" s="559"/>
      <c r="S1281" s="555"/>
      <c r="T1281" s="555"/>
      <c r="U1281" s="555"/>
      <c r="V1281" s="559" t="s">
        <v>245</v>
      </c>
      <c r="W1281" s="555">
        <v>624.76</v>
      </c>
      <c r="X1281" s="555">
        <v>512.01</v>
      </c>
      <c r="Y1281" s="559" t="s">
        <v>3380</v>
      </c>
      <c r="Z1281" s="585" t="s">
        <v>374</v>
      </c>
      <c r="AA1281" s="554"/>
      <c r="AB1281" s="554" t="s">
        <v>190</v>
      </c>
      <c r="AC1281" s="554">
        <f>SUMIF(Sheet3!B:B,C1281,Sheet3!D:D)</f>
        <v>65</v>
      </c>
      <c r="AD1281" s="559"/>
      <c r="AE1281" s="566"/>
      <c r="AF1281" s="554"/>
    </row>
    <row r="1282" ht="60" outlineLevel="2" spans="1:32">
      <c r="A1282" s="216">
        <f>MAX($A$7:A1280)+1</f>
        <v>910</v>
      </c>
      <c r="B1282" s="194" t="s">
        <v>143</v>
      </c>
      <c r="C1282" s="194" t="s">
        <v>146</v>
      </c>
      <c r="D1282" s="194" t="s">
        <v>186</v>
      </c>
      <c r="E1282" s="194" t="s">
        <v>3381</v>
      </c>
      <c r="F1282" s="311" t="s">
        <v>3382</v>
      </c>
      <c r="G1282" s="193">
        <v>0.6</v>
      </c>
      <c r="H1282" s="193">
        <v>1.279</v>
      </c>
      <c r="I1282" s="193"/>
      <c r="J1282" s="193">
        <v>0.679</v>
      </c>
      <c r="K1282" s="126">
        <v>56.02</v>
      </c>
      <c r="L1282" s="126">
        <v>56</v>
      </c>
      <c r="M1282" s="126">
        <f>N1282</f>
        <v>44</v>
      </c>
      <c r="N1282" s="425">
        <f t="shared" ref="N1282:N1295" si="122">ROUND(L1282*0.7797,0)</f>
        <v>44</v>
      </c>
      <c r="O1282" s="126"/>
      <c r="P1282" s="194" t="s">
        <v>3382</v>
      </c>
      <c r="Q1282" s="193">
        <v>0.638</v>
      </c>
      <c r="R1282" s="193">
        <v>1.317</v>
      </c>
      <c r="S1282" s="193">
        <v>0.679</v>
      </c>
      <c r="T1282" s="193">
        <v>0.679</v>
      </c>
      <c r="U1282" s="193">
        <v>85.146</v>
      </c>
      <c r="V1282" s="194" t="s">
        <v>245</v>
      </c>
      <c r="W1282" s="226">
        <v>96.044</v>
      </c>
      <c r="X1282" s="226">
        <v>85.146</v>
      </c>
      <c r="Y1282" s="194" t="s">
        <v>3383</v>
      </c>
      <c r="Z1282" s="193" t="s">
        <v>334</v>
      </c>
      <c r="AA1282" s="563" t="s">
        <v>335</v>
      </c>
      <c r="AB1282" s="563" t="s">
        <v>190</v>
      </c>
      <c r="AC1282" s="563">
        <f>SUMIF(Sheet3!B:B,C1282,Sheet3!D:D)</f>
        <v>82.5</v>
      </c>
      <c r="AD1282" s="193">
        <f t="shared" ref="AD1282:AD1295" si="123">(ROUND(AC1282*T1282,0))</f>
        <v>56</v>
      </c>
      <c r="AE1282" s="75"/>
      <c r="AF1282" s="554"/>
    </row>
    <row r="1283" ht="60" outlineLevel="2" spans="1:32">
      <c r="A1283" s="216">
        <f>MAX($A$7:A1282)+1</f>
        <v>911</v>
      </c>
      <c r="B1283" s="194" t="s">
        <v>143</v>
      </c>
      <c r="C1283" s="194" t="s">
        <v>146</v>
      </c>
      <c r="D1283" s="194" t="s">
        <v>702</v>
      </c>
      <c r="E1283" s="194" t="s">
        <v>3384</v>
      </c>
      <c r="F1283" s="311" t="s">
        <v>3385</v>
      </c>
      <c r="G1283" s="193">
        <v>0</v>
      </c>
      <c r="H1283" s="193">
        <v>1.189</v>
      </c>
      <c r="I1283" s="193"/>
      <c r="J1283" s="193">
        <v>1.189</v>
      </c>
      <c r="K1283" s="126">
        <v>98.09</v>
      </c>
      <c r="L1283" s="126">
        <v>98</v>
      </c>
      <c r="M1283" s="126">
        <f>N1283</f>
        <v>76</v>
      </c>
      <c r="N1283" s="425">
        <f t="shared" si="122"/>
        <v>76</v>
      </c>
      <c r="O1283" s="126"/>
      <c r="P1283" s="194" t="s">
        <v>3385</v>
      </c>
      <c r="Q1283" s="193">
        <v>0</v>
      </c>
      <c r="R1283" s="193">
        <v>1.26</v>
      </c>
      <c r="S1283" s="193">
        <v>1.26</v>
      </c>
      <c r="T1283" s="193">
        <v>1.26</v>
      </c>
      <c r="U1283" s="193">
        <v>144.94</v>
      </c>
      <c r="V1283" s="194" t="s">
        <v>245</v>
      </c>
      <c r="W1283" s="226">
        <v>223.526</v>
      </c>
      <c r="X1283" s="226">
        <v>166.466</v>
      </c>
      <c r="Y1283" s="194" t="s">
        <v>3386</v>
      </c>
      <c r="Z1283" s="193" t="s">
        <v>334</v>
      </c>
      <c r="AA1283" s="563" t="s">
        <v>335</v>
      </c>
      <c r="AB1283" s="563" t="s">
        <v>190</v>
      </c>
      <c r="AC1283" s="563">
        <f>SUMIF(Sheet3!B:B,C1283,Sheet3!D:D)</f>
        <v>82.5</v>
      </c>
      <c r="AD1283" s="193">
        <f t="shared" si="123"/>
        <v>104</v>
      </c>
      <c r="AE1283" s="75"/>
      <c r="AF1283" s="554"/>
    </row>
    <row r="1284" ht="60" outlineLevel="2" spans="1:32">
      <c r="A1284" s="216">
        <f>MAX($A$7:A1283)+1</f>
        <v>912</v>
      </c>
      <c r="B1284" s="194" t="s">
        <v>143</v>
      </c>
      <c r="C1284" s="194" t="s">
        <v>146</v>
      </c>
      <c r="D1284" s="194" t="s">
        <v>186</v>
      </c>
      <c r="E1284" s="194" t="s">
        <v>3387</v>
      </c>
      <c r="F1284" s="311" t="s">
        <v>3388</v>
      </c>
      <c r="G1284" s="193">
        <v>0</v>
      </c>
      <c r="H1284" s="193">
        <v>1.59</v>
      </c>
      <c r="I1284" s="193"/>
      <c r="J1284" s="193">
        <v>1.59</v>
      </c>
      <c r="K1284" s="126">
        <v>131.18</v>
      </c>
      <c r="L1284" s="126">
        <v>131</v>
      </c>
      <c r="M1284" s="126">
        <f>N1284</f>
        <v>102</v>
      </c>
      <c r="N1284" s="425">
        <f t="shared" si="122"/>
        <v>102</v>
      </c>
      <c r="O1284" s="126"/>
      <c r="P1284" s="194" t="s">
        <v>3388</v>
      </c>
      <c r="Q1284" s="193">
        <v>0</v>
      </c>
      <c r="R1284" s="193">
        <v>1.59</v>
      </c>
      <c r="S1284" s="193">
        <v>1.59</v>
      </c>
      <c r="T1284" s="193">
        <v>1.59</v>
      </c>
      <c r="U1284" s="193">
        <v>153.512</v>
      </c>
      <c r="V1284" s="194" t="s">
        <v>245</v>
      </c>
      <c r="W1284" s="226">
        <v>238</v>
      </c>
      <c r="X1284" s="226">
        <v>190.4</v>
      </c>
      <c r="Y1284" s="194" t="s">
        <v>3389</v>
      </c>
      <c r="Z1284" s="193" t="s">
        <v>334</v>
      </c>
      <c r="AA1284" s="563" t="s">
        <v>335</v>
      </c>
      <c r="AB1284" s="563" t="s">
        <v>190</v>
      </c>
      <c r="AC1284" s="563">
        <f>SUMIF(Sheet3!B:B,C1284,Sheet3!D:D)</f>
        <v>82.5</v>
      </c>
      <c r="AD1284" s="193">
        <f t="shared" si="123"/>
        <v>131</v>
      </c>
      <c r="AE1284" s="75"/>
      <c r="AF1284" s="554"/>
    </row>
    <row r="1285" ht="48" outlineLevel="2" spans="1:32">
      <c r="A1285" s="216">
        <f>MAX($A$7:A1284)+1</f>
        <v>913</v>
      </c>
      <c r="B1285" s="194" t="s">
        <v>143</v>
      </c>
      <c r="C1285" s="194" t="s">
        <v>146</v>
      </c>
      <c r="D1285" s="194" t="s">
        <v>186</v>
      </c>
      <c r="E1285" s="194" t="s">
        <v>3390</v>
      </c>
      <c r="F1285" s="311" t="s">
        <v>3391</v>
      </c>
      <c r="G1285" s="193">
        <v>0</v>
      </c>
      <c r="H1285" s="193">
        <v>0.928</v>
      </c>
      <c r="I1285" s="193"/>
      <c r="J1285" s="193">
        <v>0.928</v>
      </c>
      <c r="K1285" s="126">
        <v>76.56</v>
      </c>
      <c r="L1285" s="126">
        <v>77</v>
      </c>
      <c r="M1285" s="126">
        <f>N1285</f>
        <v>60</v>
      </c>
      <c r="N1285" s="425">
        <f t="shared" si="122"/>
        <v>60</v>
      </c>
      <c r="O1285" s="126"/>
      <c r="P1285" s="194" t="s">
        <v>3391</v>
      </c>
      <c r="Q1285" s="193">
        <v>0</v>
      </c>
      <c r="R1285" s="193">
        <v>0.928</v>
      </c>
      <c r="S1285" s="193">
        <v>0.749</v>
      </c>
      <c r="T1285" s="193">
        <v>0.749</v>
      </c>
      <c r="U1285" s="193">
        <v>87.445</v>
      </c>
      <c r="V1285" s="194" t="s">
        <v>245</v>
      </c>
      <c r="W1285" s="226">
        <v>139.182</v>
      </c>
      <c r="X1285" s="226">
        <v>108.586</v>
      </c>
      <c r="Y1285" s="194" t="s">
        <v>3392</v>
      </c>
      <c r="Z1285" s="193" t="s">
        <v>334</v>
      </c>
      <c r="AA1285" s="563" t="s">
        <v>335</v>
      </c>
      <c r="AB1285" s="563" t="s">
        <v>190</v>
      </c>
      <c r="AC1285" s="563">
        <f>SUMIF(Sheet3!B:B,C1285,Sheet3!D:D)</f>
        <v>82.5</v>
      </c>
      <c r="AD1285" s="193">
        <f t="shared" si="123"/>
        <v>62</v>
      </c>
      <c r="AE1285" s="75"/>
      <c r="AF1285" s="554"/>
    </row>
    <row r="1286" ht="48" outlineLevel="2" spans="1:32">
      <c r="A1286" s="216">
        <f>MAX($A$7:A1285)+1</f>
        <v>914</v>
      </c>
      <c r="B1286" s="194" t="s">
        <v>143</v>
      </c>
      <c r="C1286" s="194" t="s">
        <v>146</v>
      </c>
      <c r="D1286" s="194" t="s">
        <v>186</v>
      </c>
      <c r="E1286" s="194" t="s">
        <v>3393</v>
      </c>
      <c r="F1286" s="311" t="s">
        <v>3394</v>
      </c>
      <c r="G1286" s="193">
        <v>0</v>
      </c>
      <c r="H1286" s="193">
        <v>3.9</v>
      </c>
      <c r="I1286" s="193"/>
      <c r="J1286" s="193">
        <v>3.9</v>
      </c>
      <c r="K1286" s="126">
        <v>321.75</v>
      </c>
      <c r="L1286" s="126">
        <v>322</v>
      </c>
      <c r="M1286" s="126">
        <f>N1286+1</f>
        <v>252</v>
      </c>
      <c r="N1286" s="425">
        <f t="shared" si="122"/>
        <v>251</v>
      </c>
      <c r="O1286" s="126"/>
      <c r="P1286" s="194" t="s">
        <v>3394</v>
      </c>
      <c r="Q1286" s="193">
        <v>0</v>
      </c>
      <c r="R1286" s="193">
        <v>3.9</v>
      </c>
      <c r="S1286" s="193">
        <v>3.9</v>
      </c>
      <c r="T1286" s="193">
        <v>3.9</v>
      </c>
      <c r="U1286" s="193">
        <v>435.653</v>
      </c>
      <c r="V1286" s="194" t="s">
        <v>245</v>
      </c>
      <c r="W1286" s="226">
        <v>593.288</v>
      </c>
      <c r="X1286" s="226">
        <v>496.247</v>
      </c>
      <c r="Y1286" s="194" t="s">
        <v>3395</v>
      </c>
      <c r="Z1286" s="193" t="s">
        <v>334</v>
      </c>
      <c r="AA1286" s="563" t="s">
        <v>335</v>
      </c>
      <c r="AB1286" s="563" t="s">
        <v>190</v>
      </c>
      <c r="AC1286" s="563">
        <f>SUMIF(Sheet3!B:B,C1286,Sheet3!D:D)</f>
        <v>82.5</v>
      </c>
      <c r="AD1286" s="193">
        <f t="shared" si="123"/>
        <v>322</v>
      </c>
      <c r="AE1286" s="75"/>
      <c r="AF1286" s="554"/>
    </row>
    <row r="1287" ht="48" outlineLevel="2" spans="1:32">
      <c r="A1287" s="216">
        <f>MAX($A$7:A1286)+1</f>
        <v>915</v>
      </c>
      <c r="B1287" s="194" t="s">
        <v>143</v>
      </c>
      <c r="C1287" s="194" t="s">
        <v>146</v>
      </c>
      <c r="D1287" s="194" t="s">
        <v>186</v>
      </c>
      <c r="E1287" s="194" t="s">
        <v>3396</v>
      </c>
      <c r="F1287" s="311" t="s">
        <v>3397</v>
      </c>
      <c r="G1287" s="193">
        <v>0</v>
      </c>
      <c r="H1287" s="193">
        <v>2.742</v>
      </c>
      <c r="I1287" s="193"/>
      <c r="J1287" s="193">
        <v>2.742</v>
      </c>
      <c r="K1287" s="126">
        <v>226.22</v>
      </c>
      <c r="L1287" s="126">
        <v>226</v>
      </c>
      <c r="M1287" s="126">
        <f t="shared" ref="M1287:M1295" si="124">N1287</f>
        <v>176</v>
      </c>
      <c r="N1287" s="425">
        <f t="shared" si="122"/>
        <v>176</v>
      </c>
      <c r="O1287" s="126"/>
      <c r="P1287" s="194" t="s">
        <v>3397</v>
      </c>
      <c r="Q1287" s="193">
        <v>0</v>
      </c>
      <c r="R1287" s="193">
        <v>2.742</v>
      </c>
      <c r="S1287" s="193">
        <v>2.742</v>
      </c>
      <c r="T1287" s="193">
        <v>2.742</v>
      </c>
      <c r="U1287" s="193">
        <v>218.083</v>
      </c>
      <c r="V1287" s="194" t="s">
        <v>245</v>
      </c>
      <c r="W1287" s="226">
        <v>411.3</v>
      </c>
      <c r="X1287" s="226">
        <v>329.04</v>
      </c>
      <c r="Y1287" s="194" t="s">
        <v>3398</v>
      </c>
      <c r="Z1287" s="193" t="s">
        <v>334</v>
      </c>
      <c r="AA1287" s="563" t="s">
        <v>335</v>
      </c>
      <c r="AB1287" s="563" t="s">
        <v>190</v>
      </c>
      <c r="AC1287" s="563">
        <f>SUMIF(Sheet3!B:B,C1287,Sheet3!D:D)</f>
        <v>82.5</v>
      </c>
      <c r="AD1287" s="193">
        <f t="shared" si="123"/>
        <v>226</v>
      </c>
      <c r="AE1287" s="75"/>
      <c r="AF1287" s="554"/>
    </row>
    <row r="1288" ht="48" outlineLevel="2" spans="1:32">
      <c r="A1288" s="216">
        <f>MAX($A$7:A1287)+1</f>
        <v>916</v>
      </c>
      <c r="B1288" s="194" t="s">
        <v>143</v>
      </c>
      <c r="C1288" s="194" t="s">
        <v>146</v>
      </c>
      <c r="D1288" s="194" t="s">
        <v>186</v>
      </c>
      <c r="E1288" s="194" t="s">
        <v>3399</v>
      </c>
      <c r="F1288" s="311" t="s">
        <v>3400</v>
      </c>
      <c r="G1288" s="193">
        <v>0</v>
      </c>
      <c r="H1288" s="193">
        <v>1.129</v>
      </c>
      <c r="I1288" s="193"/>
      <c r="J1288" s="193">
        <v>1.129</v>
      </c>
      <c r="K1288" s="126">
        <v>98.18</v>
      </c>
      <c r="L1288" s="126">
        <v>98</v>
      </c>
      <c r="M1288" s="126">
        <f t="shared" si="124"/>
        <v>76</v>
      </c>
      <c r="N1288" s="425">
        <f t="shared" si="122"/>
        <v>76</v>
      </c>
      <c r="O1288" s="126"/>
      <c r="P1288" s="194" t="s">
        <v>3400</v>
      </c>
      <c r="Q1288" s="193">
        <v>0</v>
      </c>
      <c r="R1288" s="193">
        <v>1.16</v>
      </c>
      <c r="S1288" s="193">
        <v>1.16</v>
      </c>
      <c r="T1288" s="193">
        <v>1.16</v>
      </c>
      <c r="U1288" s="193">
        <v>112.505</v>
      </c>
      <c r="V1288" s="194" t="s">
        <v>245</v>
      </c>
      <c r="W1288" s="226">
        <v>150</v>
      </c>
      <c r="X1288" s="226">
        <v>120</v>
      </c>
      <c r="Y1288" s="194" t="s">
        <v>3401</v>
      </c>
      <c r="Z1288" s="193" t="s">
        <v>334</v>
      </c>
      <c r="AA1288" s="563" t="s">
        <v>335</v>
      </c>
      <c r="AB1288" s="563" t="s">
        <v>190</v>
      </c>
      <c r="AC1288" s="563">
        <f>SUMIF(Sheet3!B:B,C1288,Sheet3!D:D)</f>
        <v>82.5</v>
      </c>
      <c r="AD1288" s="193">
        <f t="shared" si="123"/>
        <v>96</v>
      </c>
      <c r="AE1288" s="75"/>
      <c r="AF1288" s="554"/>
    </row>
    <row r="1289" ht="60" outlineLevel="2" spans="1:32">
      <c r="A1289" s="216">
        <f>MAX($A$7:A1288)+1</f>
        <v>917</v>
      </c>
      <c r="B1289" s="194" t="s">
        <v>143</v>
      </c>
      <c r="C1289" s="194" t="s">
        <v>146</v>
      </c>
      <c r="D1289" s="194" t="s">
        <v>702</v>
      </c>
      <c r="E1289" s="194" t="s">
        <v>3402</v>
      </c>
      <c r="F1289" s="311" t="s">
        <v>3403</v>
      </c>
      <c r="G1289" s="193">
        <v>0</v>
      </c>
      <c r="H1289" s="193">
        <v>3.5</v>
      </c>
      <c r="I1289" s="193"/>
      <c r="J1289" s="193">
        <v>3.5</v>
      </c>
      <c r="K1289" s="126">
        <v>288.75</v>
      </c>
      <c r="L1289" s="126">
        <v>289</v>
      </c>
      <c r="M1289" s="126">
        <f t="shared" si="124"/>
        <v>225</v>
      </c>
      <c r="N1289" s="425">
        <f t="shared" si="122"/>
        <v>225</v>
      </c>
      <c r="O1289" s="126"/>
      <c r="P1289" s="194" t="s">
        <v>3403</v>
      </c>
      <c r="Q1289" s="193">
        <v>0</v>
      </c>
      <c r="R1289" s="193">
        <v>3.5</v>
      </c>
      <c r="S1289" s="193">
        <v>3.5</v>
      </c>
      <c r="T1289" s="193">
        <v>3.5</v>
      </c>
      <c r="U1289" s="193">
        <v>430.349</v>
      </c>
      <c r="V1289" s="194" t="s">
        <v>245</v>
      </c>
      <c r="W1289" s="226">
        <v>548.422</v>
      </c>
      <c r="X1289" s="226">
        <v>447.92</v>
      </c>
      <c r="Y1289" s="194" t="s">
        <v>3404</v>
      </c>
      <c r="Z1289" s="193" t="s">
        <v>334</v>
      </c>
      <c r="AA1289" s="563" t="s">
        <v>335</v>
      </c>
      <c r="AB1289" s="563" t="s">
        <v>190</v>
      </c>
      <c r="AC1289" s="563">
        <f>SUMIF(Sheet3!B:B,C1289,Sheet3!D:D)</f>
        <v>82.5</v>
      </c>
      <c r="AD1289" s="193">
        <f t="shared" si="123"/>
        <v>289</v>
      </c>
      <c r="AE1289" s="75"/>
      <c r="AF1289" s="554"/>
    </row>
    <row r="1290" ht="48" outlineLevel="2" spans="1:32">
      <c r="A1290" s="216">
        <f>MAX($A$7:A1289)+1</f>
        <v>918</v>
      </c>
      <c r="B1290" s="194" t="s">
        <v>143</v>
      </c>
      <c r="C1290" s="194" t="s">
        <v>146</v>
      </c>
      <c r="D1290" s="194" t="s">
        <v>186</v>
      </c>
      <c r="E1290" s="194" t="s">
        <v>3405</v>
      </c>
      <c r="F1290" s="311" t="s">
        <v>3406</v>
      </c>
      <c r="G1290" s="193">
        <v>0.54</v>
      </c>
      <c r="H1290" s="193">
        <v>1.352</v>
      </c>
      <c r="I1290" s="193"/>
      <c r="J1290" s="193">
        <v>0.812</v>
      </c>
      <c r="K1290" s="126">
        <v>66.99</v>
      </c>
      <c r="L1290" s="126">
        <v>67</v>
      </c>
      <c r="M1290" s="126">
        <f t="shared" si="124"/>
        <v>52</v>
      </c>
      <c r="N1290" s="425">
        <f t="shared" si="122"/>
        <v>52</v>
      </c>
      <c r="O1290" s="126"/>
      <c r="P1290" s="194" t="s">
        <v>3406</v>
      </c>
      <c r="Q1290" s="193">
        <v>0.54</v>
      </c>
      <c r="R1290" s="193">
        <v>1.328</v>
      </c>
      <c r="S1290" s="193">
        <v>0.788</v>
      </c>
      <c r="T1290" s="193">
        <v>0.788</v>
      </c>
      <c r="U1290" s="193">
        <v>79.174</v>
      </c>
      <c r="V1290" s="194" t="s">
        <v>245</v>
      </c>
      <c r="W1290" s="226">
        <v>97.336</v>
      </c>
      <c r="X1290" s="226">
        <v>79.174</v>
      </c>
      <c r="Y1290" s="194" t="s">
        <v>3407</v>
      </c>
      <c r="Z1290" s="193" t="s">
        <v>334</v>
      </c>
      <c r="AA1290" s="563" t="s">
        <v>335</v>
      </c>
      <c r="AB1290" s="563" t="s">
        <v>190</v>
      </c>
      <c r="AC1290" s="563">
        <f>SUMIF(Sheet3!B:B,C1290,Sheet3!D:D)</f>
        <v>82.5</v>
      </c>
      <c r="AD1290" s="193">
        <f t="shared" si="123"/>
        <v>65</v>
      </c>
      <c r="AE1290" s="75"/>
      <c r="AF1290" s="554"/>
    </row>
    <row r="1291" ht="60" outlineLevel="2" spans="1:32">
      <c r="A1291" s="216">
        <f>MAX($A$7:A1290)+1</f>
        <v>919</v>
      </c>
      <c r="B1291" s="194" t="s">
        <v>143</v>
      </c>
      <c r="C1291" s="194" t="s">
        <v>146</v>
      </c>
      <c r="D1291" s="194" t="s">
        <v>186</v>
      </c>
      <c r="E1291" s="194" t="s">
        <v>3408</v>
      </c>
      <c r="F1291" s="311" t="s">
        <v>3409</v>
      </c>
      <c r="G1291" s="193">
        <v>0</v>
      </c>
      <c r="H1291" s="193">
        <v>1.02</v>
      </c>
      <c r="I1291" s="193"/>
      <c r="J1291" s="193">
        <v>1.02</v>
      </c>
      <c r="K1291" s="126">
        <v>84.15</v>
      </c>
      <c r="L1291" s="126">
        <v>84</v>
      </c>
      <c r="M1291" s="126">
        <f t="shared" si="124"/>
        <v>65</v>
      </c>
      <c r="N1291" s="425">
        <f t="shared" si="122"/>
        <v>65</v>
      </c>
      <c r="O1291" s="126"/>
      <c r="P1291" s="194" t="s">
        <v>3409</v>
      </c>
      <c r="Q1291" s="193">
        <v>0</v>
      </c>
      <c r="R1291" s="193">
        <v>1.02</v>
      </c>
      <c r="S1291" s="193">
        <v>1.02</v>
      </c>
      <c r="T1291" s="193">
        <v>1.02</v>
      </c>
      <c r="U1291" s="193">
        <v>84.307</v>
      </c>
      <c r="V1291" s="194" t="s">
        <v>245</v>
      </c>
      <c r="W1291" s="226">
        <v>126.74</v>
      </c>
      <c r="X1291" s="226">
        <v>99.964</v>
      </c>
      <c r="Y1291" s="194" t="s">
        <v>3410</v>
      </c>
      <c r="Z1291" s="193" t="s">
        <v>334</v>
      </c>
      <c r="AA1291" s="563" t="s">
        <v>335</v>
      </c>
      <c r="AB1291" s="563" t="s">
        <v>190</v>
      </c>
      <c r="AC1291" s="563">
        <f>SUMIF(Sheet3!B:B,C1291,Sheet3!D:D)</f>
        <v>82.5</v>
      </c>
      <c r="AD1291" s="193">
        <f t="shared" si="123"/>
        <v>84</v>
      </c>
      <c r="AE1291" s="75"/>
      <c r="AF1291" s="554"/>
    </row>
    <row r="1292" ht="48" outlineLevel="2" spans="1:32">
      <c r="A1292" s="216">
        <f>MAX($A$7:A1291)+1</f>
        <v>920</v>
      </c>
      <c r="B1292" s="194" t="s">
        <v>143</v>
      </c>
      <c r="C1292" s="194" t="s">
        <v>146</v>
      </c>
      <c r="D1292" s="194" t="s">
        <v>186</v>
      </c>
      <c r="E1292" s="194" t="s">
        <v>3411</v>
      </c>
      <c r="F1292" s="311" t="s">
        <v>3412</v>
      </c>
      <c r="G1292" s="193">
        <v>0</v>
      </c>
      <c r="H1292" s="193">
        <v>0.605</v>
      </c>
      <c r="I1292" s="193"/>
      <c r="J1292" s="193">
        <v>0.605</v>
      </c>
      <c r="K1292" s="126">
        <v>49.91</v>
      </c>
      <c r="L1292" s="126">
        <v>50</v>
      </c>
      <c r="M1292" s="126">
        <f t="shared" si="124"/>
        <v>39</v>
      </c>
      <c r="N1292" s="425">
        <f t="shared" si="122"/>
        <v>39</v>
      </c>
      <c r="O1292" s="126"/>
      <c r="P1292" s="194" t="s">
        <v>3412</v>
      </c>
      <c r="Q1292" s="193">
        <v>0</v>
      </c>
      <c r="R1292" s="193">
        <v>0.605</v>
      </c>
      <c r="S1292" s="193">
        <v>0.605</v>
      </c>
      <c r="T1292" s="193">
        <v>0.605</v>
      </c>
      <c r="U1292" s="193">
        <v>77.443</v>
      </c>
      <c r="V1292" s="194" t="s">
        <v>245</v>
      </c>
      <c r="W1292" s="226">
        <v>90.117</v>
      </c>
      <c r="X1292" s="226">
        <v>77.443</v>
      </c>
      <c r="Y1292" s="194" t="s">
        <v>3413</v>
      </c>
      <c r="Z1292" s="193" t="s">
        <v>334</v>
      </c>
      <c r="AA1292" s="563" t="s">
        <v>335</v>
      </c>
      <c r="AB1292" s="563" t="s">
        <v>190</v>
      </c>
      <c r="AC1292" s="563">
        <f>SUMIF(Sheet3!B:B,C1292,Sheet3!D:D)</f>
        <v>82.5</v>
      </c>
      <c r="AD1292" s="193">
        <f t="shared" si="123"/>
        <v>50</v>
      </c>
      <c r="AE1292" s="75"/>
      <c r="AF1292" s="554"/>
    </row>
    <row r="1293" ht="48" outlineLevel="2" spans="1:32">
      <c r="A1293" s="216">
        <f>MAX($A$7:A1292)+1</f>
        <v>921</v>
      </c>
      <c r="B1293" s="194" t="s">
        <v>143</v>
      </c>
      <c r="C1293" s="194" t="s">
        <v>146</v>
      </c>
      <c r="D1293" s="194" t="s">
        <v>186</v>
      </c>
      <c r="E1293" s="194" t="s">
        <v>3414</v>
      </c>
      <c r="F1293" s="311" t="s">
        <v>3415</v>
      </c>
      <c r="G1293" s="193">
        <v>0</v>
      </c>
      <c r="H1293" s="193">
        <v>0.397</v>
      </c>
      <c r="I1293" s="193"/>
      <c r="J1293" s="193">
        <v>0.397</v>
      </c>
      <c r="K1293" s="126">
        <v>32.75</v>
      </c>
      <c r="L1293" s="126">
        <v>33</v>
      </c>
      <c r="M1293" s="126">
        <f t="shared" si="124"/>
        <v>26</v>
      </c>
      <c r="N1293" s="425">
        <f t="shared" si="122"/>
        <v>26</v>
      </c>
      <c r="O1293" s="126"/>
      <c r="P1293" s="194" t="s">
        <v>3415</v>
      </c>
      <c r="Q1293" s="193">
        <v>0</v>
      </c>
      <c r="R1293" s="193">
        <v>0.384</v>
      </c>
      <c r="S1293" s="193">
        <v>0.384</v>
      </c>
      <c r="T1293" s="193">
        <v>0.384</v>
      </c>
      <c r="U1293" s="193">
        <v>52.999</v>
      </c>
      <c r="V1293" s="194" t="s">
        <v>245</v>
      </c>
      <c r="W1293" s="226">
        <v>60.057</v>
      </c>
      <c r="X1293" s="226">
        <v>52.999</v>
      </c>
      <c r="Y1293" s="194" t="s">
        <v>3416</v>
      </c>
      <c r="Z1293" s="193" t="s">
        <v>334</v>
      </c>
      <c r="AA1293" s="563" t="s">
        <v>335</v>
      </c>
      <c r="AB1293" s="563" t="s">
        <v>190</v>
      </c>
      <c r="AC1293" s="563">
        <f>SUMIF(Sheet3!B:B,C1293,Sheet3!D:D)</f>
        <v>82.5</v>
      </c>
      <c r="AD1293" s="193">
        <f t="shared" si="123"/>
        <v>32</v>
      </c>
      <c r="AE1293" s="75"/>
      <c r="AF1293" s="554"/>
    </row>
    <row r="1294" ht="48" outlineLevel="2" spans="1:32">
      <c r="A1294" s="216">
        <f>MAX($A$7:A1293)+1</f>
        <v>922</v>
      </c>
      <c r="B1294" s="194" t="s">
        <v>143</v>
      </c>
      <c r="C1294" s="194" t="s">
        <v>146</v>
      </c>
      <c r="D1294" s="194" t="s">
        <v>186</v>
      </c>
      <c r="E1294" s="194" t="s">
        <v>3417</v>
      </c>
      <c r="F1294" s="311" t="s">
        <v>3418</v>
      </c>
      <c r="G1294" s="193">
        <v>0</v>
      </c>
      <c r="H1294" s="193">
        <v>0.7</v>
      </c>
      <c r="I1294" s="193"/>
      <c r="J1294" s="193">
        <v>0.7</v>
      </c>
      <c r="K1294" s="126">
        <v>57.75</v>
      </c>
      <c r="L1294" s="126">
        <v>58</v>
      </c>
      <c r="M1294" s="126">
        <f t="shared" si="124"/>
        <v>45</v>
      </c>
      <c r="N1294" s="425">
        <f t="shared" si="122"/>
        <v>45</v>
      </c>
      <c r="O1294" s="126"/>
      <c r="P1294" s="194" t="s">
        <v>3418</v>
      </c>
      <c r="Q1294" s="193">
        <v>0</v>
      </c>
      <c r="R1294" s="193">
        <v>0.7</v>
      </c>
      <c r="S1294" s="193">
        <v>0.7</v>
      </c>
      <c r="T1294" s="193">
        <v>0.7</v>
      </c>
      <c r="U1294" s="193">
        <v>99.138</v>
      </c>
      <c r="V1294" s="194" t="s">
        <v>245</v>
      </c>
      <c r="W1294" s="226">
        <v>139.182</v>
      </c>
      <c r="X1294" s="226">
        <v>108.586</v>
      </c>
      <c r="Y1294" s="194" t="s">
        <v>3419</v>
      </c>
      <c r="Z1294" s="193" t="s">
        <v>334</v>
      </c>
      <c r="AA1294" s="563" t="s">
        <v>335</v>
      </c>
      <c r="AB1294" s="563" t="s">
        <v>190</v>
      </c>
      <c r="AC1294" s="563">
        <f>SUMIF(Sheet3!B:B,C1294,Sheet3!D:D)</f>
        <v>82.5</v>
      </c>
      <c r="AD1294" s="193">
        <f t="shared" si="123"/>
        <v>58</v>
      </c>
      <c r="AE1294" s="75"/>
      <c r="AF1294" s="554"/>
    </row>
    <row r="1295" outlineLevel="2" spans="1:32">
      <c r="A1295" s="216">
        <f>MAX($A$7:A1294)+1</f>
        <v>923</v>
      </c>
      <c r="B1295" s="194" t="s">
        <v>143</v>
      </c>
      <c r="C1295" s="194" t="s">
        <v>146</v>
      </c>
      <c r="D1295" s="194" t="s">
        <v>186</v>
      </c>
      <c r="E1295" s="194" t="s">
        <v>3420</v>
      </c>
      <c r="F1295" s="311" t="s">
        <v>3421</v>
      </c>
      <c r="G1295" s="193">
        <v>0</v>
      </c>
      <c r="H1295" s="193">
        <v>0.678</v>
      </c>
      <c r="I1295" s="193"/>
      <c r="J1295" s="193">
        <v>1.002</v>
      </c>
      <c r="K1295" s="126">
        <v>82.67</v>
      </c>
      <c r="L1295" s="126">
        <v>83</v>
      </c>
      <c r="M1295" s="126">
        <f t="shared" si="124"/>
        <v>65</v>
      </c>
      <c r="N1295" s="425">
        <f t="shared" si="122"/>
        <v>65</v>
      </c>
      <c r="O1295" s="126"/>
      <c r="P1295" s="194" t="s">
        <v>3421</v>
      </c>
      <c r="Q1295" s="193">
        <v>0</v>
      </c>
      <c r="R1295" s="193">
        <v>0.678</v>
      </c>
      <c r="S1295" s="193">
        <v>0.678</v>
      </c>
      <c r="T1295" s="202">
        <v>0.921</v>
      </c>
      <c r="U1295" s="202">
        <v>104.607</v>
      </c>
      <c r="V1295" s="194" t="s">
        <v>245</v>
      </c>
      <c r="W1295" s="226">
        <v>141.75</v>
      </c>
      <c r="X1295" s="226">
        <v>113.4</v>
      </c>
      <c r="Y1295" s="194" t="s">
        <v>3422</v>
      </c>
      <c r="Z1295" s="202" t="s">
        <v>334</v>
      </c>
      <c r="AA1295" s="556" t="s">
        <v>335</v>
      </c>
      <c r="AB1295" s="556" t="s">
        <v>190</v>
      </c>
      <c r="AC1295" s="556">
        <f>SUMIF(Sheet3!B:B,C1295,Sheet3!D:D)</f>
        <v>82.5</v>
      </c>
      <c r="AD1295" s="202">
        <f t="shared" si="123"/>
        <v>76</v>
      </c>
      <c r="AE1295" s="75"/>
      <c r="AF1295" s="558"/>
    </row>
    <row r="1296" outlineLevel="2" spans="1:32">
      <c r="A1296" s="216"/>
      <c r="B1296" s="194"/>
      <c r="C1296" s="194"/>
      <c r="D1296" s="194"/>
      <c r="E1296" s="194"/>
      <c r="F1296" s="311" t="s">
        <v>3423</v>
      </c>
      <c r="G1296" s="193">
        <v>0</v>
      </c>
      <c r="H1296" s="193">
        <v>0.324</v>
      </c>
      <c r="I1296" s="193"/>
      <c r="J1296" s="193"/>
      <c r="K1296" s="126"/>
      <c r="L1296" s="126"/>
      <c r="M1296" s="126"/>
      <c r="N1296" s="425"/>
      <c r="O1296" s="126"/>
      <c r="P1296" s="194" t="s">
        <v>3423</v>
      </c>
      <c r="Q1296" s="193">
        <v>0</v>
      </c>
      <c r="R1296" s="193">
        <v>0.243</v>
      </c>
      <c r="S1296" s="193">
        <v>0.243</v>
      </c>
      <c r="T1296" s="203"/>
      <c r="U1296" s="203"/>
      <c r="V1296" s="194"/>
      <c r="W1296" s="226"/>
      <c r="X1296" s="226"/>
      <c r="Y1296" s="194"/>
      <c r="Z1296" s="203"/>
      <c r="AA1296" s="560"/>
      <c r="AB1296" s="560"/>
      <c r="AC1296" s="560"/>
      <c r="AD1296" s="203"/>
      <c r="AE1296" s="75"/>
      <c r="AF1296" s="562"/>
    </row>
    <row r="1297" ht="48" outlineLevel="2" spans="1:32">
      <c r="A1297" s="216">
        <f>MAX($A$7:A1296)+1</f>
        <v>924</v>
      </c>
      <c r="B1297" s="194" t="s">
        <v>143</v>
      </c>
      <c r="C1297" s="194" t="s">
        <v>146</v>
      </c>
      <c r="D1297" s="194" t="s">
        <v>186</v>
      </c>
      <c r="E1297" s="194" t="s">
        <v>3424</v>
      </c>
      <c r="F1297" s="311" t="s">
        <v>3425</v>
      </c>
      <c r="G1297" s="193">
        <v>0</v>
      </c>
      <c r="H1297" s="193">
        <v>1.265</v>
      </c>
      <c r="I1297" s="193"/>
      <c r="J1297" s="193">
        <v>1.265</v>
      </c>
      <c r="K1297" s="126">
        <v>104.28</v>
      </c>
      <c r="L1297" s="126">
        <v>104</v>
      </c>
      <c r="M1297" s="126">
        <f>N1297</f>
        <v>81</v>
      </c>
      <c r="N1297" s="425">
        <f>ROUND(L1297*0.7797,0)</f>
        <v>81</v>
      </c>
      <c r="O1297" s="126"/>
      <c r="P1297" s="194" t="s">
        <v>3425</v>
      </c>
      <c r="Q1297" s="193">
        <v>0</v>
      </c>
      <c r="R1297" s="193">
        <v>1.265</v>
      </c>
      <c r="S1297" s="193">
        <v>1.265</v>
      </c>
      <c r="T1297" s="193">
        <v>1.265</v>
      </c>
      <c r="U1297" s="193">
        <v>165.877</v>
      </c>
      <c r="V1297" s="194" t="s">
        <v>245</v>
      </c>
      <c r="W1297" s="226">
        <v>198.775</v>
      </c>
      <c r="X1297" s="226">
        <v>156.826</v>
      </c>
      <c r="Y1297" s="194" t="s">
        <v>3426</v>
      </c>
      <c r="Z1297" s="193" t="s">
        <v>334</v>
      </c>
      <c r="AA1297" s="563" t="s">
        <v>335</v>
      </c>
      <c r="AB1297" s="563" t="s">
        <v>190</v>
      </c>
      <c r="AC1297" s="563">
        <f>SUMIF(Sheet3!B:B,C1297,Sheet3!D:D)</f>
        <v>82.5</v>
      </c>
      <c r="AD1297" s="193">
        <f>(ROUND(AC1297*T1297,0))</f>
        <v>104</v>
      </c>
      <c r="AE1297" s="75"/>
      <c r="AF1297" s="554"/>
    </row>
    <row r="1298" ht="48" outlineLevel="2" spans="1:32">
      <c r="A1298" s="216">
        <f>MAX($A$7:A1297)+1</f>
        <v>925</v>
      </c>
      <c r="B1298" s="194" t="s">
        <v>143</v>
      </c>
      <c r="C1298" s="194" t="s">
        <v>146</v>
      </c>
      <c r="D1298" s="194" t="s">
        <v>186</v>
      </c>
      <c r="E1298" s="194" t="s">
        <v>3427</v>
      </c>
      <c r="F1298" s="311" t="s">
        <v>3428</v>
      </c>
      <c r="G1298" s="193">
        <v>0</v>
      </c>
      <c r="H1298" s="193">
        <v>0.935</v>
      </c>
      <c r="I1298" s="193"/>
      <c r="J1298" s="193">
        <v>0.935</v>
      </c>
      <c r="K1298" s="126">
        <v>71.75</v>
      </c>
      <c r="L1298" s="126">
        <v>72</v>
      </c>
      <c r="M1298" s="126">
        <f>N1298</f>
        <v>56</v>
      </c>
      <c r="N1298" s="425">
        <f>ROUND(L1298*0.7797,0)</f>
        <v>56</v>
      </c>
      <c r="O1298" s="126"/>
      <c r="P1298" s="194" t="s">
        <v>3428</v>
      </c>
      <c r="Q1298" s="193">
        <v>0</v>
      </c>
      <c r="R1298" s="193">
        <v>0.935</v>
      </c>
      <c r="S1298" s="193">
        <v>0.935</v>
      </c>
      <c r="T1298" s="193">
        <v>0.935</v>
      </c>
      <c r="U1298" s="193">
        <v>91.309</v>
      </c>
      <c r="V1298" s="194" t="s">
        <v>245</v>
      </c>
      <c r="W1298" s="226">
        <v>140.25</v>
      </c>
      <c r="X1298" s="226">
        <v>112.2</v>
      </c>
      <c r="Y1298" s="194" t="s">
        <v>3429</v>
      </c>
      <c r="Z1298" s="193" t="s">
        <v>334</v>
      </c>
      <c r="AA1298" s="563" t="s">
        <v>335</v>
      </c>
      <c r="AB1298" s="563" t="s">
        <v>190</v>
      </c>
      <c r="AC1298" s="563">
        <f>SUMIF(Sheet3!B:B,C1298,Sheet3!D:D)</f>
        <v>82.5</v>
      </c>
      <c r="AD1298" s="193">
        <f>(ROUND(AC1298*T1298,0))</f>
        <v>77</v>
      </c>
      <c r="AE1298" s="75"/>
      <c r="AF1298" s="554"/>
    </row>
    <row r="1299" outlineLevel="1" spans="1:32">
      <c r="A1299" s="126"/>
      <c r="B1299" s="568" t="s">
        <v>147</v>
      </c>
      <c r="C1299" s="117"/>
      <c r="D1299" s="125"/>
      <c r="E1299" s="125"/>
      <c r="F1299" s="588"/>
      <c r="G1299" s="115"/>
      <c r="H1299" s="115"/>
      <c r="I1299" s="115"/>
      <c r="J1299" s="115">
        <f>SUBTOTAL(9,J1300:J1351)</f>
        <v>73.836</v>
      </c>
      <c r="K1299" s="551">
        <f>SUBTOTAL(9,K1300:K1351)</f>
        <v>5091</v>
      </c>
      <c r="L1299" s="551">
        <f>SUBTOTAL(9,L1300:L1351)</f>
        <v>5091</v>
      </c>
      <c r="M1299" s="551">
        <f>SUBTOTAL(9,M1300:M1351)</f>
        <v>3993</v>
      </c>
      <c r="N1299" s="425">
        <f>SUBTOTAL(9,N1300:N1351)</f>
        <v>3992</v>
      </c>
      <c r="O1299" s="551"/>
      <c r="P1299" s="588"/>
      <c r="Q1299" s="588"/>
      <c r="R1299" s="588"/>
      <c r="S1299" s="588"/>
      <c r="T1299" s="588"/>
      <c r="U1299" s="588"/>
      <c r="V1299" s="115"/>
      <c r="W1299" s="570">
        <f>SUBTOTAL(9,W1300:W1351)</f>
        <v>14944.608</v>
      </c>
      <c r="X1299" s="570">
        <f>SUBTOTAL(9,X1300:X1351)</f>
        <v>12040.417</v>
      </c>
      <c r="Y1299" s="568"/>
      <c r="Z1299" s="115"/>
      <c r="AA1299" s="554"/>
      <c r="AB1299" s="554" t="s">
        <v>190</v>
      </c>
      <c r="AC1299" s="554"/>
      <c r="AD1299" s="588"/>
      <c r="AE1299" s="75"/>
      <c r="AF1299" s="554"/>
    </row>
    <row r="1300" outlineLevel="2" spans="1:32">
      <c r="A1300" s="126">
        <f>MAX($A$7:A1298)+1</f>
        <v>926</v>
      </c>
      <c r="B1300" s="115" t="s">
        <v>148</v>
      </c>
      <c r="C1300" s="117" t="s">
        <v>150</v>
      </c>
      <c r="D1300" s="125" t="s">
        <v>392</v>
      </c>
      <c r="E1300" s="125" t="str">
        <f>C1300&amp;D1300</f>
        <v>揭东区前期工作</v>
      </c>
      <c r="F1300" s="125"/>
      <c r="G1300" s="115" t="s">
        <v>3430</v>
      </c>
      <c r="H1300" s="115"/>
      <c r="I1300" s="115"/>
      <c r="J1300" s="115"/>
      <c r="K1300" s="126">
        <v>19</v>
      </c>
      <c r="L1300" s="126">
        <v>19</v>
      </c>
      <c r="M1300" s="126">
        <v>19</v>
      </c>
      <c r="N1300" s="425">
        <v>19</v>
      </c>
      <c r="O1300" s="126"/>
      <c r="P1300" s="125"/>
      <c r="Q1300" s="125"/>
      <c r="R1300" s="125"/>
      <c r="S1300" s="125"/>
      <c r="T1300" s="125"/>
      <c r="U1300" s="125"/>
      <c r="V1300" s="115"/>
      <c r="W1300" s="385"/>
      <c r="X1300" s="385"/>
      <c r="Y1300" s="115"/>
      <c r="Z1300" s="115"/>
      <c r="AA1300" s="554"/>
      <c r="AB1300" s="554" t="s">
        <v>392</v>
      </c>
      <c r="AC1300" s="554"/>
      <c r="AD1300" s="125"/>
      <c r="AE1300" s="75">
        <v>19</v>
      </c>
      <c r="AF1300" s="554"/>
    </row>
    <row r="1301" ht="24" outlineLevel="2" spans="1:32">
      <c r="A1301" s="126">
        <f>MAX($A$7:A1300)+1</f>
        <v>927</v>
      </c>
      <c r="B1301" s="194" t="s">
        <v>148</v>
      </c>
      <c r="C1301" s="407" t="s">
        <v>150</v>
      </c>
      <c r="D1301" s="194" t="s">
        <v>186</v>
      </c>
      <c r="E1301" s="194" t="s">
        <v>3431</v>
      </c>
      <c r="F1301" s="194" t="s">
        <v>3432</v>
      </c>
      <c r="G1301" s="193">
        <v>0</v>
      </c>
      <c r="H1301" s="193">
        <v>0.351</v>
      </c>
      <c r="I1301" s="193"/>
      <c r="J1301" s="193">
        <v>0.351</v>
      </c>
      <c r="K1301" s="126">
        <v>25</v>
      </c>
      <c r="L1301" s="126">
        <v>25</v>
      </c>
      <c r="M1301" s="126">
        <f t="shared" ref="M1301:M1306" si="125">N1301</f>
        <v>19</v>
      </c>
      <c r="N1301" s="425">
        <f t="shared" ref="N1301:N1306" si="126">ROUND(L1301*0.7797,0)</f>
        <v>19</v>
      </c>
      <c r="O1301" s="126"/>
      <c r="P1301" s="194"/>
      <c r="Q1301" s="194"/>
      <c r="R1301" s="194"/>
      <c r="S1301" s="194"/>
      <c r="T1301" s="194"/>
      <c r="U1301" s="194"/>
      <c r="V1301" s="194" t="s">
        <v>245</v>
      </c>
      <c r="W1301" s="226">
        <v>35</v>
      </c>
      <c r="X1301" s="226">
        <v>29.75</v>
      </c>
      <c r="Y1301" s="194" t="s">
        <v>3433</v>
      </c>
      <c r="Z1301" s="193" t="s">
        <v>334</v>
      </c>
      <c r="AA1301" s="554"/>
      <c r="AB1301" s="554" t="s">
        <v>190</v>
      </c>
      <c r="AC1301" s="554">
        <f>SUMIF(Sheet3!B:B,C1301,Sheet3!D:D)</f>
        <v>65</v>
      </c>
      <c r="AD1301" s="194"/>
      <c r="AE1301" s="75"/>
      <c r="AF1301" s="554" t="s">
        <v>533</v>
      </c>
    </row>
    <row r="1302" ht="24" outlineLevel="2" spans="1:32">
      <c r="A1302" s="126">
        <f>MAX($A$7:A1301)+1</f>
        <v>928</v>
      </c>
      <c r="B1302" s="194" t="s">
        <v>148</v>
      </c>
      <c r="C1302" s="407" t="s">
        <v>150</v>
      </c>
      <c r="D1302" s="194" t="s">
        <v>186</v>
      </c>
      <c r="E1302" s="194" t="s">
        <v>3434</v>
      </c>
      <c r="F1302" s="194" t="s">
        <v>3435</v>
      </c>
      <c r="G1302" s="193">
        <v>0</v>
      </c>
      <c r="H1302" s="193">
        <v>0.73</v>
      </c>
      <c r="I1302" s="193"/>
      <c r="J1302" s="193">
        <v>0.73</v>
      </c>
      <c r="K1302" s="126">
        <v>52</v>
      </c>
      <c r="L1302" s="126">
        <v>52</v>
      </c>
      <c r="M1302" s="126">
        <f t="shared" si="125"/>
        <v>41</v>
      </c>
      <c r="N1302" s="425">
        <f t="shared" si="126"/>
        <v>41</v>
      </c>
      <c r="O1302" s="126"/>
      <c r="P1302" s="194"/>
      <c r="Q1302" s="194"/>
      <c r="R1302" s="194"/>
      <c r="S1302" s="194"/>
      <c r="T1302" s="194"/>
      <c r="U1302" s="194"/>
      <c r="V1302" s="194" t="s">
        <v>245</v>
      </c>
      <c r="W1302" s="226">
        <v>72.15</v>
      </c>
      <c r="X1302" s="226">
        <v>61.32</v>
      </c>
      <c r="Y1302" s="194" t="s">
        <v>3433</v>
      </c>
      <c r="Z1302" s="193" t="s">
        <v>334</v>
      </c>
      <c r="AA1302" s="554"/>
      <c r="AB1302" s="554" t="s">
        <v>190</v>
      </c>
      <c r="AC1302" s="554">
        <f>SUMIF(Sheet3!B:B,C1302,Sheet3!D:D)</f>
        <v>65</v>
      </c>
      <c r="AD1302" s="194"/>
      <c r="AE1302" s="75"/>
      <c r="AF1302" s="554" t="s">
        <v>533</v>
      </c>
    </row>
    <row r="1303" ht="24" outlineLevel="2" spans="1:32">
      <c r="A1303" s="126">
        <f>MAX($A$7:A1302)+1</f>
        <v>929</v>
      </c>
      <c r="B1303" s="194" t="s">
        <v>148</v>
      </c>
      <c r="C1303" s="194" t="s">
        <v>150</v>
      </c>
      <c r="D1303" s="194" t="s">
        <v>186</v>
      </c>
      <c r="E1303" s="194" t="s">
        <v>3436</v>
      </c>
      <c r="F1303" s="311" t="s">
        <v>3437</v>
      </c>
      <c r="G1303" s="193">
        <v>0.262</v>
      </c>
      <c r="H1303" s="193">
        <v>1.029</v>
      </c>
      <c r="I1303" s="193"/>
      <c r="J1303" s="193">
        <v>0.767</v>
      </c>
      <c r="K1303" s="126">
        <v>54</v>
      </c>
      <c r="L1303" s="126">
        <v>54</v>
      </c>
      <c r="M1303" s="126">
        <f t="shared" si="125"/>
        <v>42</v>
      </c>
      <c r="N1303" s="425">
        <f t="shared" si="126"/>
        <v>42</v>
      </c>
      <c r="O1303" s="126"/>
      <c r="P1303" s="194" t="s">
        <v>3437</v>
      </c>
      <c r="Q1303" s="193">
        <v>0.59</v>
      </c>
      <c r="R1303" s="193">
        <v>1.029</v>
      </c>
      <c r="S1303" s="193">
        <v>0.439</v>
      </c>
      <c r="T1303" s="193">
        <v>0.439</v>
      </c>
      <c r="U1303" s="193">
        <v>44.25</v>
      </c>
      <c r="V1303" s="194" t="s">
        <v>245</v>
      </c>
      <c r="W1303" s="226">
        <v>75.65</v>
      </c>
      <c r="X1303" s="226">
        <v>64.3</v>
      </c>
      <c r="Y1303" s="194" t="s">
        <v>3433</v>
      </c>
      <c r="Z1303" s="193" t="s">
        <v>334</v>
      </c>
      <c r="AA1303" s="563" t="s">
        <v>335</v>
      </c>
      <c r="AB1303" s="563" t="s">
        <v>190</v>
      </c>
      <c r="AC1303" s="563">
        <f>SUMIF(Sheet3!B:B,C1303,Sheet3!D:D)</f>
        <v>65</v>
      </c>
      <c r="AD1303" s="193">
        <f>(ROUND(AC1303*T1303,0))</f>
        <v>29</v>
      </c>
      <c r="AE1303" s="75"/>
      <c r="AF1303" s="554"/>
    </row>
    <row r="1304" ht="24" outlineLevel="2" spans="1:32">
      <c r="A1304" s="126">
        <f>MAX($A$7:A1303)+1</f>
        <v>930</v>
      </c>
      <c r="B1304" s="194" t="s">
        <v>148</v>
      </c>
      <c r="C1304" s="194" t="s">
        <v>150</v>
      </c>
      <c r="D1304" s="194" t="s">
        <v>186</v>
      </c>
      <c r="E1304" s="194" t="s">
        <v>3438</v>
      </c>
      <c r="F1304" s="311" t="s">
        <v>3439</v>
      </c>
      <c r="G1304" s="193">
        <v>0</v>
      </c>
      <c r="H1304" s="193">
        <v>1.076</v>
      </c>
      <c r="I1304" s="193"/>
      <c r="J1304" s="193">
        <v>1.076</v>
      </c>
      <c r="K1304" s="126">
        <v>77</v>
      </c>
      <c r="L1304" s="126">
        <v>77</v>
      </c>
      <c r="M1304" s="126">
        <f t="shared" si="125"/>
        <v>60</v>
      </c>
      <c r="N1304" s="425">
        <f t="shared" si="126"/>
        <v>60</v>
      </c>
      <c r="O1304" s="126"/>
      <c r="P1304" s="194" t="s">
        <v>3439</v>
      </c>
      <c r="Q1304" s="193">
        <v>0</v>
      </c>
      <c r="R1304" s="193">
        <v>0.575</v>
      </c>
      <c r="S1304" s="193">
        <v>0.575</v>
      </c>
      <c r="T1304" s="193">
        <v>0.575</v>
      </c>
      <c r="U1304" s="193">
        <v>54.27</v>
      </c>
      <c r="V1304" s="194" t="s">
        <v>245</v>
      </c>
      <c r="W1304" s="226">
        <v>106.53</v>
      </c>
      <c r="X1304" s="226">
        <v>90.55</v>
      </c>
      <c r="Y1304" s="194" t="s">
        <v>3433</v>
      </c>
      <c r="Z1304" s="193" t="s">
        <v>334</v>
      </c>
      <c r="AA1304" s="563" t="s">
        <v>335</v>
      </c>
      <c r="AB1304" s="563" t="s">
        <v>190</v>
      </c>
      <c r="AC1304" s="563">
        <f>SUMIF(Sheet3!B:B,C1304,Sheet3!D:D)</f>
        <v>65</v>
      </c>
      <c r="AD1304" s="193">
        <f>(ROUND(AC1304*T1304,0))</f>
        <v>37</v>
      </c>
      <c r="AE1304" s="75"/>
      <c r="AF1304" s="554"/>
    </row>
    <row r="1305" ht="24" outlineLevel="2" spans="1:32">
      <c r="A1305" s="126">
        <f>MAX($A$7:A1304)+1</f>
        <v>931</v>
      </c>
      <c r="B1305" s="194" t="s">
        <v>148</v>
      </c>
      <c r="C1305" s="194" t="s">
        <v>150</v>
      </c>
      <c r="D1305" s="194" t="s">
        <v>186</v>
      </c>
      <c r="E1305" s="194" t="s">
        <v>3440</v>
      </c>
      <c r="F1305" s="311" t="s">
        <v>3441</v>
      </c>
      <c r="G1305" s="193">
        <v>2.128</v>
      </c>
      <c r="H1305" s="193">
        <v>5.025</v>
      </c>
      <c r="I1305" s="193"/>
      <c r="J1305" s="193">
        <v>2.897</v>
      </c>
      <c r="K1305" s="126">
        <v>206</v>
      </c>
      <c r="L1305" s="126">
        <v>206</v>
      </c>
      <c r="M1305" s="126">
        <f t="shared" si="125"/>
        <v>161</v>
      </c>
      <c r="N1305" s="425">
        <f t="shared" si="126"/>
        <v>161</v>
      </c>
      <c r="O1305" s="126"/>
      <c r="P1305" s="194" t="s">
        <v>3441</v>
      </c>
      <c r="Q1305" s="193">
        <v>2.128</v>
      </c>
      <c r="R1305" s="193">
        <v>5.025</v>
      </c>
      <c r="S1305" s="193">
        <v>2.897</v>
      </c>
      <c r="T1305" s="193">
        <v>2.897</v>
      </c>
      <c r="U1305" s="193">
        <v>223.84</v>
      </c>
      <c r="V1305" s="194" t="s">
        <v>245</v>
      </c>
      <c r="W1305" s="226">
        <v>286.7</v>
      </c>
      <c r="X1305" s="226">
        <v>243.7</v>
      </c>
      <c r="Y1305" s="194" t="s">
        <v>3433</v>
      </c>
      <c r="Z1305" s="193" t="s">
        <v>334</v>
      </c>
      <c r="AA1305" s="563" t="s">
        <v>335</v>
      </c>
      <c r="AB1305" s="563" t="s">
        <v>190</v>
      </c>
      <c r="AC1305" s="563">
        <f>SUMIF(Sheet3!B:B,C1305,Sheet3!D:D)</f>
        <v>65</v>
      </c>
      <c r="AD1305" s="193">
        <f>(ROUND(AC1305*T1305,0))</f>
        <v>188</v>
      </c>
      <c r="AE1305" s="75"/>
      <c r="AF1305" s="554"/>
    </row>
    <row r="1306" outlineLevel="2" spans="1:32">
      <c r="A1306" s="126">
        <f>MAX($A$7:A1305)+1</f>
        <v>932</v>
      </c>
      <c r="B1306" s="194" t="s">
        <v>148</v>
      </c>
      <c r="C1306" s="407" t="s">
        <v>150</v>
      </c>
      <c r="D1306" s="194" t="s">
        <v>186</v>
      </c>
      <c r="E1306" s="194" t="s">
        <v>3442</v>
      </c>
      <c r="F1306" s="194" t="s">
        <v>3443</v>
      </c>
      <c r="G1306" s="193">
        <v>0</v>
      </c>
      <c r="H1306" s="193">
        <v>0.114</v>
      </c>
      <c r="I1306" s="193"/>
      <c r="J1306" s="193">
        <v>1.394</v>
      </c>
      <c r="K1306" s="126">
        <v>100</v>
      </c>
      <c r="L1306" s="126">
        <v>100</v>
      </c>
      <c r="M1306" s="126">
        <f t="shared" si="125"/>
        <v>78</v>
      </c>
      <c r="N1306" s="425">
        <f t="shared" si="126"/>
        <v>78</v>
      </c>
      <c r="O1306" s="126"/>
      <c r="P1306" s="194"/>
      <c r="Q1306" s="194"/>
      <c r="R1306" s="194"/>
      <c r="S1306" s="194"/>
      <c r="T1306" s="202">
        <v>1.274</v>
      </c>
      <c r="U1306" s="202">
        <v>105.57</v>
      </c>
      <c r="V1306" s="194" t="s">
        <v>245</v>
      </c>
      <c r="W1306" s="226">
        <v>139.12</v>
      </c>
      <c r="X1306" s="226">
        <v>118.25</v>
      </c>
      <c r="Y1306" s="194" t="s">
        <v>3433</v>
      </c>
      <c r="Z1306" s="202" t="s">
        <v>334</v>
      </c>
      <c r="AA1306" s="556" t="s">
        <v>335</v>
      </c>
      <c r="AB1306" s="558" t="s">
        <v>190</v>
      </c>
      <c r="AC1306" s="558">
        <f>SUMIF(Sheet3!B:B,C1306,Sheet3!D:D)</f>
        <v>65</v>
      </c>
      <c r="AD1306" s="202">
        <f>(ROUND(AC1306*T1306,0))</f>
        <v>83</v>
      </c>
      <c r="AE1306" s="75"/>
      <c r="AF1306" s="558"/>
    </row>
    <row r="1307" outlineLevel="2" spans="1:32">
      <c r="A1307" s="126"/>
      <c r="B1307" s="194"/>
      <c r="C1307" s="194"/>
      <c r="D1307" s="194"/>
      <c r="E1307" s="194"/>
      <c r="F1307" s="311" t="s">
        <v>3444</v>
      </c>
      <c r="G1307" s="193">
        <v>0.114</v>
      </c>
      <c r="H1307" s="193">
        <v>1.394</v>
      </c>
      <c r="I1307" s="193"/>
      <c r="J1307" s="193"/>
      <c r="K1307" s="126"/>
      <c r="L1307" s="126"/>
      <c r="M1307" s="126"/>
      <c r="N1307" s="425"/>
      <c r="O1307" s="126"/>
      <c r="P1307" s="194" t="s">
        <v>3444</v>
      </c>
      <c r="Q1307" s="193">
        <v>0.12</v>
      </c>
      <c r="R1307" s="193">
        <v>1.394</v>
      </c>
      <c r="S1307" s="193">
        <v>1.274</v>
      </c>
      <c r="T1307" s="203"/>
      <c r="U1307" s="203"/>
      <c r="V1307" s="194"/>
      <c r="W1307" s="226"/>
      <c r="X1307" s="226"/>
      <c r="Y1307" s="194"/>
      <c r="Z1307" s="203"/>
      <c r="AA1307" s="623"/>
      <c r="AB1307" s="562"/>
      <c r="AC1307" s="562"/>
      <c r="AD1307" s="203"/>
      <c r="AE1307" s="75"/>
      <c r="AF1307" s="562"/>
    </row>
    <row r="1308" ht="24" outlineLevel="2" spans="1:32">
      <c r="A1308" s="126">
        <f>MAX($A$7:A1307)+1</f>
        <v>933</v>
      </c>
      <c r="B1308" s="194" t="s">
        <v>148</v>
      </c>
      <c r="C1308" s="194" t="s">
        <v>150</v>
      </c>
      <c r="D1308" s="194" t="s">
        <v>186</v>
      </c>
      <c r="E1308" s="194" t="s">
        <v>3445</v>
      </c>
      <c r="F1308" s="311" t="s">
        <v>3446</v>
      </c>
      <c r="G1308" s="193">
        <v>0.598</v>
      </c>
      <c r="H1308" s="193">
        <v>1.231</v>
      </c>
      <c r="I1308" s="193"/>
      <c r="J1308" s="193">
        <v>0.633</v>
      </c>
      <c r="K1308" s="126">
        <v>45</v>
      </c>
      <c r="L1308" s="126">
        <v>45</v>
      </c>
      <c r="M1308" s="126">
        <f t="shared" ref="M1308:M1316" si="127">N1308</f>
        <v>35</v>
      </c>
      <c r="N1308" s="425">
        <f t="shared" ref="N1308:N1316" si="128">ROUND(L1308*0.7797,0)</f>
        <v>35</v>
      </c>
      <c r="O1308" s="126"/>
      <c r="P1308" s="194" t="s">
        <v>3446</v>
      </c>
      <c r="Q1308" s="193">
        <v>0.598</v>
      </c>
      <c r="R1308" s="193">
        <v>1.176</v>
      </c>
      <c r="S1308" s="193">
        <v>0.578</v>
      </c>
      <c r="T1308" s="193">
        <v>0.578</v>
      </c>
      <c r="U1308" s="193">
        <v>39.46</v>
      </c>
      <c r="V1308" s="194" t="s">
        <v>245</v>
      </c>
      <c r="W1308" s="226">
        <v>63</v>
      </c>
      <c r="X1308" s="226">
        <v>53.55</v>
      </c>
      <c r="Y1308" s="194" t="s">
        <v>3433</v>
      </c>
      <c r="Z1308" s="193" t="s">
        <v>334</v>
      </c>
      <c r="AA1308" s="563" t="s">
        <v>335</v>
      </c>
      <c r="AB1308" s="563" t="s">
        <v>190</v>
      </c>
      <c r="AC1308" s="563">
        <f>SUMIF(Sheet3!B:B,C1308,Sheet3!D:D)</f>
        <v>65</v>
      </c>
      <c r="AD1308" s="193">
        <f t="shared" ref="AD1308:AD1314" si="129">(ROUND(AC1308*T1308,0))</f>
        <v>38</v>
      </c>
      <c r="AE1308" s="75"/>
      <c r="AF1308" s="554"/>
    </row>
    <row r="1309" ht="24" outlineLevel="2" spans="1:32">
      <c r="A1309" s="126">
        <f>MAX($A$7:A1308)+1</f>
        <v>934</v>
      </c>
      <c r="B1309" s="194" t="s">
        <v>148</v>
      </c>
      <c r="C1309" s="194" t="s">
        <v>150</v>
      </c>
      <c r="D1309" s="194" t="s">
        <v>186</v>
      </c>
      <c r="E1309" s="194" t="s">
        <v>3447</v>
      </c>
      <c r="F1309" s="311" t="s">
        <v>3448</v>
      </c>
      <c r="G1309" s="193">
        <v>0</v>
      </c>
      <c r="H1309" s="193">
        <v>0.665</v>
      </c>
      <c r="I1309" s="193"/>
      <c r="J1309" s="193">
        <v>0.665</v>
      </c>
      <c r="K1309" s="126">
        <v>48</v>
      </c>
      <c r="L1309" s="126">
        <v>48</v>
      </c>
      <c r="M1309" s="126">
        <f t="shared" si="127"/>
        <v>37</v>
      </c>
      <c r="N1309" s="425">
        <f t="shared" si="128"/>
        <v>37</v>
      </c>
      <c r="O1309" s="126"/>
      <c r="P1309" s="194" t="s">
        <v>3448</v>
      </c>
      <c r="Q1309" s="193">
        <v>0.33</v>
      </c>
      <c r="R1309" s="193">
        <v>0.665</v>
      </c>
      <c r="S1309" s="193">
        <v>0.335</v>
      </c>
      <c r="T1309" s="193">
        <v>0.335</v>
      </c>
      <c r="U1309" s="193">
        <v>46.14</v>
      </c>
      <c r="V1309" s="194" t="s">
        <v>245</v>
      </c>
      <c r="W1309" s="226">
        <v>66.3</v>
      </c>
      <c r="X1309" s="226">
        <v>56.36</v>
      </c>
      <c r="Y1309" s="194" t="s">
        <v>3433</v>
      </c>
      <c r="Z1309" s="193" t="s">
        <v>334</v>
      </c>
      <c r="AA1309" s="563" t="s">
        <v>335</v>
      </c>
      <c r="AB1309" s="563" t="s">
        <v>190</v>
      </c>
      <c r="AC1309" s="563">
        <f>SUMIF(Sheet3!B:B,C1309,Sheet3!D:D)</f>
        <v>65</v>
      </c>
      <c r="AD1309" s="193">
        <f t="shared" si="129"/>
        <v>22</v>
      </c>
      <c r="AE1309" s="75"/>
      <c r="AF1309" s="554"/>
    </row>
    <row r="1310" ht="24" outlineLevel="2" spans="1:32">
      <c r="A1310" s="126">
        <f>MAX($A$7:A1309)+1</f>
        <v>935</v>
      </c>
      <c r="B1310" s="194" t="s">
        <v>148</v>
      </c>
      <c r="C1310" s="194" t="s">
        <v>150</v>
      </c>
      <c r="D1310" s="194" t="s">
        <v>186</v>
      </c>
      <c r="E1310" s="194" t="s">
        <v>3449</v>
      </c>
      <c r="F1310" s="311" t="s">
        <v>3450</v>
      </c>
      <c r="G1310" s="193">
        <v>0</v>
      </c>
      <c r="H1310" s="193">
        <v>0.52</v>
      </c>
      <c r="I1310" s="193"/>
      <c r="J1310" s="193">
        <v>0.52</v>
      </c>
      <c r="K1310" s="126">
        <v>45</v>
      </c>
      <c r="L1310" s="126">
        <v>45</v>
      </c>
      <c r="M1310" s="126">
        <f t="shared" si="127"/>
        <v>35</v>
      </c>
      <c r="N1310" s="425">
        <f t="shared" si="128"/>
        <v>35</v>
      </c>
      <c r="O1310" s="126"/>
      <c r="P1310" s="194" t="s">
        <v>3450</v>
      </c>
      <c r="Q1310" s="193">
        <v>0</v>
      </c>
      <c r="R1310" s="193">
        <v>0.46</v>
      </c>
      <c r="S1310" s="193">
        <v>0.46</v>
      </c>
      <c r="T1310" s="193">
        <v>0.46</v>
      </c>
      <c r="U1310" s="193">
        <v>42.38</v>
      </c>
      <c r="V1310" s="194" t="s">
        <v>245</v>
      </c>
      <c r="W1310" s="226">
        <v>62.41</v>
      </c>
      <c r="X1310" s="226">
        <v>53.05</v>
      </c>
      <c r="Y1310" s="194" t="s">
        <v>3433</v>
      </c>
      <c r="Z1310" s="193" t="s">
        <v>334</v>
      </c>
      <c r="AA1310" s="563" t="s">
        <v>335</v>
      </c>
      <c r="AB1310" s="563" t="s">
        <v>190</v>
      </c>
      <c r="AC1310" s="563">
        <f>SUMIF(Sheet3!B:B,C1310,Sheet3!D:D)</f>
        <v>65</v>
      </c>
      <c r="AD1310" s="193">
        <f t="shared" si="129"/>
        <v>30</v>
      </c>
      <c r="AE1310" s="75"/>
      <c r="AF1310" s="554"/>
    </row>
    <row r="1311" ht="24" outlineLevel="2" spans="1:32">
      <c r="A1311" s="126">
        <f>MAX($A$7:A1310)+1</f>
        <v>936</v>
      </c>
      <c r="B1311" s="194" t="s">
        <v>148</v>
      </c>
      <c r="C1311" s="194" t="s">
        <v>150</v>
      </c>
      <c r="D1311" s="194" t="s">
        <v>186</v>
      </c>
      <c r="E1311" s="194" t="s">
        <v>3451</v>
      </c>
      <c r="F1311" s="311" t="s">
        <v>3452</v>
      </c>
      <c r="G1311" s="193">
        <v>0</v>
      </c>
      <c r="H1311" s="193">
        <v>1.214</v>
      </c>
      <c r="I1311" s="193"/>
      <c r="J1311" s="193">
        <v>1.214</v>
      </c>
      <c r="K1311" s="126">
        <v>86</v>
      </c>
      <c r="L1311" s="126">
        <v>86</v>
      </c>
      <c r="M1311" s="126">
        <f t="shared" si="127"/>
        <v>67</v>
      </c>
      <c r="N1311" s="425">
        <f t="shared" si="128"/>
        <v>67</v>
      </c>
      <c r="O1311" s="126"/>
      <c r="P1311" s="194" t="s">
        <v>3452</v>
      </c>
      <c r="Q1311" s="193">
        <v>0</v>
      </c>
      <c r="R1311" s="193">
        <v>0.98</v>
      </c>
      <c r="S1311" s="193">
        <v>0.98</v>
      </c>
      <c r="T1311" s="193">
        <v>0.98</v>
      </c>
      <c r="U1311" s="193">
        <v>49.06</v>
      </c>
      <c r="V1311" s="194" t="s">
        <v>245</v>
      </c>
      <c r="W1311" s="226">
        <v>120.41</v>
      </c>
      <c r="X1311" s="226">
        <v>102.35</v>
      </c>
      <c r="Y1311" s="194" t="s">
        <v>3433</v>
      </c>
      <c r="Z1311" s="193" t="s">
        <v>334</v>
      </c>
      <c r="AA1311" s="563" t="s">
        <v>335</v>
      </c>
      <c r="AB1311" s="563" t="s">
        <v>190</v>
      </c>
      <c r="AC1311" s="563">
        <f>SUMIF(Sheet3!B:B,C1311,Sheet3!D:D)</f>
        <v>65</v>
      </c>
      <c r="AD1311" s="193">
        <f t="shared" si="129"/>
        <v>64</v>
      </c>
      <c r="AE1311" s="75"/>
      <c r="AF1311" s="554"/>
    </row>
    <row r="1312" ht="24" outlineLevel="2" spans="1:32">
      <c r="A1312" s="126">
        <f>MAX($A$7:A1311)+1</f>
        <v>937</v>
      </c>
      <c r="B1312" s="194" t="s">
        <v>148</v>
      </c>
      <c r="C1312" s="194" t="s">
        <v>150</v>
      </c>
      <c r="D1312" s="194" t="s">
        <v>186</v>
      </c>
      <c r="E1312" s="194" t="s">
        <v>3453</v>
      </c>
      <c r="F1312" s="311" t="s">
        <v>3454</v>
      </c>
      <c r="G1312" s="193">
        <v>0.67</v>
      </c>
      <c r="H1312" s="193">
        <v>1.388</v>
      </c>
      <c r="I1312" s="193"/>
      <c r="J1312" s="193">
        <v>0.718</v>
      </c>
      <c r="K1312" s="126">
        <v>51</v>
      </c>
      <c r="L1312" s="126">
        <v>51</v>
      </c>
      <c r="M1312" s="126">
        <f t="shared" si="127"/>
        <v>40</v>
      </c>
      <c r="N1312" s="425">
        <f t="shared" si="128"/>
        <v>40</v>
      </c>
      <c r="O1312" s="126"/>
      <c r="P1312" s="194" t="s">
        <v>3454</v>
      </c>
      <c r="Q1312" s="193">
        <v>0.67</v>
      </c>
      <c r="R1312" s="193">
        <v>1.17</v>
      </c>
      <c r="S1312" s="193">
        <v>0.5</v>
      </c>
      <c r="T1312" s="193">
        <v>0.5</v>
      </c>
      <c r="U1312" s="193">
        <v>47.21</v>
      </c>
      <c r="V1312" s="194" t="s">
        <v>245</v>
      </c>
      <c r="W1312" s="226">
        <v>71.24</v>
      </c>
      <c r="X1312" s="226">
        <v>60.55</v>
      </c>
      <c r="Y1312" s="194" t="s">
        <v>3433</v>
      </c>
      <c r="Z1312" s="193" t="s">
        <v>334</v>
      </c>
      <c r="AA1312" s="563" t="s">
        <v>335</v>
      </c>
      <c r="AB1312" s="563" t="s">
        <v>190</v>
      </c>
      <c r="AC1312" s="563">
        <f>SUMIF(Sheet3!B:B,C1312,Sheet3!D:D)</f>
        <v>65</v>
      </c>
      <c r="AD1312" s="193">
        <f t="shared" si="129"/>
        <v>33</v>
      </c>
      <c r="AE1312" s="75"/>
      <c r="AF1312" s="554"/>
    </row>
    <row r="1313" ht="24" outlineLevel="2" spans="1:32">
      <c r="A1313" s="126">
        <f>MAX($A$7:A1312)+1</f>
        <v>938</v>
      </c>
      <c r="B1313" s="194" t="s">
        <v>148</v>
      </c>
      <c r="C1313" s="194" t="s">
        <v>150</v>
      </c>
      <c r="D1313" s="194" t="s">
        <v>186</v>
      </c>
      <c r="E1313" s="194" t="s">
        <v>3455</v>
      </c>
      <c r="F1313" s="311" t="s">
        <v>3456</v>
      </c>
      <c r="G1313" s="193">
        <v>0.641</v>
      </c>
      <c r="H1313" s="193">
        <v>1.203</v>
      </c>
      <c r="I1313" s="193"/>
      <c r="J1313" s="193">
        <v>0.562</v>
      </c>
      <c r="K1313" s="126">
        <v>48</v>
      </c>
      <c r="L1313" s="126">
        <v>48</v>
      </c>
      <c r="M1313" s="126">
        <f t="shared" si="127"/>
        <v>37</v>
      </c>
      <c r="N1313" s="425">
        <f t="shared" si="128"/>
        <v>37</v>
      </c>
      <c r="O1313" s="126"/>
      <c r="P1313" s="194" t="s">
        <v>3456</v>
      </c>
      <c r="Q1313" s="193">
        <v>0.641</v>
      </c>
      <c r="R1313" s="193">
        <v>1.203</v>
      </c>
      <c r="S1313" s="193">
        <v>0.562</v>
      </c>
      <c r="T1313" s="193">
        <v>0.562</v>
      </c>
      <c r="U1313" s="193">
        <v>62.94</v>
      </c>
      <c r="V1313" s="194" t="s">
        <v>245</v>
      </c>
      <c r="W1313" s="226">
        <v>67.05</v>
      </c>
      <c r="X1313" s="226">
        <v>56.99</v>
      </c>
      <c r="Y1313" s="194" t="s">
        <v>3433</v>
      </c>
      <c r="Z1313" s="193" t="s">
        <v>334</v>
      </c>
      <c r="AA1313" s="563" t="s">
        <v>335</v>
      </c>
      <c r="AB1313" s="563" t="s">
        <v>190</v>
      </c>
      <c r="AC1313" s="563">
        <f>SUMIF(Sheet3!B:B,C1313,Sheet3!D:D)</f>
        <v>65</v>
      </c>
      <c r="AD1313" s="193">
        <f t="shared" si="129"/>
        <v>37</v>
      </c>
      <c r="AE1313" s="75"/>
      <c r="AF1313" s="554"/>
    </row>
    <row r="1314" ht="24" outlineLevel="2" spans="1:32">
      <c r="A1314" s="126">
        <f>MAX($A$7:A1313)+1</f>
        <v>939</v>
      </c>
      <c r="B1314" s="194" t="s">
        <v>148</v>
      </c>
      <c r="C1314" s="194" t="s">
        <v>150</v>
      </c>
      <c r="D1314" s="194" t="s">
        <v>186</v>
      </c>
      <c r="E1314" s="194" t="s">
        <v>3457</v>
      </c>
      <c r="F1314" s="311" t="s">
        <v>3458</v>
      </c>
      <c r="G1314" s="193">
        <v>0</v>
      </c>
      <c r="H1314" s="193">
        <v>0.719</v>
      </c>
      <c r="I1314" s="193"/>
      <c r="J1314" s="193">
        <v>0.719</v>
      </c>
      <c r="K1314" s="126">
        <v>61</v>
      </c>
      <c r="L1314" s="126">
        <v>61</v>
      </c>
      <c r="M1314" s="126">
        <f t="shared" si="127"/>
        <v>48</v>
      </c>
      <c r="N1314" s="425">
        <f t="shared" si="128"/>
        <v>48</v>
      </c>
      <c r="O1314" s="126"/>
      <c r="P1314" s="194" t="s">
        <v>3458</v>
      </c>
      <c r="Q1314" s="193">
        <v>0.2</v>
      </c>
      <c r="R1314" s="193">
        <v>0.69</v>
      </c>
      <c r="S1314" s="193">
        <v>0.49</v>
      </c>
      <c r="T1314" s="193">
        <v>0.49</v>
      </c>
      <c r="U1314" s="193">
        <v>72.47</v>
      </c>
      <c r="V1314" s="194" t="s">
        <v>245</v>
      </c>
      <c r="W1314" s="226">
        <v>85.26</v>
      </c>
      <c r="X1314" s="226">
        <v>72.47</v>
      </c>
      <c r="Y1314" s="194" t="s">
        <v>3433</v>
      </c>
      <c r="Z1314" s="193" t="s">
        <v>334</v>
      </c>
      <c r="AA1314" s="563" t="s">
        <v>335</v>
      </c>
      <c r="AB1314" s="563" t="s">
        <v>190</v>
      </c>
      <c r="AC1314" s="563">
        <f>SUMIF(Sheet3!B:B,C1314,Sheet3!D:D)</f>
        <v>65</v>
      </c>
      <c r="AD1314" s="193">
        <f t="shared" si="129"/>
        <v>32</v>
      </c>
      <c r="AE1314" s="75"/>
      <c r="AF1314" s="554"/>
    </row>
    <row r="1315" ht="24" outlineLevel="2" spans="1:32">
      <c r="A1315" s="126">
        <f>MAX($A$7:A1314)+1</f>
        <v>940</v>
      </c>
      <c r="B1315" s="194" t="s">
        <v>148</v>
      </c>
      <c r="C1315" s="407" t="s">
        <v>150</v>
      </c>
      <c r="D1315" s="194" t="s">
        <v>186</v>
      </c>
      <c r="E1315" s="194" t="s">
        <v>3459</v>
      </c>
      <c r="F1315" s="194" t="s">
        <v>3460</v>
      </c>
      <c r="G1315" s="193">
        <v>0</v>
      </c>
      <c r="H1315" s="193">
        <v>0.306</v>
      </c>
      <c r="I1315" s="193"/>
      <c r="J1315" s="193">
        <v>0.306</v>
      </c>
      <c r="K1315" s="126">
        <v>26</v>
      </c>
      <c r="L1315" s="126">
        <v>26</v>
      </c>
      <c r="M1315" s="126">
        <f t="shared" si="127"/>
        <v>20</v>
      </c>
      <c r="N1315" s="425">
        <f t="shared" si="128"/>
        <v>20</v>
      </c>
      <c r="O1315" s="126"/>
      <c r="P1315" s="194"/>
      <c r="Q1315" s="194"/>
      <c r="R1315" s="194"/>
      <c r="S1315" s="194"/>
      <c r="T1315" s="194"/>
      <c r="U1315" s="194"/>
      <c r="V1315" s="194" t="s">
        <v>245</v>
      </c>
      <c r="W1315" s="226">
        <v>36.52</v>
      </c>
      <c r="X1315" s="226">
        <v>31.04</v>
      </c>
      <c r="Y1315" s="194" t="s">
        <v>3433</v>
      </c>
      <c r="Z1315" s="193" t="s">
        <v>334</v>
      </c>
      <c r="AA1315" s="554"/>
      <c r="AB1315" s="554" t="s">
        <v>190</v>
      </c>
      <c r="AC1315" s="554">
        <f>SUMIF(Sheet3!B:B,C1315,Sheet3!D:D)</f>
        <v>65</v>
      </c>
      <c r="AD1315" s="194"/>
      <c r="AE1315" s="75"/>
      <c r="AF1315" s="554" t="s">
        <v>533</v>
      </c>
    </row>
    <row r="1316" ht="24" outlineLevel="2" spans="1:32">
      <c r="A1316" s="126">
        <f>MAX($A$7:A1315)+1</f>
        <v>941</v>
      </c>
      <c r="B1316" s="194" t="s">
        <v>148</v>
      </c>
      <c r="C1316" s="194" t="s">
        <v>150</v>
      </c>
      <c r="D1316" s="194" t="s">
        <v>186</v>
      </c>
      <c r="E1316" s="194" t="s">
        <v>3461</v>
      </c>
      <c r="F1316" s="311" t="s">
        <v>3462</v>
      </c>
      <c r="G1316" s="193">
        <v>0</v>
      </c>
      <c r="H1316" s="193">
        <v>1.948</v>
      </c>
      <c r="I1316" s="193"/>
      <c r="J1316" s="193">
        <v>1.948</v>
      </c>
      <c r="K1316" s="126" t="s">
        <v>1594</v>
      </c>
      <c r="L1316" s="126">
        <v>0</v>
      </c>
      <c r="M1316" s="126">
        <f t="shared" si="127"/>
        <v>0</v>
      </c>
      <c r="N1316" s="425">
        <f t="shared" si="128"/>
        <v>0</v>
      </c>
      <c r="O1316" s="126"/>
      <c r="P1316" s="194" t="s">
        <v>3462</v>
      </c>
      <c r="Q1316" s="193">
        <v>0.38</v>
      </c>
      <c r="R1316" s="193">
        <v>1.46</v>
      </c>
      <c r="S1316" s="193">
        <v>1.08</v>
      </c>
      <c r="T1316" s="193">
        <v>1.08</v>
      </c>
      <c r="U1316" s="193">
        <v>90.86</v>
      </c>
      <c r="V1316" s="194" t="s">
        <v>245</v>
      </c>
      <c r="W1316" s="226">
        <v>193.83</v>
      </c>
      <c r="X1316" s="226">
        <v>164.76</v>
      </c>
      <c r="Y1316" s="194" t="s">
        <v>3433</v>
      </c>
      <c r="Z1316" s="193" t="s">
        <v>334</v>
      </c>
      <c r="AA1316" s="563" t="s">
        <v>335</v>
      </c>
      <c r="AB1316" s="563" t="s">
        <v>190</v>
      </c>
      <c r="AC1316" s="563">
        <f>SUMIF(Sheet3!B:B,C1316,Sheet3!D:D)</f>
        <v>65</v>
      </c>
      <c r="AD1316" s="193">
        <f>(ROUND(AC1316*T1316,0))</f>
        <v>70</v>
      </c>
      <c r="AE1316" s="75"/>
      <c r="AF1316" s="554"/>
    </row>
    <row r="1317" outlineLevel="2" spans="1:32">
      <c r="A1317" s="126">
        <f>MAX($A$7:A1316)+1</f>
        <v>942</v>
      </c>
      <c r="B1317" s="115" t="s">
        <v>148</v>
      </c>
      <c r="C1317" s="117" t="s">
        <v>152</v>
      </c>
      <c r="D1317" s="125" t="s">
        <v>392</v>
      </c>
      <c r="E1317" s="125" t="str">
        <f>C1317&amp;D1317</f>
        <v>揭西县前期工作</v>
      </c>
      <c r="F1317" s="223" t="s">
        <v>3463</v>
      </c>
      <c r="G1317" s="223"/>
      <c r="H1317" s="223"/>
      <c r="I1317" s="571"/>
      <c r="J1317" s="223"/>
      <c r="K1317" s="126">
        <v>20</v>
      </c>
      <c r="L1317" s="126">
        <v>20</v>
      </c>
      <c r="M1317" s="126">
        <v>20</v>
      </c>
      <c r="N1317" s="425">
        <v>20</v>
      </c>
      <c r="O1317" s="126"/>
      <c r="P1317" s="571"/>
      <c r="Q1317" s="571"/>
      <c r="R1317" s="571"/>
      <c r="S1317" s="571"/>
      <c r="T1317" s="571"/>
      <c r="U1317" s="571"/>
      <c r="V1317" s="223"/>
      <c r="W1317" s="640"/>
      <c r="X1317" s="640"/>
      <c r="Y1317" s="223"/>
      <c r="Z1317" s="223"/>
      <c r="AA1317" s="554"/>
      <c r="AB1317" s="554" t="s">
        <v>392</v>
      </c>
      <c r="AC1317" s="554"/>
      <c r="AD1317" s="571"/>
      <c r="AE1317" s="75">
        <v>20</v>
      </c>
      <c r="AF1317" s="554"/>
    </row>
    <row r="1318" outlineLevel="2" spans="1:32">
      <c r="A1318" s="126">
        <f>MAX($A$7:A1317)+1</f>
        <v>943</v>
      </c>
      <c r="B1318" s="194" t="s">
        <v>148</v>
      </c>
      <c r="C1318" s="194" t="s">
        <v>152</v>
      </c>
      <c r="D1318" s="194" t="s">
        <v>186</v>
      </c>
      <c r="E1318" s="194" t="s">
        <v>3464</v>
      </c>
      <c r="F1318" s="311" t="s">
        <v>3465</v>
      </c>
      <c r="G1318" s="193">
        <v>9.445</v>
      </c>
      <c r="H1318" s="193">
        <v>12.067</v>
      </c>
      <c r="I1318" s="193"/>
      <c r="J1318" s="193">
        <v>2.622</v>
      </c>
      <c r="K1318" s="126" t="s">
        <v>1594</v>
      </c>
      <c r="L1318" s="126">
        <v>0</v>
      </c>
      <c r="M1318" s="126">
        <f>N1318</f>
        <v>0</v>
      </c>
      <c r="N1318" s="425">
        <f>ROUND(L1318*0.7797,0)</f>
        <v>0</v>
      </c>
      <c r="O1318" s="126"/>
      <c r="P1318" s="194" t="s">
        <v>3465</v>
      </c>
      <c r="Q1318" s="193">
        <v>9.445</v>
      </c>
      <c r="R1318" s="193">
        <v>12.067</v>
      </c>
      <c r="S1318" s="193">
        <v>2.622</v>
      </c>
      <c r="T1318" s="193">
        <v>2.622</v>
      </c>
      <c r="U1318" s="193">
        <v>298.59</v>
      </c>
      <c r="V1318" s="194" t="s">
        <v>245</v>
      </c>
      <c r="W1318" s="226">
        <v>341.05</v>
      </c>
      <c r="X1318" s="226">
        <v>298.59</v>
      </c>
      <c r="Y1318" s="194" t="s">
        <v>3466</v>
      </c>
      <c r="Z1318" s="193" t="s">
        <v>334</v>
      </c>
      <c r="AA1318" s="563" t="s">
        <v>335</v>
      </c>
      <c r="AB1318" s="563" t="s">
        <v>190</v>
      </c>
      <c r="AC1318" s="563">
        <f>SUMIF(Sheet3!B:B,C1318,Sheet3!D:D)</f>
        <v>75</v>
      </c>
      <c r="AD1318" s="193">
        <f>(ROUND(AC1318*T1318,0))</f>
        <v>197</v>
      </c>
      <c r="AE1318" s="75"/>
      <c r="AF1318" s="554"/>
    </row>
    <row r="1319" outlineLevel="2" spans="1:32">
      <c r="A1319" s="126">
        <f>MAX($A$7:A1318)+1</f>
        <v>944</v>
      </c>
      <c r="B1319" s="194" t="s">
        <v>148</v>
      </c>
      <c r="C1319" s="194" t="s">
        <v>152</v>
      </c>
      <c r="D1319" s="194" t="s">
        <v>186</v>
      </c>
      <c r="E1319" s="194" t="s">
        <v>3467</v>
      </c>
      <c r="F1319" s="311" t="s">
        <v>3468</v>
      </c>
      <c r="G1319" s="193">
        <v>0</v>
      </c>
      <c r="H1319" s="193">
        <v>9.642</v>
      </c>
      <c r="I1319" s="193"/>
      <c r="J1319" s="193">
        <v>9.642</v>
      </c>
      <c r="K1319" s="126">
        <v>900</v>
      </c>
      <c r="L1319" s="126">
        <v>900</v>
      </c>
      <c r="M1319" s="126">
        <f>N1319</f>
        <v>702</v>
      </c>
      <c r="N1319" s="425">
        <f>ROUND(L1319*0.7797,0)</f>
        <v>702</v>
      </c>
      <c r="O1319" s="126"/>
      <c r="P1319" s="194" t="s">
        <v>3468</v>
      </c>
      <c r="Q1319" s="193">
        <v>0</v>
      </c>
      <c r="R1319" s="193">
        <v>9.642</v>
      </c>
      <c r="S1319" s="193">
        <v>9.042</v>
      </c>
      <c r="T1319" s="193">
        <v>9.042</v>
      </c>
      <c r="U1319" s="193">
        <v>1084.37</v>
      </c>
      <c r="V1319" s="194" t="s">
        <v>245</v>
      </c>
      <c r="W1319" s="226">
        <v>1090.17</v>
      </c>
      <c r="X1319" s="226">
        <v>950.72</v>
      </c>
      <c r="Y1319" s="194" t="s">
        <v>3469</v>
      </c>
      <c r="Z1319" s="193" t="s">
        <v>334</v>
      </c>
      <c r="AA1319" s="563" t="s">
        <v>335</v>
      </c>
      <c r="AB1319" s="563" t="s">
        <v>190</v>
      </c>
      <c r="AC1319" s="563">
        <f>SUMIF(Sheet3!B:B,C1319,Sheet3!D:D)</f>
        <v>75</v>
      </c>
      <c r="AD1319" s="193">
        <f>(ROUND(AC1319*T1319,0))</f>
        <v>678</v>
      </c>
      <c r="AE1319" s="75"/>
      <c r="AF1319" s="554"/>
    </row>
    <row r="1320" outlineLevel="2" spans="1:32">
      <c r="A1320" s="126">
        <f>MAX($A$7:A1319)+1</f>
        <v>945</v>
      </c>
      <c r="B1320" s="115" t="s">
        <v>148</v>
      </c>
      <c r="C1320" s="117" t="s">
        <v>153</v>
      </c>
      <c r="D1320" s="125" t="s">
        <v>392</v>
      </c>
      <c r="E1320" s="125" t="str">
        <f>C1320&amp;D1320</f>
        <v>惠来县前期工作</v>
      </c>
      <c r="F1320" s="223" t="s">
        <v>3470</v>
      </c>
      <c r="G1320" s="223"/>
      <c r="H1320" s="223"/>
      <c r="I1320" s="571"/>
      <c r="J1320" s="223"/>
      <c r="K1320" s="126">
        <v>41</v>
      </c>
      <c r="L1320" s="126">
        <v>41</v>
      </c>
      <c r="M1320" s="126">
        <v>41</v>
      </c>
      <c r="N1320" s="552">
        <v>41</v>
      </c>
      <c r="O1320" s="126"/>
      <c r="P1320" s="571"/>
      <c r="Q1320" s="571"/>
      <c r="R1320" s="571"/>
      <c r="S1320" s="571"/>
      <c r="T1320" s="571"/>
      <c r="U1320" s="571"/>
      <c r="V1320" s="223"/>
      <c r="W1320" s="640"/>
      <c r="X1320" s="640"/>
      <c r="Y1320" s="223"/>
      <c r="Z1320" s="223"/>
      <c r="AA1320" s="554"/>
      <c r="AB1320" s="554" t="s">
        <v>392</v>
      </c>
      <c r="AC1320" s="554"/>
      <c r="AD1320" s="571"/>
      <c r="AE1320" s="75">
        <v>41</v>
      </c>
      <c r="AF1320" s="554"/>
    </row>
    <row r="1321" ht="24" outlineLevel="2" spans="1:32">
      <c r="A1321" s="126">
        <f>MAX($A$7:A1320)+1</f>
        <v>946</v>
      </c>
      <c r="B1321" s="194" t="s">
        <v>148</v>
      </c>
      <c r="C1321" s="194" t="s">
        <v>153</v>
      </c>
      <c r="D1321" s="194" t="s">
        <v>1811</v>
      </c>
      <c r="E1321" s="194" t="s">
        <v>3471</v>
      </c>
      <c r="F1321" s="311" t="s">
        <v>3472</v>
      </c>
      <c r="G1321" s="193">
        <v>0</v>
      </c>
      <c r="H1321" s="193">
        <v>0.41</v>
      </c>
      <c r="I1321" s="193"/>
      <c r="J1321" s="193">
        <v>0.41</v>
      </c>
      <c r="K1321" s="126">
        <v>57</v>
      </c>
      <c r="L1321" s="126">
        <v>57</v>
      </c>
      <c r="M1321" s="126">
        <f>N1321</f>
        <v>44</v>
      </c>
      <c r="N1321" s="552">
        <f>ROUND(L1321*0.7797,0)</f>
        <v>44</v>
      </c>
      <c r="O1321" s="126"/>
      <c r="P1321" s="194" t="s">
        <v>3472</v>
      </c>
      <c r="Q1321" s="193">
        <v>0</v>
      </c>
      <c r="R1321" s="193">
        <v>0.41</v>
      </c>
      <c r="S1321" s="193">
        <v>0.41</v>
      </c>
      <c r="T1321" s="193">
        <v>0.41</v>
      </c>
      <c r="U1321" s="193">
        <v>81.938</v>
      </c>
      <c r="V1321" s="194" t="s">
        <v>245</v>
      </c>
      <c r="W1321" s="226">
        <v>102.063</v>
      </c>
      <c r="X1321" s="226">
        <v>81.938</v>
      </c>
      <c r="Y1321" s="194" t="s">
        <v>3473</v>
      </c>
      <c r="Z1321" s="193" t="s">
        <v>334</v>
      </c>
      <c r="AA1321" s="563" t="s">
        <v>335</v>
      </c>
      <c r="AB1321" s="563" t="s">
        <v>190</v>
      </c>
      <c r="AC1321" s="563">
        <f>SUMIF(Sheet3!B:B,C1321,Sheet3!D:D)</f>
        <v>75</v>
      </c>
      <c r="AD1321" s="193">
        <f>(ROUND(AC1321*T1321,0))</f>
        <v>31</v>
      </c>
      <c r="AE1321" s="75"/>
      <c r="AF1321" s="554"/>
    </row>
    <row r="1322" ht="24" outlineLevel="2" spans="1:32">
      <c r="A1322" s="126">
        <f>MAX($A$7:A1321)+1</f>
        <v>947</v>
      </c>
      <c r="B1322" s="194" t="s">
        <v>148</v>
      </c>
      <c r="C1322" s="194" t="s">
        <v>153</v>
      </c>
      <c r="D1322" s="194" t="s">
        <v>186</v>
      </c>
      <c r="E1322" s="194" t="s">
        <v>3474</v>
      </c>
      <c r="F1322" s="311" t="s">
        <v>3475</v>
      </c>
      <c r="G1322" s="193">
        <v>0</v>
      </c>
      <c r="H1322" s="193">
        <v>0.652</v>
      </c>
      <c r="I1322" s="193"/>
      <c r="J1322" s="193">
        <v>0.652</v>
      </c>
      <c r="K1322" s="126">
        <v>60</v>
      </c>
      <c r="L1322" s="126">
        <v>60</v>
      </c>
      <c r="M1322" s="126">
        <f>N1322</f>
        <v>47</v>
      </c>
      <c r="N1322" s="552">
        <f>ROUND(L1322*0.7797,0)</f>
        <v>47</v>
      </c>
      <c r="O1322" s="126"/>
      <c r="P1322" s="194" t="s">
        <v>3475</v>
      </c>
      <c r="Q1322" s="193">
        <v>0</v>
      </c>
      <c r="R1322" s="193">
        <v>0.652</v>
      </c>
      <c r="S1322" s="193">
        <v>0.652</v>
      </c>
      <c r="T1322" s="193">
        <v>0.652</v>
      </c>
      <c r="U1322" s="193">
        <v>86.709</v>
      </c>
      <c r="V1322" s="194" t="s">
        <v>245</v>
      </c>
      <c r="W1322" s="226">
        <v>108.676</v>
      </c>
      <c r="X1322" s="226">
        <v>86.709</v>
      </c>
      <c r="Y1322" s="194" t="s">
        <v>3473</v>
      </c>
      <c r="Z1322" s="193" t="s">
        <v>334</v>
      </c>
      <c r="AA1322" s="563" t="s">
        <v>335</v>
      </c>
      <c r="AB1322" s="563" t="s">
        <v>190</v>
      </c>
      <c r="AC1322" s="563">
        <f>SUMIF(Sheet3!B:B,C1322,Sheet3!D:D)</f>
        <v>75</v>
      </c>
      <c r="AD1322" s="193">
        <f>(ROUND(AC1322*T1322,0))</f>
        <v>49</v>
      </c>
      <c r="AE1322" s="75"/>
      <c r="AF1322" s="554"/>
    </row>
    <row r="1323" ht="24" outlineLevel="2" spans="1:32">
      <c r="A1323" s="651">
        <f>MAX($A$7:A1322)+1</f>
        <v>948</v>
      </c>
      <c r="B1323" s="652" t="s">
        <v>148</v>
      </c>
      <c r="C1323" s="652" t="s">
        <v>153</v>
      </c>
      <c r="D1323" s="652" t="s">
        <v>187</v>
      </c>
      <c r="E1323" s="310" t="s">
        <v>3476</v>
      </c>
      <c r="F1323" s="652" t="s">
        <v>3477</v>
      </c>
      <c r="G1323" s="408">
        <v>0.55</v>
      </c>
      <c r="H1323" s="408">
        <v>4.788</v>
      </c>
      <c r="I1323" s="408"/>
      <c r="J1323" s="408">
        <v>4.238</v>
      </c>
      <c r="K1323" s="126">
        <v>1465</v>
      </c>
      <c r="L1323" s="126">
        <v>1465</v>
      </c>
      <c r="M1323" s="126">
        <f>N1323</f>
        <v>1142</v>
      </c>
      <c r="N1323" s="552">
        <f>ROUND(L1323*0.7797,0)</f>
        <v>1142</v>
      </c>
      <c r="O1323" s="126"/>
      <c r="P1323" s="310" t="s">
        <v>3477</v>
      </c>
      <c r="Q1323" s="653">
        <v>0.55</v>
      </c>
      <c r="R1323" s="653">
        <v>4.788</v>
      </c>
      <c r="S1323" s="653">
        <v>4.238</v>
      </c>
      <c r="T1323" s="653">
        <v>4.238</v>
      </c>
      <c r="U1323" s="654">
        <v>1663.155</v>
      </c>
      <c r="V1323" s="652" t="s">
        <v>245</v>
      </c>
      <c r="W1323" s="226">
        <v>5046.214</v>
      </c>
      <c r="X1323" s="226">
        <v>3663.155</v>
      </c>
      <c r="Y1323" s="652" t="s">
        <v>3478</v>
      </c>
      <c r="Z1323" s="655" t="s">
        <v>334</v>
      </c>
      <c r="AA1323" s="656" t="s">
        <v>335</v>
      </c>
      <c r="AB1323" s="656" t="s">
        <v>192</v>
      </c>
      <c r="AC1323" s="656">
        <f>SUMIF(Sheet3!B:B,C1323,Sheet3!F:F)</f>
        <v>50</v>
      </c>
      <c r="AD1323" s="374">
        <f>(ROUND(AC1323*T1323,0))</f>
        <v>212</v>
      </c>
      <c r="AE1323" s="657"/>
      <c r="AF1323" s="658"/>
    </row>
    <row r="1324" ht="24" outlineLevel="2" spans="1:32">
      <c r="A1324" s="659">
        <f>MAX($A$7:A1323)+1</f>
        <v>949</v>
      </c>
      <c r="B1324" s="310" t="s">
        <v>148</v>
      </c>
      <c r="C1324" s="310" t="s">
        <v>153</v>
      </c>
      <c r="D1324" s="310" t="s">
        <v>186</v>
      </c>
      <c r="E1324" s="310" t="s">
        <v>3476</v>
      </c>
      <c r="F1324" s="310" t="s">
        <v>3477</v>
      </c>
      <c r="G1324" s="408">
        <v>4.788</v>
      </c>
      <c r="H1324" s="408">
        <v>9.958</v>
      </c>
      <c r="I1324" s="408"/>
      <c r="J1324" s="408">
        <v>5.17</v>
      </c>
      <c r="K1324" s="126"/>
      <c r="L1324" s="126"/>
      <c r="M1324" s="126"/>
      <c r="N1324" s="552"/>
      <c r="O1324" s="126"/>
      <c r="P1324" s="310" t="s">
        <v>3477</v>
      </c>
      <c r="Q1324" s="653">
        <v>4.788</v>
      </c>
      <c r="R1324" s="653">
        <v>9.958</v>
      </c>
      <c r="S1324" s="653">
        <v>5.17</v>
      </c>
      <c r="T1324" s="653">
        <v>5.17</v>
      </c>
      <c r="U1324" s="654">
        <v>2000</v>
      </c>
      <c r="V1324" s="310" t="s">
        <v>245</v>
      </c>
      <c r="W1324" s="310" t="s">
        <v>3478</v>
      </c>
      <c r="X1324" s="226"/>
      <c r="Y1324" s="310" t="s">
        <v>3478</v>
      </c>
      <c r="Z1324" s="660" t="s">
        <v>334</v>
      </c>
      <c r="AA1324" s="661" t="s">
        <v>335</v>
      </c>
      <c r="AB1324" s="661" t="s">
        <v>190</v>
      </c>
      <c r="AC1324" s="661">
        <v>75</v>
      </c>
      <c r="AD1324" s="336">
        <f>(ROUND(AC1324*T1324,0))</f>
        <v>388</v>
      </c>
      <c r="AE1324" s="75"/>
      <c r="AF1324" s="658"/>
    </row>
    <row r="1325" ht="24" outlineLevel="2" spans="1:32">
      <c r="A1325" s="126">
        <f>MAX($A$7:A1324)+1</f>
        <v>950</v>
      </c>
      <c r="B1325" s="194" t="s">
        <v>148</v>
      </c>
      <c r="C1325" s="407" t="s">
        <v>153</v>
      </c>
      <c r="D1325" s="194" t="s">
        <v>186</v>
      </c>
      <c r="E1325" s="194" t="s">
        <v>3479</v>
      </c>
      <c r="F1325" s="194" t="s">
        <v>3480</v>
      </c>
      <c r="G1325" s="193">
        <v>0</v>
      </c>
      <c r="H1325" s="193">
        <v>0.987</v>
      </c>
      <c r="I1325" s="193"/>
      <c r="J1325" s="193">
        <v>0.987</v>
      </c>
      <c r="K1325" s="126">
        <v>75</v>
      </c>
      <c r="L1325" s="126">
        <v>75</v>
      </c>
      <c r="M1325" s="126">
        <f>N1325</f>
        <v>58</v>
      </c>
      <c r="N1325" s="552">
        <f t="shared" ref="N1325:N1330" si="130">ROUND(L1325*0.7797,0)</f>
        <v>58</v>
      </c>
      <c r="O1325" s="126"/>
      <c r="P1325" s="194"/>
      <c r="Q1325" s="194"/>
      <c r="R1325" s="194"/>
      <c r="S1325" s="194"/>
      <c r="T1325" s="194"/>
      <c r="U1325" s="194"/>
      <c r="V1325" s="194" t="s">
        <v>245</v>
      </c>
      <c r="W1325" s="226">
        <v>135.518</v>
      </c>
      <c r="X1325" s="226">
        <v>107.658</v>
      </c>
      <c r="Y1325" s="194" t="s">
        <v>3481</v>
      </c>
      <c r="Z1325" s="193" t="s">
        <v>334</v>
      </c>
      <c r="AA1325" s="554"/>
      <c r="AB1325" s="554" t="s">
        <v>190</v>
      </c>
      <c r="AC1325" s="554">
        <f>SUMIF(Sheet3!B:B,C1325,Sheet3!D:D)</f>
        <v>75</v>
      </c>
      <c r="AD1325" s="194"/>
      <c r="AE1325" s="75"/>
      <c r="AF1325" s="554"/>
    </row>
    <row r="1326" ht="24" outlineLevel="2" spans="1:32">
      <c r="A1326" s="126">
        <f>MAX($A$7:A1325)+1</f>
        <v>951</v>
      </c>
      <c r="B1326" s="194" t="s">
        <v>148</v>
      </c>
      <c r="C1326" s="194" t="s">
        <v>153</v>
      </c>
      <c r="D1326" s="194" t="s">
        <v>186</v>
      </c>
      <c r="E1326" s="194" t="s">
        <v>3482</v>
      </c>
      <c r="F1326" s="311" t="s">
        <v>3483</v>
      </c>
      <c r="G1326" s="193">
        <v>0</v>
      </c>
      <c r="H1326" s="193">
        <v>1.554</v>
      </c>
      <c r="I1326" s="193"/>
      <c r="J1326" s="193">
        <v>1.554</v>
      </c>
      <c r="K1326" s="126">
        <v>259</v>
      </c>
      <c r="L1326" s="126">
        <v>259</v>
      </c>
      <c r="M1326" s="126">
        <f>N1326+1</f>
        <v>203</v>
      </c>
      <c r="N1326" s="552">
        <f t="shared" si="130"/>
        <v>202</v>
      </c>
      <c r="O1326" s="126"/>
      <c r="P1326" s="194" t="s">
        <v>3483</v>
      </c>
      <c r="Q1326" s="193">
        <v>0</v>
      </c>
      <c r="R1326" s="193">
        <v>1.554</v>
      </c>
      <c r="S1326" s="193">
        <v>1.554</v>
      </c>
      <c r="T1326" s="193">
        <v>1.554</v>
      </c>
      <c r="U1326" s="193">
        <v>403.153</v>
      </c>
      <c r="V1326" s="194" t="s">
        <v>342</v>
      </c>
      <c r="W1326" s="226">
        <v>493.234</v>
      </c>
      <c r="X1326" s="226">
        <v>403.153</v>
      </c>
      <c r="Y1326" s="194" t="s">
        <v>3481</v>
      </c>
      <c r="Z1326" s="193" t="s">
        <v>334</v>
      </c>
      <c r="AA1326" s="563" t="s">
        <v>335</v>
      </c>
      <c r="AB1326" s="563" t="s">
        <v>190</v>
      </c>
      <c r="AC1326" s="563">
        <f>SUMIF(Sheet3!B:B,C1326,Sheet3!D:D)</f>
        <v>75</v>
      </c>
      <c r="AD1326" s="193">
        <f>(ROUND(AC1326*T1326,0))</f>
        <v>117</v>
      </c>
      <c r="AE1326" s="75"/>
      <c r="AF1326" s="554"/>
    </row>
    <row r="1327" ht="24" outlineLevel="2" spans="1:32">
      <c r="A1327" s="126">
        <f>MAX($A$7:A1326)+1</f>
        <v>952</v>
      </c>
      <c r="B1327" s="194" t="s">
        <v>148</v>
      </c>
      <c r="C1327" s="194" t="s">
        <v>153</v>
      </c>
      <c r="D1327" s="194" t="s">
        <v>187</v>
      </c>
      <c r="E1327" s="194" t="s">
        <v>3484</v>
      </c>
      <c r="F1327" s="311" t="s">
        <v>3485</v>
      </c>
      <c r="G1327" s="193">
        <v>0</v>
      </c>
      <c r="H1327" s="193">
        <v>4.715</v>
      </c>
      <c r="I1327" s="193"/>
      <c r="J1327" s="193">
        <v>4.715</v>
      </c>
      <c r="K1327" s="126"/>
      <c r="L1327" s="126">
        <v>0</v>
      </c>
      <c r="M1327" s="126">
        <f>N1327</f>
        <v>0</v>
      </c>
      <c r="N1327" s="552">
        <f t="shared" si="130"/>
        <v>0</v>
      </c>
      <c r="O1327" s="126"/>
      <c r="P1327" s="194" t="s">
        <v>3485</v>
      </c>
      <c r="Q1327" s="193">
        <v>0</v>
      </c>
      <c r="R1327" s="193">
        <v>4.715</v>
      </c>
      <c r="S1327" s="193">
        <v>4.715</v>
      </c>
      <c r="T1327" s="193">
        <v>4.715</v>
      </c>
      <c r="U1327" s="193">
        <v>1179.276</v>
      </c>
      <c r="V1327" s="194" t="s">
        <v>342</v>
      </c>
      <c r="W1327" s="226">
        <v>1425.692</v>
      </c>
      <c r="X1327" s="226">
        <v>1179.276</v>
      </c>
      <c r="Y1327" s="194" t="s">
        <v>3486</v>
      </c>
      <c r="Z1327" s="193" t="s">
        <v>334</v>
      </c>
      <c r="AA1327" s="563" t="s">
        <v>335</v>
      </c>
      <c r="AB1327" s="563" t="s">
        <v>192</v>
      </c>
      <c r="AC1327" s="563">
        <f>SUMIF(Sheet3!B:B,C1327,Sheet3!F:F)</f>
        <v>50</v>
      </c>
      <c r="AD1327" s="193">
        <f>(ROUND(AC1327*T1327,0))</f>
        <v>236</v>
      </c>
      <c r="AE1327" s="75"/>
      <c r="AF1327" s="554"/>
    </row>
    <row r="1328" ht="24" outlineLevel="2" spans="1:32">
      <c r="A1328" s="126">
        <f>MAX($A$7:A1327)+1</f>
        <v>953</v>
      </c>
      <c r="B1328" s="194" t="s">
        <v>148</v>
      </c>
      <c r="C1328" s="194" t="s">
        <v>153</v>
      </c>
      <c r="D1328" s="194" t="s">
        <v>186</v>
      </c>
      <c r="E1328" s="194" t="s">
        <v>3487</v>
      </c>
      <c r="F1328" s="311" t="s">
        <v>3488</v>
      </c>
      <c r="G1328" s="193">
        <v>1.91</v>
      </c>
      <c r="H1328" s="193">
        <v>4.23</v>
      </c>
      <c r="I1328" s="193"/>
      <c r="J1328" s="193">
        <v>2.32</v>
      </c>
      <c r="K1328" s="126" t="s">
        <v>1594</v>
      </c>
      <c r="L1328" s="126">
        <v>0</v>
      </c>
      <c r="M1328" s="126">
        <f>N1328</f>
        <v>0</v>
      </c>
      <c r="N1328" s="552">
        <f t="shared" si="130"/>
        <v>0</v>
      </c>
      <c r="O1328" s="126"/>
      <c r="P1328" s="194" t="s">
        <v>3488</v>
      </c>
      <c r="Q1328" s="193">
        <v>1.91</v>
      </c>
      <c r="R1328" s="193">
        <v>4.23</v>
      </c>
      <c r="S1328" s="193">
        <v>2.32</v>
      </c>
      <c r="T1328" s="193">
        <v>2.32</v>
      </c>
      <c r="U1328" s="193">
        <v>500.673</v>
      </c>
      <c r="V1328" s="194" t="s">
        <v>342</v>
      </c>
      <c r="W1328" s="226">
        <v>613.487</v>
      </c>
      <c r="X1328" s="226">
        <v>500.673</v>
      </c>
      <c r="Y1328" s="194" t="s">
        <v>3481</v>
      </c>
      <c r="Z1328" s="193" t="s">
        <v>334</v>
      </c>
      <c r="AA1328" s="563" t="s">
        <v>335</v>
      </c>
      <c r="AB1328" s="563" t="s">
        <v>190</v>
      </c>
      <c r="AC1328" s="563">
        <f>SUMIF(Sheet3!B:B,C1328,Sheet3!D:D)</f>
        <v>75</v>
      </c>
      <c r="AD1328" s="193">
        <f>(ROUND(AC1328*T1328,0))</f>
        <v>174</v>
      </c>
      <c r="AE1328" s="75"/>
      <c r="AF1328" s="554"/>
    </row>
    <row r="1329" ht="24" outlineLevel="2" spans="1:32">
      <c r="A1329" s="126">
        <f>MAX($A$7:A1328)+1</f>
        <v>954</v>
      </c>
      <c r="B1329" s="194" t="s">
        <v>148</v>
      </c>
      <c r="C1329" s="194" t="s">
        <v>153</v>
      </c>
      <c r="D1329" s="194" t="s">
        <v>186</v>
      </c>
      <c r="E1329" s="194" t="s">
        <v>3489</v>
      </c>
      <c r="F1329" s="311" t="s">
        <v>3490</v>
      </c>
      <c r="G1329" s="193">
        <v>0.4</v>
      </c>
      <c r="H1329" s="193">
        <v>4.055</v>
      </c>
      <c r="I1329" s="193"/>
      <c r="J1329" s="193">
        <v>3.655</v>
      </c>
      <c r="K1329" s="126" t="s">
        <v>1594</v>
      </c>
      <c r="L1329" s="126">
        <v>0</v>
      </c>
      <c r="M1329" s="126">
        <f>N1329</f>
        <v>0</v>
      </c>
      <c r="N1329" s="552">
        <f t="shared" si="130"/>
        <v>0</v>
      </c>
      <c r="O1329" s="126"/>
      <c r="P1329" s="194" t="s">
        <v>3490</v>
      </c>
      <c r="Q1329" s="193">
        <v>0.4</v>
      </c>
      <c r="R1329" s="193">
        <v>4.055</v>
      </c>
      <c r="S1329" s="193">
        <v>3.655</v>
      </c>
      <c r="T1329" s="193">
        <v>3.655</v>
      </c>
      <c r="U1329" s="193">
        <v>405.461</v>
      </c>
      <c r="V1329" s="194" t="s">
        <v>342</v>
      </c>
      <c r="W1329" s="226">
        <v>502.33</v>
      </c>
      <c r="X1329" s="226">
        <v>405.461</v>
      </c>
      <c r="Y1329" s="194" t="s">
        <v>3473</v>
      </c>
      <c r="Z1329" s="193" t="s">
        <v>334</v>
      </c>
      <c r="AA1329" s="563" t="s">
        <v>335</v>
      </c>
      <c r="AB1329" s="563" t="s">
        <v>190</v>
      </c>
      <c r="AC1329" s="563">
        <f>SUMIF(Sheet3!B:B,C1329,Sheet3!D:D)</f>
        <v>75</v>
      </c>
      <c r="AD1329" s="193">
        <f>(ROUND(AC1329*T1329,0))</f>
        <v>274</v>
      </c>
      <c r="AE1329" s="75"/>
      <c r="AF1329" s="554"/>
    </row>
    <row r="1330" outlineLevel="2" spans="1:32">
      <c r="A1330" s="250">
        <f>MAX($A$7:A1329)+1</f>
        <v>955</v>
      </c>
      <c r="B1330" s="199" t="s">
        <v>148</v>
      </c>
      <c r="C1330" s="413" t="s">
        <v>153</v>
      </c>
      <c r="D1330" s="194" t="s">
        <v>186</v>
      </c>
      <c r="E1330" s="194" t="s">
        <v>3491</v>
      </c>
      <c r="F1330" s="194" t="s">
        <v>3492</v>
      </c>
      <c r="G1330" s="193">
        <v>0</v>
      </c>
      <c r="H1330" s="193">
        <v>1.444</v>
      </c>
      <c r="I1330" s="193"/>
      <c r="J1330" s="193">
        <v>2.44</v>
      </c>
      <c r="K1330" s="126" t="s">
        <v>1594</v>
      </c>
      <c r="L1330" s="126">
        <v>0</v>
      </c>
      <c r="M1330" s="126">
        <f>N1330</f>
        <v>0</v>
      </c>
      <c r="N1330" s="552">
        <f t="shared" si="130"/>
        <v>0</v>
      </c>
      <c r="O1330" s="126"/>
      <c r="P1330" s="194"/>
      <c r="Q1330" s="194"/>
      <c r="R1330" s="194"/>
      <c r="S1330" s="194"/>
      <c r="T1330" s="194"/>
      <c r="U1330" s="194"/>
      <c r="V1330" s="194" t="s">
        <v>342</v>
      </c>
      <c r="W1330" s="226">
        <v>1904.163</v>
      </c>
      <c r="X1330" s="226">
        <v>1562.321</v>
      </c>
      <c r="Y1330" s="194" t="s">
        <v>3473</v>
      </c>
      <c r="Z1330" s="193" t="s">
        <v>334</v>
      </c>
      <c r="AA1330" s="554"/>
      <c r="AB1330" s="554" t="s">
        <v>190</v>
      </c>
      <c r="AC1330" s="554">
        <f>SUMIF(Sheet3!B:B,C1330,Sheet3!D:D)</f>
        <v>75</v>
      </c>
      <c r="AD1330" s="194"/>
      <c r="AE1330" s="75"/>
      <c r="AF1330" s="554"/>
    </row>
    <row r="1331" outlineLevel="2" spans="1:32">
      <c r="A1331" s="255"/>
      <c r="B1331" s="253"/>
      <c r="C1331" s="417"/>
      <c r="D1331" s="194" t="s">
        <v>186</v>
      </c>
      <c r="E1331" s="194"/>
      <c r="F1331" s="194" t="s">
        <v>3493</v>
      </c>
      <c r="G1331" s="193">
        <v>0.929</v>
      </c>
      <c r="H1331" s="193">
        <v>0.993</v>
      </c>
      <c r="I1331" s="193"/>
      <c r="J1331" s="193"/>
      <c r="K1331" s="126"/>
      <c r="L1331" s="126"/>
      <c r="M1331" s="126"/>
      <c r="N1331" s="552"/>
      <c r="O1331" s="126"/>
      <c r="P1331" s="194"/>
      <c r="Q1331" s="194"/>
      <c r="R1331" s="194"/>
      <c r="S1331" s="194"/>
      <c r="T1331" s="194"/>
      <c r="U1331" s="194"/>
      <c r="V1331" s="194"/>
      <c r="W1331" s="226"/>
      <c r="X1331" s="226"/>
      <c r="Y1331" s="194"/>
      <c r="Z1331" s="193" t="s">
        <v>334</v>
      </c>
      <c r="AA1331" s="554"/>
      <c r="AB1331" s="554" t="s">
        <v>190</v>
      </c>
      <c r="AC1331" s="554"/>
      <c r="AD1331" s="194"/>
      <c r="AE1331" s="75"/>
      <c r="AF1331" s="554"/>
    </row>
    <row r="1332" outlineLevel="2" spans="1:32">
      <c r="A1332" s="255"/>
      <c r="B1332" s="253"/>
      <c r="C1332" s="417"/>
      <c r="D1332" s="194" t="s">
        <v>186</v>
      </c>
      <c r="E1332" s="194"/>
      <c r="F1332" s="194" t="s">
        <v>3492</v>
      </c>
      <c r="G1332" s="193">
        <v>1.508</v>
      </c>
      <c r="H1332" s="408">
        <v>2.44</v>
      </c>
      <c r="I1332" s="408"/>
      <c r="J1332" s="193"/>
      <c r="K1332" s="126"/>
      <c r="L1332" s="126"/>
      <c r="M1332" s="126"/>
      <c r="N1332" s="552"/>
      <c r="O1332" s="126"/>
      <c r="P1332" s="194"/>
      <c r="Q1332" s="194"/>
      <c r="R1332" s="194"/>
      <c r="S1332" s="194"/>
      <c r="T1332" s="194"/>
      <c r="U1332" s="194"/>
      <c r="V1332" s="194"/>
      <c r="W1332" s="226"/>
      <c r="X1332" s="226"/>
      <c r="Y1332" s="194"/>
      <c r="Z1332" s="408" t="s">
        <v>334</v>
      </c>
      <c r="AA1332" s="554"/>
      <c r="AB1332" s="554" t="s">
        <v>190</v>
      </c>
      <c r="AC1332" s="554"/>
      <c r="AD1332" s="194"/>
      <c r="AE1332" s="75"/>
      <c r="AF1332" s="554"/>
    </row>
    <row r="1333" outlineLevel="2" spans="1:32">
      <c r="A1333" s="255"/>
      <c r="B1333" s="194" t="s">
        <v>148</v>
      </c>
      <c r="C1333" s="407" t="s">
        <v>153</v>
      </c>
      <c r="D1333" s="194" t="s">
        <v>187</v>
      </c>
      <c r="E1333" s="194"/>
      <c r="F1333" s="194" t="s">
        <v>3492</v>
      </c>
      <c r="G1333" s="408">
        <v>2.44</v>
      </c>
      <c r="H1333" s="193">
        <v>5.617</v>
      </c>
      <c r="I1333" s="193"/>
      <c r="J1333" s="408">
        <v>3.177</v>
      </c>
      <c r="K1333" s="126"/>
      <c r="L1333" s="126"/>
      <c r="M1333" s="126"/>
      <c r="N1333" s="552"/>
      <c r="O1333" s="126"/>
      <c r="P1333" s="194"/>
      <c r="Q1333" s="194"/>
      <c r="R1333" s="194"/>
      <c r="S1333" s="194"/>
      <c r="T1333" s="194"/>
      <c r="U1333" s="194"/>
      <c r="V1333" s="194" t="s">
        <v>342</v>
      </c>
      <c r="W1333" s="226"/>
      <c r="X1333" s="226"/>
      <c r="Y1333" s="194"/>
      <c r="Z1333" s="193" t="s">
        <v>334</v>
      </c>
      <c r="AA1333" s="554"/>
      <c r="AB1333" s="554" t="s">
        <v>192</v>
      </c>
      <c r="AC1333" s="554">
        <f>SUMIF(Sheet3!B:B,C1333,Sheet3!F:F)</f>
        <v>50</v>
      </c>
      <c r="AD1333" s="194"/>
      <c r="AE1333" s="75"/>
      <c r="AF1333" s="554"/>
    </row>
    <row r="1334" ht="24" outlineLevel="2" spans="1:32">
      <c r="A1334" s="126">
        <f>MAX($A$7:A1333)+1</f>
        <v>956</v>
      </c>
      <c r="B1334" s="194" t="s">
        <v>148</v>
      </c>
      <c r="C1334" s="194" t="s">
        <v>153</v>
      </c>
      <c r="D1334" s="194" t="s">
        <v>186</v>
      </c>
      <c r="E1334" s="194" t="s">
        <v>3494</v>
      </c>
      <c r="F1334" s="311" t="s">
        <v>3495</v>
      </c>
      <c r="G1334" s="193">
        <v>0</v>
      </c>
      <c r="H1334" s="193">
        <v>0.812</v>
      </c>
      <c r="I1334" s="193"/>
      <c r="J1334" s="193">
        <v>0.812</v>
      </c>
      <c r="K1334" s="126" t="s">
        <v>1594</v>
      </c>
      <c r="L1334" s="126">
        <v>0</v>
      </c>
      <c r="M1334" s="126">
        <f>N1334</f>
        <v>0</v>
      </c>
      <c r="N1334" s="552">
        <f>ROUND(L1334*0.7797,0)</f>
        <v>0</v>
      </c>
      <c r="O1334" s="126"/>
      <c r="P1334" s="194" t="s">
        <v>3495</v>
      </c>
      <c r="Q1334" s="193">
        <v>0</v>
      </c>
      <c r="R1334" s="193">
        <v>0.812</v>
      </c>
      <c r="S1334" s="193">
        <v>0.812</v>
      </c>
      <c r="T1334" s="193">
        <v>0.812</v>
      </c>
      <c r="U1334" s="193">
        <v>196.35</v>
      </c>
      <c r="V1334" s="194" t="s">
        <v>245</v>
      </c>
      <c r="W1334" s="226">
        <v>239.46</v>
      </c>
      <c r="X1334" s="226">
        <v>196.35</v>
      </c>
      <c r="Y1334" s="194" t="s">
        <v>3496</v>
      </c>
      <c r="Z1334" s="193" t="s">
        <v>334</v>
      </c>
      <c r="AA1334" s="563" t="s">
        <v>335</v>
      </c>
      <c r="AB1334" s="563" t="s">
        <v>190</v>
      </c>
      <c r="AC1334" s="563">
        <f>SUMIF(Sheet3!B:B,C1334,Sheet3!D:D)</f>
        <v>75</v>
      </c>
      <c r="AD1334" s="193">
        <f>(ROUND(AC1334*T1334,0))</f>
        <v>61</v>
      </c>
      <c r="AE1334" s="75"/>
      <c r="AF1334" s="554"/>
    </row>
    <row r="1335" outlineLevel="2" spans="1:32">
      <c r="A1335" s="126">
        <f>MAX($A$7:A1334)+1</f>
        <v>957</v>
      </c>
      <c r="B1335" s="115" t="s">
        <v>148</v>
      </c>
      <c r="C1335" s="117" t="s">
        <v>151</v>
      </c>
      <c r="D1335" s="125" t="s">
        <v>392</v>
      </c>
      <c r="E1335" s="125" t="str">
        <f>C1335&amp;D1335</f>
        <v>普宁市前期工作</v>
      </c>
      <c r="F1335" s="223" t="s">
        <v>3497</v>
      </c>
      <c r="G1335" s="223"/>
      <c r="H1335" s="223"/>
      <c r="I1335" s="571"/>
      <c r="J1335" s="223"/>
      <c r="K1335" s="126">
        <v>25</v>
      </c>
      <c r="L1335" s="126">
        <v>25</v>
      </c>
      <c r="M1335" s="126">
        <v>25</v>
      </c>
      <c r="N1335" s="425">
        <v>25</v>
      </c>
      <c r="O1335" s="126"/>
      <c r="P1335" s="571"/>
      <c r="Q1335" s="571"/>
      <c r="R1335" s="571"/>
      <c r="S1335" s="571"/>
      <c r="T1335" s="571"/>
      <c r="U1335" s="571"/>
      <c r="V1335" s="223"/>
      <c r="W1335" s="640"/>
      <c r="X1335" s="640"/>
      <c r="Y1335" s="223"/>
      <c r="Z1335" s="223"/>
      <c r="AA1335" s="554"/>
      <c r="AB1335" s="554" t="s">
        <v>392</v>
      </c>
      <c r="AC1335" s="554"/>
      <c r="AD1335" s="571"/>
      <c r="AE1335" s="75">
        <v>25</v>
      </c>
      <c r="AF1335" s="554"/>
    </row>
    <row r="1336" ht="36" outlineLevel="2" spans="1:32">
      <c r="A1336" s="126">
        <f>MAX($A$7:A1335)+1</f>
        <v>958</v>
      </c>
      <c r="B1336" s="194" t="s">
        <v>148</v>
      </c>
      <c r="C1336" s="407" t="s">
        <v>151</v>
      </c>
      <c r="D1336" s="194" t="s">
        <v>186</v>
      </c>
      <c r="E1336" s="194" t="s">
        <v>3498</v>
      </c>
      <c r="F1336" s="194" t="s">
        <v>3499</v>
      </c>
      <c r="G1336" s="193">
        <v>0</v>
      </c>
      <c r="H1336" s="193">
        <v>0.45</v>
      </c>
      <c r="I1336" s="193"/>
      <c r="J1336" s="193">
        <v>0.45</v>
      </c>
      <c r="K1336" s="126"/>
      <c r="L1336" s="126">
        <v>0</v>
      </c>
      <c r="M1336" s="126">
        <f t="shared" ref="M1336:M1344" si="131">N1336</f>
        <v>0</v>
      </c>
      <c r="N1336" s="425">
        <f t="shared" ref="N1336:N1344" si="132">ROUND(L1336*0.7797,0)</f>
        <v>0</v>
      </c>
      <c r="O1336" s="126"/>
      <c r="P1336" s="194"/>
      <c r="Q1336" s="194"/>
      <c r="R1336" s="194"/>
      <c r="S1336" s="194"/>
      <c r="T1336" s="194"/>
      <c r="U1336" s="194"/>
      <c r="V1336" s="194" t="s">
        <v>245</v>
      </c>
      <c r="W1336" s="226">
        <v>45</v>
      </c>
      <c r="X1336" s="226">
        <v>41</v>
      </c>
      <c r="Y1336" s="194" t="s">
        <v>3500</v>
      </c>
      <c r="Z1336" s="193" t="s">
        <v>334</v>
      </c>
      <c r="AA1336" s="554"/>
      <c r="AB1336" s="554" t="s">
        <v>190</v>
      </c>
      <c r="AC1336" s="554">
        <f>SUMIF(Sheet3!B:B,C1336,Sheet3!D:D)</f>
        <v>75</v>
      </c>
      <c r="AD1336" s="194"/>
      <c r="AE1336" s="75"/>
      <c r="AF1336" s="554"/>
    </row>
    <row r="1337" ht="48" outlineLevel="2" spans="1:32">
      <c r="A1337" s="126">
        <f>MAX($A$7:A1336)+1</f>
        <v>959</v>
      </c>
      <c r="B1337" s="194" t="s">
        <v>148</v>
      </c>
      <c r="C1337" s="194" t="s">
        <v>151</v>
      </c>
      <c r="D1337" s="194" t="s">
        <v>186</v>
      </c>
      <c r="E1337" s="194" t="s">
        <v>3501</v>
      </c>
      <c r="F1337" s="311" t="s">
        <v>3502</v>
      </c>
      <c r="G1337" s="193">
        <v>0</v>
      </c>
      <c r="H1337" s="193">
        <v>1.486</v>
      </c>
      <c r="I1337" s="193"/>
      <c r="J1337" s="193">
        <v>1.486</v>
      </c>
      <c r="K1337" s="126">
        <v>114</v>
      </c>
      <c r="L1337" s="126">
        <v>114</v>
      </c>
      <c r="M1337" s="126">
        <f t="shared" si="131"/>
        <v>89</v>
      </c>
      <c r="N1337" s="425">
        <f t="shared" si="132"/>
        <v>89</v>
      </c>
      <c r="O1337" s="126"/>
      <c r="P1337" s="194" t="s">
        <v>3502</v>
      </c>
      <c r="Q1337" s="193">
        <v>0</v>
      </c>
      <c r="R1337" s="193">
        <v>1.486</v>
      </c>
      <c r="S1337" s="193">
        <v>1.486</v>
      </c>
      <c r="T1337" s="193">
        <v>1.486</v>
      </c>
      <c r="U1337" s="193">
        <v>123.199</v>
      </c>
      <c r="V1337" s="194" t="s">
        <v>245</v>
      </c>
      <c r="W1337" s="226">
        <v>136.296</v>
      </c>
      <c r="X1337" s="226">
        <v>123.199</v>
      </c>
      <c r="Y1337" s="194" t="s">
        <v>3503</v>
      </c>
      <c r="Z1337" s="193" t="s">
        <v>334</v>
      </c>
      <c r="AA1337" s="563" t="s">
        <v>335</v>
      </c>
      <c r="AB1337" s="563" t="s">
        <v>190</v>
      </c>
      <c r="AC1337" s="563">
        <f>SUMIF(Sheet3!B:B,C1337,Sheet3!D:D)</f>
        <v>75</v>
      </c>
      <c r="AD1337" s="193">
        <f t="shared" ref="AD1337:AD1344" si="133">(ROUND(AC1337*T1337,0))</f>
        <v>111</v>
      </c>
      <c r="AE1337" s="75"/>
      <c r="AF1337" s="554"/>
    </row>
    <row r="1338" ht="48" outlineLevel="2" spans="1:32">
      <c r="A1338" s="126">
        <f>MAX($A$7:A1337)+1</f>
        <v>960</v>
      </c>
      <c r="B1338" s="194" t="s">
        <v>148</v>
      </c>
      <c r="C1338" s="194" t="s">
        <v>151</v>
      </c>
      <c r="D1338" s="194" t="s">
        <v>186</v>
      </c>
      <c r="E1338" s="194" t="s">
        <v>3504</v>
      </c>
      <c r="F1338" s="311" t="s">
        <v>3505</v>
      </c>
      <c r="G1338" s="193">
        <v>0</v>
      </c>
      <c r="H1338" s="193">
        <v>4.92</v>
      </c>
      <c r="I1338" s="193"/>
      <c r="J1338" s="193">
        <v>4.92</v>
      </c>
      <c r="K1338" s="126">
        <v>369</v>
      </c>
      <c r="L1338" s="126">
        <v>369</v>
      </c>
      <c r="M1338" s="126">
        <f t="shared" si="131"/>
        <v>288</v>
      </c>
      <c r="N1338" s="425">
        <f t="shared" si="132"/>
        <v>288</v>
      </c>
      <c r="O1338" s="126"/>
      <c r="P1338" s="194" t="s">
        <v>3505</v>
      </c>
      <c r="Q1338" s="193">
        <v>0</v>
      </c>
      <c r="R1338" s="193">
        <v>4.92</v>
      </c>
      <c r="S1338" s="193">
        <v>4.92</v>
      </c>
      <c r="T1338" s="193">
        <v>4.92</v>
      </c>
      <c r="U1338" s="193">
        <v>372.378</v>
      </c>
      <c r="V1338" s="194" t="s">
        <v>245</v>
      </c>
      <c r="W1338" s="226">
        <v>398.6</v>
      </c>
      <c r="X1338" s="226">
        <v>372</v>
      </c>
      <c r="Y1338" s="194" t="s">
        <v>3506</v>
      </c>
      <c r="Z1338" s="193" t="s">
        <v>334</v>
      </c>
      <c r="AA1338" s="563" t="s">
        <v>335</v>
      </c>
      <c r="AB1338" s="563" t="s">
        <v>190</v>
      </c>
      <c r="AC1338" s="563">
        <f>SUMIF(Sheet3!B:B,C1338,Sheet3!D:D)</f>
        <v>75</v>
      </c>
      <c r="AD1338" s="193">
        <f t="shared" si="133"/>
        <v>369</v>
      </c>
      <c r="AE1338" s="75"/>
      <c r="AF1338" s="554"/>
    </row>
    <row r="1339" ht="36" outlineLevel="2" spans="1:32">
      <c r="A1339" s="126">
        <f>MAX($A$7:A1338)+1</f>
        <v>961</v>
      </c>
      <c r="B1339" s="194" t="s">
        <v>148</v>
      </c>
      <c r="C1339" s="194" t="s">
        <v>151</v>
      </c>
      <c r="D1339" s="194" t="s">
        <v>186</v>
      </c>
      <c r="E1339" s="194" t="s">
        <v>3507</v>
      </c>
      <c r="F1339" s="311" t="s">
        <v>3508</v>
      </c>
      <c r="G1339" s="193">
        <v>0</v>
      </c>
      <c r="H1339" s="193">
        <v>0.695</v>
      </c>
      <c r="I1339" s="193"/>
      <c r="J1339" s="193">
        <v>0.695</v>
      </c>
      <c r="K1339" s="126">
        <v>52</v>
      </c>
      <c r="L1339" s="126">
        <v>52</v>
      </c>
      <c r="M1339" s="126">
        <f t="shared" si="131"/>
        <v>41</v>
      </c>
      <c r="N1339" s="425">
        <f t="shared" si="132"/>
        <v>41</v>
      </c>
      <c r="O1339" s="126"/>
      <c r="P1339" s="194" t="s">
        <v>3508</v>
      </c>
      <c r="Q1339" s="193">
        <v>0</v>
      </c>
      <c r="R1339" s="193">
        <v>0.695</v>
      </c>
      <c r="S1339" s="193">
        <v>0.695</v>
      </c>
      <c r="T1339" s="193">
        <v>0.695</v>
      </c>
      <c r="U1339" s="193">
        <v>52.969</v>
      </c>
      <c r="V1339" s="194" t="s">
        <v>245</v>
      </c>
      <c r="W1339" s="226">
        <v>66.113</v>
      </c>
      <c r="X1339" s="226">
        <v>52.969</v>
      </c>
      <c r="Y1339" s="194" t="s">
        <v>3509</v>
      </c>
      <c r="Z1339" s="193" t="s">
        <v>334</v>
      </c>
      <c r="AA1339" s="563" t="s">
        <v>335</v>
      </c>
      <c r="AB1339" s="563" t="s">
        <v>190</v>
      </c>
      <c r="AC1339" s="563">
        <f>SUMIF(Sheet3!B:B,C1339,Sheet3!D:D)</f>
        <v>75</v>
      </c>
      <c r="AD1339" s="193">
        <f t="shared" si="133"/>
        <v>52</v>
      </c>
      <c r="AE1339" s="75"/>
      <c r="AF1339" s="554"/>
    </row>
    <row r="1340" ht="36" outlineLevel="2" spans="1:32">
      <c r="A1340" s="126">
        <f>MAX($A$7:A1339)+1</f>
        <v>962</v>
      </c>
      <c r="B1340" s="194" t="s">
        <v>148</v>
      </c>
      <c r="C1340" s="194" t="s">
        <v>151</v>
      </c>
      <c r="D1340" s="194" t="s">
        <v>1811</v>
      </c>
      <c r="E1340" s="194" t="s">
        <v>3510</v>
      </c>
      <c r="F1340" s="311" t="s">
        <v>3511</v>
      </c>
      <c r="G1340" s="193">
        <v>0.22</v>
      </c>
      <c r="H1340" s="193">
        <v>1.08</v>
      </c>
      <c r="I1340" s="193"/>
      <c r="J1340" s="193">
        <v>0.86</v>
      </c>
      <c r="K1340" s="126">
        <v>63</v>
      </c>
      <c r="L1340" s="126">
        <v>63</v>
      </c>
      <c r="M1340" s="126">
        <f t="shared" si="131"/>
        <v>49</v>
      </c>
      <c r="N1340" s="425">
        <f t="shared" si="132"/>
        <v>49</v>
      </c>
      <c r="O1340" s="126"/>
      <c r="P1340" s="194" t="s">
        <v>3511</v>
      </c>
      <c r="Q1340" s="193">
        <v>0.22</v>
      </c>
      <c r="R1340" s="193">
        <v>1.08</v>
      </c>
      <c r="S1340" s="193">
        <v>0.86</v>
      </c>
      <c r="T1340" s="193">
        <v>0.86</v>
      </c>
      <c r="U1340" s="193">
        <v>58.714</v>
      </c>
      <c r="V1340" s="194" t="s">
        <v>245</v>
      </c>
      <c r="W1340" s="226">
        <v>67.235</v>
      </c>
      <c r="X1340" s="226">
        <v>63.762</v>
      </c>
      <c r="Y1340" s="194" t="s">
        <v>3512</v>
      </c>
      <c r="Z1340" s="193" t="s">
        <v>334</v>
      </c>
      <c r="AA1340" s="563" t="s">
        <v>335</v>
      </c>
      <c r="AB1340" s="563" t="s">
        <v>190</v>
      </c>
      <c r="AC1340" s="563">
        <f>SUMIF(Sheet3!B:B,C1340,Sheet3!D:D)</f>
        <v>75</v>
      </c>
      <c r="AD1340" s="193">
        <f t="shared" si="133"/>
        <v>65</v>
      </c>
      <c r="AE1340" s="75"/>
      <c r="AF1340" s="554"/>
    </row>
    <row r="1341" ht="36" outlineLevel="2" spans="1:32">
      <c r="A1341" s="126">
        <f>MAX($A$7:A1340)+1</f>
        <v>963</v>
      </c>
      <c r="B1341" s="194" t="s">
        <v>148</v>
      </c>
      <c r="C1341" s="194" t="s">
        <v>151</v>
      </c>
      <c r="D1341" s="194" t="s">
        <v>186</v>
      </c>
      <c r="E1341" s="194" t="s">
        <v>3513</v>
      </c>
      <c r="F1341" s="311" t="s">
        <v>3514</v>
      </c>
      <c r="G1341" s="193">
        <v>0.925</v>
      </c>
      <c r="H1341" s="193">
        <v>2.082</v>
      </c>
      <c r="I1341" s="193"/>
      <c r="J1341" s="193">
        <v>1.157</v>
      </c>
      <c r="K1341" s="126">
        <v>87</v>
      </c>
      <c r="L1341" s="126">
        <v>87</v>
      </c>
      <c r="M1341" s="126">
        <f t="shared" si="131"/>
        <v>68</v>
      </c>
      <c r="N1341" s="425">
        <f t="shared" si="132"/>
        <v>68</v>
      </c>
      <c r="O1341" s="126"/>
      <c r="P1341" s="194" t="s">
        <v>3514</v>
      </c>
      <c r="Q1341" s="193">
        <v>0.925</v>
      </c>
      <c r="R1341" s="193">
        <v>2.082</v>
      </c>
      <c r="S1341" s="193">
        <v>1.157</v>
      </c>
      <c r="T1341" s="193">
        <v>1.157</v>
      </c>
      <c r="U1341" s="193">
        <v>92.591</v>
      </c>
      <c r="V1341" s="194" t="s">
        <v>245</v>
      </c>
      <c r="W1341" s="226">
        <v>101.178</v>
      </c>
      <c r="X1341" s="226">
        <v>92.591</v>
      </c>
      <c r="Y1341" s="194" t="s">
        <v>3515</v>
      </c>
      <c r="Z1341" s="193" t="s">
        <v>334</v>
      </c>
      <c r="AA1341" s="563" t="s">
        <v>335</v>
      </c>
      <c r="AB1341" s="563" t="s">
        <v>190</v>
      </c>
      <c r="AC1341" s="563">
        <f>SUMIF(Sheet3!B:B,C1341,Sheet3!D:D)</f>
        <v>75</v>
      </c>
      <c r="AD1341" s="193">
        <f t="shared" si="133"/>
        <v>87</v>
      </c>
      <c r="AE1341" s="75"/>
      <c r="AF1341" s="554"/>
    </row>
    <row r="1342" ht="36" outlineLevel="2" spans="1:32">
      <c r="A1342" s="126">
        <f>MAX($A$7:A1341)+1</f>
        <v>964</v>
      </c>
      <c r="B1342" s="194" t="s">
        <v>148</v>
      </c>
      <c r="C1342" s="194" t="s">
        <v>151</v>
      </c>
      <c r="D1342" s="194" t="s">
        <v>186</v>
      </c>
      <c r="E1342" s="194" t="s">
        <v>3516</v>
      </c>
      <c r="F1342" s="311" t="s">
        <v>3517</v>
      </c>
      <c r="G1342" s="193">
        <v>0.37</v>
      </c>
      <c r="H1342" s="193">
        <v>0.746</v>
      </c>
      <c r="I1342" s="193"/>
      <c r="J1342" s="193">
        <v>0.376</v>
      </c>
      <c r="K1342" s="126">
        <v>28</v>
      </c>
      <c r="L1342" s="126">
        <v>28</v>
      </c>
      <c r="M1342" s="126">
        <f t="shared" si="131"/>
        <v>22</v>
      </c>
      <c r="N1342" s="425">
        <f t="shared" si="132"/>
        <v>22</v>
      </c>
      <c r="O1342" s="126"/>
      <c r="P1342" s="194" t="s">
        <v>3517</v>
      </c>
      <c r="Q1342" s="193">
        <v>0.37</v>
      </c>
      <c r="R1342" s="193">
        <v>0.746</v>
      </c>
      <c r="S1342" s="193">
        <v>0.376</v>
      </c>
      <c r="T1342" s="193">
        <v>0.376</v>
      </c>
      <c r="U1342" s="193">
        <v>37.295</v>
      </c>
      <c r="V1342" s="194" t="s">
        <v>245</v>
      </c>
      <c r="W1342" s="226">
        <v>36.705</v>
      </c>
      <c r="X1342" s="226">
        <v>35.182</v>
      </c>
      <c r="Y1342" s="194" t="s">
        <v>3518</v>
      </c>
      <c r="Z1342" s="193" t="s">
        <v>334</v>
      </c>
      <c r="AA1342" s="563" t="s">
        <v>335</v>
      </c>
      <c r="AB1342" s="563" t="s">
        <v>190</v>
      </c>
      <c r="AC1342" s="563">
        <f>SUMIF(Sheet3!B:B,C1342,Sheet3!D:D)</f>
        <v>75</v>
      </c>
      <c r="AD1342" s="193">
        <f t="shared" si="133"/>
        <v>28</v>
      </c>
      <c r="AE1342" s="75"/>
      <c r="AF1342" s="554"/>
    </row>
    <row r="1343" ht="36" outlineLevel="2" spans="1:32">
      <c r="A1343" s="126">
        <f>MAX($A$7:A1342)+1</f>
        <v>965</v>
      </c>
      <c r="B1343" s="194" t="s">
        <v>148</v>
      </c>
      <c r="C1343" s="194" t="s">
        <v>151</v>
      </c>
      <c r="D1343" s="194" t="s">
        <v>186</v>
      </c>
      <c r="E1343" s="194" t="s">
        <v>3519</v>
      </c>
      <c r="F1343" s="311" t="s">
        <v>3520</v>
      </c>
      <c r="G1343" s="193">
        <v>0</v>
      </c>
      <c r="H1343" s="193">
        <v>0.85</v>
      </c>
      <c r="I1343" s="193"/>
      <c r="J1343" s="193">
        <v>0.85</v>
      </c>
      <c r="K1343" s="126">
        <v>64</v>
      </c>
      <c r="L1343" s="126">
        <v>64</v>
      </c>
      <c r="M1343" s="126">
        <f t="shared" si="131"/>
        <v>50</v>
      </c>
      <c r="N1343" s="425">
        <f t="shared" si="132"/>
        <v>50</v>
      </c>
      <c r="O1343" s="126"/>
      <c r="P1343" s="194" t="s">
        <v>3520</v>
      </c>
      <c r="Q1343" s="193">
        <v>0</v>
      </c>
      <c r="R1343" s="193">
        <v>0.85</v>
      </c>
      <c r="S1343" s="193">
        <v>0.85</v>
      </c>
      <c r="T1343" s="193">
        <v>0.85</v>
      </c>
      <c r="U1343" s="193">
        <v>72.31</v>
      </c>
      <c r="V1343" s="194" t="s">
        <v>245</v>
      </c>
      <c r="W1343" s="226">
        <v>74.85</v>
      </c>
      <c r="X1343" s="226">
        <v>70.13</v>
      </c>
      <c r="Y1343" s="194" t="s">
        <v>3521</v>
      </c>
      <c r="Z1343" s="193" t="s">
        <v>334</v>
      </c>
      <c r="AA1343" s="563" t="s">
        <v>335</v>
      </c>
      <c r="AB1343" s="563" t="s">
        <v>190</v>
      </c>
      <c r="AC1343" s="563">
        <f>SUMIF(Sheet3!B:B,C1343,Sheet3!D:D)</f>
        <v>75</v>
      </c>
      <c r="AD1343" s="193">
        <f t="shared" si="133"/>
        <v>64</v>
      </c>
      <c r="AE1343" s="75"/>
      <c r="AF1343" s="554"/>
    </row>
    <row r="1344" outlineLevel="2" spans="1:32">
      <c r="A1344" s="126">
        <f>MAX($A$7:A1343)+1</f>
        <v>966</v>
      </c>
      <c r="B1344" s="194" t="s">
        <v>148</v>
      </c>
      <c r="C1344" s="194" t="s">
        <v>151</v>
      </c>
      <c r="D1344" s="194" t="s">
        <v>186</v>
      </c>
      <c r="E1344" s="194" t="s">
        <v>3522</v>
      </c>
      <c r="F1344" s="311" t="s">
        <v>3523</v>
      </c>
      <c r="G1344" s="193">
        <v>0.63</v>
      </c>
      <c r="H1344" s="193">
        <v>0.862</v>
      </c>
      <c r="I1344" s="193"/>
      <c r="J1344" s="193">
        <v>0.374</v>
      </c>
      <c r="K1344" s="126">
        <v>28</v>
      </c>
      <c r="L1344" s="126">
        <v>28</v>
      </c>
      <c r="M1344" s="126">
        <f t="shared" si="131"/>
        <v>22</v>
      </c>
      <c r="N1344" s="425">
        <f t="shared" si="132"/>
        <v>22</v>
      </c>
      <c r="O1344" s="126"/>
      <c r="P1344" s="194" t="s">
        <v>3523</v>
      </c>
      <c r="Q1344" s="193">
        <v>0.63</v>
      </c>
      <c r="R1344" s="193">
        <v>0.862</v>
      </c>
      <c r="S1344" s="193">
        <v>0.232</v>
      </c>
      <c r="T1344" s="202">
        <v>0.374</v>
      </c>
      <c r="U1344" s="202">
        <v>32.737</v>
      </c>
      <c r="V1344" s="194" t="s">
        <v>245</v>
      </c>
      <c r="W1344" s="226">
        <v>37.792</v>
      </c>
      <c r="X1344" s="226">
        <v>32.722</v>
      </c>
      <c r="Y1344" s="194" t="s">
        <v>3524</v>
      </c>
      <c r="Z1344" s="202" t="s">
        <v>334</v>
      </c>
      <c r="AA1344" s="556" t="s">
        <v>335</v>
      </c>
      <c r="AB1344" s="556" t="s">
        <v>190</v>
      </c>
      <c r="AC1344" s="556">
        <f>SUMIF(Sheet3!B:B,C1344,Sheet3!D:D)</f>
        <v>75</v>
      </c>
      <c r="AD1344" s="202">
        <f t="shared" si="133"/>
        <v>28</v>
      </c>
      <c r="AE1344" s="557"/>
      <c r="AF1344" s="558"/>
    </row>
    <row r="1345" outlineLevel="2" spans="1:32">
      <c r="A1345" s="126"/>
      <c r="B1345" s="194"/>
      <c r="C1345" s="194"/>
      <c r="D1345" s="194"/>
      <c r="E1345" s="194"/>
      <c r="F1345" s="311" t="s">
        <v>3525</v>
      </c>
      <c r="G1345" s="193">
        <v>2.69</v>
      </c>
      <c r="H1345" s="193">
        <v>2.832</v>
      </c>
      <c r="I1345" s="193"/>
      <c r="J1345" s="193"/>
      <c r="K1345" s="126"/>
      <c r="L1345" s="126"/>
      <c r="M1345" s="126"/>
      <c r="N1345" s="425"/>
      <c r="O1345" s="126"/>
      <c r="P1345" s="194" t="s">
        <v>3525</v>
      </c>
      <c r="Q1345" s="193">
        <v>2.69</v>
      </c>
      <c r="R1345" s="193">
        <v>2.832</v>
      </c>
      <c r="S1345" s="193">
        <v>0.142</v>
      </c>
      <c r="T1345" s="203"/>
      <c r="U1345" s="203"/>
      <c r="V1345" s="194"/>
      <c r="W1345" s="226"/>
      <c r="X1345" s="226"/>
      <c r="Y1345" s="194"/>
      <c r="Z1345" s="203"/>
      <c r="AA1345" s="560"/>
      <c r="AB1345" s="560"/>
      <c r="AC1345" s="560"/>
      <c r="AD1345" s="203"/>
      <c r="AE1345" s="561"/>
      <c r="AF1345" s="562"/>
    </row>
    <row r="1346" ht="36" outlineLevel="2" spans="1:32">
      <c r="A1346" s="126">
        <f>MAX($A$7:A1345)+1</f>
        <v>967</v>
      </c>
      <c r="B1346" s="194" t="s">
        <v>148</v>
      </c>
      <c r="C1346" s="194" t="s">
        <v>151</v>
      </c>
      <c r="D1346" s="194" t="s">
        <v>186</v>
      </c>
      <c r="E1346" s="194" t="s">
        <v>3526</v>
      </c>
      <c r="F1346" s="311" t="s">
        <v>3527</v>
      </c>
      <c r="G1346" s="193">
        <v>0</v>
      </c>
      <c r="H1346" s="193">
        <v>1.15</v>
      </c>
      <c r="I1346" s="193"/>
      <c r="J1346" s="193">
        <v>1.15</v>
      </c>
      <c r="K1346" s="126">
        <v>86</v>
      </c>
      <c r="L1346" s="126">
        <v>86</v>
      </c>
      <c r="M1346" s="126">
        <f>N1346</f>
        <v>67</v>
      </c>
      <c r="N1346" s="425">
        <f>ROUND(L1346*0.7797,0)</f>
        <v>67</v>
      </c>
      <c r="O1346" s="126"/>
      <c r="P1346" s="194" t="s">
        <v>3527</v>
      </c>
      <c r="Q1346" s="193">
        <v>0</v>
      </c>
      <c r="R1346" s="193">
        <v>1.15</v>
      </c>
      <c r="S1346" s="193">
        <v>1.15</v>
      </c>
      <c r="T1346" s="193">
        <v>1.15</v>
      </c>
      <c r="U1346" s="193">
        <v>89.38</v>
      </c>
      <c r="V1346" s="194" t="s">
        <v>245</v>
      </c>
      <c r="W1346" s="226">
        <v>101.21</v>
      </c>
      <c r="X1346" s="226">
        <v>94.88</v>
      </c>
      <c r="Y1346" s="194" t="s">
        <v>3528</v>
      </c>
      <c r="Z1346" s="193" t="s">
        <v>334</v>
      </c>
      <c r="AA1346" s="563" t="s">
        <v>335</v>
      </c>
      <c r="AB1346" s="563" t="s">
        <v>190</v>
      </c>
      <c r="AC1346" s="563">
        <f>SUMIF(Sheet3!B:B,C1346,Sheet3!D:D)</f>
        <v>75</v>
      </c>
      <c r="AD1346" s="193">
        <f>(ROUND(AC1346*T1346,0))</f>
        <v>86</v>
      </c>
      <c r="AE1346" s="75"/>
      <c r="AF1346" s="554"/>
    </row>
    <row r="1347" outlineLevel="2" spans="1:32">
      <c r="A1347" s="126">
        <f>MAX($A$7:A1346)+1</f>
        <v>968</v>
      </c>
      <c r="B1347" s="194" t="s">
        <v>148</v>
      </c>
      <c r="C1347" s="194" t="s">
        <v>151</v>
      </c>
      <c r="D1347" s="194" t="s">
        <v>186</v>
      </c>
      <c r="E1347" s="194" t="s">
        <v>3529</v>
      </c>
      <c r="F1347" s="311" t="s">
        <v>3530</v>
      </c>
      <c r="G1347" s="193">
        <v>0</v>
      </c>
      <c r="H1347" s="193">
        <v>0.819</v>
      </c>
      <c r="I1347" s="193"/>
      <c r="J1347" s="193">
        <v>1.5</v>
      </c>
      <c r="K1347" s="126">
        <v>113</v>
      </c>
      <c r="L1347" s="126">
        <v>113</v>
      </c>
      <c r="M1347" s="126">
        <f>N1347</f>
        <v>88</v>
      </c>
      <c r="N1347" s="425">
        <f>ROUND(L1347*0.7797,0)</f>
        <v>88</v>
      </c>
      <c r="O1347" s="126"/>
      <c r="P1347" s="194" t="s">
        <v>3530</v>
      </c>
      <c r="Q1347" s="193">
        <v>0</v>
      </c>
      <c r="R1347" s="193">
        <v>0.819</v>
      </c>
      <c r="S1347" s="193">
        <v>0.819</v>
      </c>
      <c r="T1347" s="202">
        <v>1.5</v>
      </c>
      <c r="U1347" s="202">
        <v>118.648</v>
      </c>
      <c r="V1347" s="194" t="s">
        <v>342</v>
      </c>
      <c r="W1347" s="226">
        <v>125.289</v>
      </c>
      <c r="X1347" s="226">
        <v>114.435</v>
      </c>
      <c r="Y1347" s="194" t="s">
        <v>3531</v>
      </c>
      <c r="Z1347" s="202" t="s">
        <v>334</v>
      </c>
      <c r="AA1347" s="556" t="s">
        <v>335</v>
      </c>
      <c r="AB1347" s="556" t="s">
        <v>190</v>
      </c>
      <c r="AC1347" s="556">
        <f>SUMIF(Sheet3!B:B,C1347,Sheet3!D:D)</f>
        <v>75</v>
      </c>
      <c r="AD1347" s="202">
        <f>(ROUND(AC1347*T1347,0))</f>
        <v>113</v>
      </c>
      <c r="AE1347" s="557"/>
      <c r="AF1347" s="558"/>
    </row>
    <row r="1348" outlineLevel="2" spans="1:32">
      <c r="A1348" s="126"/>
      <c r="B1348" s="194"/>
      <c r="C1348" s="194"/>
      <c r="D1348" s="194"/>
      <c r="E1348" s="194"/>
      <c r="F1348" s="311" t="s">
        <v>3530</v>
      </c>
      <c r="G1348" s="193">
        <v>1.039</v>
      </c>
      <c r="H1348" s="193">
        <v>1.72</v>
      </c>
      <c r="I1348" s="193"/>
      <c r="J1348" s="193"/>
      <c r="K1348" s="126"/>
      <c r="L1348" s="126"/>
      <c r="M1348" s="126"/>
      <c r="N1348" s="425"/>
      <c r="O1348" s="126"/>
      <c r="P1348" s="194" t="s">
        <v>3530</v>
      </c>
      <c r="Q1348" s="193">
        <v>1.039</v>
      </c>
      <c r="R1348" s="193">
        <v>1.72</v>
      </c>
      <c r="S1348" s="193">
        <v>0.681</v>
      </c>
      <c r="T1348" s="203"/>
      <c r="U1348" s="203"/>
      <c r="V1348" s="194"/>
      <c r="W1348" s="226"/>
      <c r="X1348" s="226"/>
      <c r="Y1348" s="194"/>
      <c r="Z1348" s="203"/>
      <c r="AA1348" s="560"/>
      <c r="AB1348" s="560"/>
      <c r="AC1348" s="560"/>
      <c r="AD1348" s="203"/>
      <c r="AE1348" s="561"/>
      <c r="AF1348" s="562"/>
    </row>
    <row r="1349" ht="36" outlineLevel="2" spans="1:32">
      <c r="A1349" s="126">
        <f>MAX($A$7:A1348)+1</f>
        <v>969</v>
      </c>
      <c r="B1349" s="194" t="s">
        <v>148</v>
      </c>
      <c r="C1349" s="194" t="s">
        <v>151</v>
      </c>
      <c r="D1349" s="194" t="s">
        <v>186</v>
      </c>
      <c r="E1349" s="194" t="s">
        <v>3532</v>
      </c>
      <c r="F1349" s="311" t="s">
        <v>3533</v>
      </c>
      <c r="G1349" s="193">
        <v>0</v>
      </c>
      <c r="H1349" s="193">
        <v>1.42</v>
      </c>
      <c r="I1349" s="193"/>
      <c r="J1349" s="193">
        <v>1.42</v>
      </c>
      <c r="K1349" s="126">
        <v>107</v>
      </c>
      <c r="L1349" s="126">
        <v>107</v>
      </c>
      <c r="M1349" s="126">
        <f>N1349</f>
        <v>83</v>
      </c>
      <c r="N1349" s="425">
        <f>ROUND(L1349*0.7797,0)</f>
        <v>83</v>
      </c>
      <c r="O1349" s="126"/>
      <c r="P1349" s="194" t="s">
        <v>3533</v>
      </c>
      <c r="Q1349" s="193">
        <v>0</v>
      </c>
      <c r="R1349" s="193">
        <v>1.42</v>
      </c>
      <c r="S1349" s="193">
        <v>1.42</v>
      </c>
      <c r="T1349" s="193">
        <v>1.42</v>
      </c>
      <c r="U1349" s="193">
        <v>116.91</v>
      </c>
      <c r="V1349" s="194" t="s">
        <v>245</v>
      </c>
      <c r="W1349" s="226">
        <v>124.93</v>
      </c>
      <c r="X1349" s="226">
        <v>117.15</v>
      </c>
      <c r="Y1349" s="194" t="s">
        <v>3534</v>
      </c>
      <c r="Z1349" s="193" t="s">
        <v>334</v>
      </c>
      <c r="AA1349" s="563" t="s">
        <v>335</v>
      </c>
      <c r="AB1349" s="563" t="s">
        <v>190</v>
      </c>
      <c r="AC1349" s="563">
        <f>SUMIF(Sheet3!B:B,C1349,Sheet3!D:D)</f>
        <v>75</v>
      </c>
      <c r="AD1349" s="193">
        <f>(ROUND(AC1349*T1349,0))</f>
        <v>107</v>
      </c>
      <c r="AE1349" s="75"/>
      <c r="AF1349" s="554"/>
    </row>
    <row r="1350" ht="36" outlineLevel="2" spans="1:32">
      <c r="A1350" s="126">
        <f>MAX($A$7:A1349)+1</f>
        <v>970</v>
      </c>
      <c r="B1350" s="194" t="s">
        <v>148</v>
      </c>
      <c r="C1350" s="194" t="s">
        <v>151</v>
      </c>
      <c r="D1350" s="194" t="s">
        <v>186</v>
      </c>
      <c r="E1350" s="194" t="s">
        <v>3535</v>
      </c>
      <c r="F1350" s="311" t="s">
        <v>3536</v>
      </c>
      <c r="G1350" s="193">
        <v>0</v>
      </c>
      <c r="H1350" s="193">
        <v>0.83</v>
      </c>
      <c r="I1350" s="193"/>
      <c r="J1350" s="193">
        <v>0.83</v>
      </c>
      <c r="K1350" s="126">
        <v>62</v>
      </c>
      <c r="L1350" s="126">
        <v>62</v>
      </c>
      <c r="M1350" s="126">
        <f>N1350</f>
        <v>48</v>
      </c>
      <c r="N1350" s="425">
        <f>ROUND(L1350*0.7797,0)</f>
        <v>48</v>
      </c>
      <c r="O1350" s="126"/>
      <c r="P1350" s="194" t="s">
        <v>3536</v>
      </c>
      <c r="Q1350" s="193">
        <v>0</v>
      </c>
      <c r="R1350" s="193">
        <v>0.83</v>
      </c>
      <c r="S1350" s="193">
        <v>0.83</v>
      </c>
      <c r="T1350" s="193">
        <v>0.83</v>
      </c>
      <c r="U1350" s="193">
        <v>66.34</v>
      </c>
      <c r="V1350" s="194" t="s">
        <v>245</v>
      </c>
      <c r="W1350" s="226">
        <v>66.267</v>
      </c>
      <c r="X1350" s="226">
        <v>62.752</v>
      </c>
      <c r="Y1350" s="194" t="s">
        <v>3537</v>
      </c>
      <c r="Z1350" s="193" t="s">
        <v>334</v>
      </c>
      <c r="AA1350" s="563" t="s">
        <v>335</v>
      </c>
      <c r="AB1350" s="563" t="s">
        <v>190</v>
      </c>
      <c r="AC1350" s="563">
        <f>SUMIF(Sheet3!B:B,C1350,Sheet3!D:D)</f>
        <v>75</v>
      </c>
      <c r="AD1350" s="193">
        <f>(ROUND(AC1350*T1350,0))</f>
        <v>62</v>
      </c>
      <c r="AE1350" s="75"/>
      <c r="AF1350" s="554"/>
    </row>
    <row r="1351" ht="36" outlineLevel="2" spans="1:32">
      <c r="A1351" s="126">
        <f>MAX($A$7:A1350)+1</f>
        <v>971</v>
      </c>
      <c r="B1351" s="194" t="s">
        <v>148</v>
      </c>
      <c r="C1351" s="194" t="s">
        <v>151</v>
      </c>
      <c r="D1351" s="194" t="s">
        <v>186</v>
      </c>
      <c r="E1351" s="194" t="s">
        <v>3538</v>
      </c>
      <c r="F1351" s="311" t="s">
        <v>3539</v>
      </c>
      <c r="G1351" s="193">
        <v>0.858</v>
      </c>
      <c r="H1351" s="193">
        <v>1.732</v>
      </c>
      <c r="I1351" s="193"/>
      <c r="J1351" s="193">
        <v>0.874</v>
      </c>
      <c r="K1351" s="126">
        <v>73</v>
      </c>
      <c r="L1351" s="126">
        <v>73</v>
      </c>
      <c r="M1351" s="126">
        <f>N1351</f>
        <v>57</v>
      </c>
      <c r="N1351" s="425">
        <f>ROUND(L1351*0.7797,0)</f>
        <v>57</v>
      </c>
      <c r="O1351" s="126"/>
      <c r="P1351" s="194" t="s">
        <v>3539</v>
      </c>
      <c r="Q1351" s="193">
        <v>0.858</v>
      </c>
      <c r="R1351" s="193">
        <v>1.732</v>
      </c>
      <c r="S1351" s="193">
        <v>0.874</v>
      </c>
      <c r="T1351" s="193">
        <v>0.874</v>
      </c>
      <c r="U1351" s="193">
        <v>72.651</v>
      </c>
      <c r="V1351" s="194" t="s">
        <v>245</v>
      </c>
      <c r="W1351" s="226">
        <v>79.916</v>
      </c>
      <c r="X1351" s="226">
        <v>72.651</v>
      </c>
      <c r="Y1351" s="194" t="s">
        <v>3540</v>
      </c>
      <c r="Z1351" s="193" t="s">
        <v>334</v>
      </c>
      <c r="AA1351" s="563" t="s">
        <v>335</v>
      </c>
      <c r="AB1351" s="563" t="s">
        <v>190</v>
      </c>
      <c r="AC1351" s="563">
        <f>SUMIF(Sheet3!B:B,C1351,Sheet3!D:D)</f>
        <v>75</v>
      </c>
      <c r="AD1351" s="193">
        <f>(ROUND(AC1351*T1351,0))</f>
        <v>66</v>
      </c>
      <c r="AE1351" s="75"/>
      <c r="AF1351" s="554"/>
    </row>
    <row r="1352" outlineLevel="1" spans="1:32">
      <c r="A1352" s="126"/>
      <c r="B1352" s="588" t="s">
        <v>154</v>
      </c>
      <c r="C1352" s="218"/>
      <c r="D1352" s="125"/>
      <c r="E1352" s="125"/>
      <c r="F1352" s="569"/>
      <c r="G1352" s="125"/>
      <c r="H1352" s="125"/>
      <c r="I1352" s="125"/>
      <c r="J1352" s="125">
        <f>SUBTOTAL(9,J1353:J1401)</f>
        <v>127.554</v>
      </c>
      <c r="K1352" s="551">
        <f>SUBTOTAL(9,K1353:K1401)</f>
        <v>13318</v>
      </c>
      <c r="L1352" s="551">
        <f>SUBTOTAL(9,L1353:L1401)</f>
        <v>13318</v>
      </c>
      <c r="M1352" s="551">
        <f>SUBTOTAL(9,M1353:M1401)</f>
        <v>10443</v>
      </c>
      <c r="N1352" s="425">
        <f>SUBTOTAL(9,N1353:N1401)</f>
        <v>10441</v>
      </c>
      <c r="O1352" s="551"/>
      <c r="P1352" s="569"/>
      <c r="Q1352" s="569"/>
      <c r="R1352" s="569"/>
      <c r="S1352" s="569"/>
      <c r="T1352" s="569"/>
      <c r="U1352" s="569"/>
      <c r="V1352" s="125"/>
      <c r="W1352" s="553">
        <f>SUBTOTAL(9,W1353:W1401)</f>
        <v>16572.4203</v>
      </c>
      <c r="X1352" s="553">
        <f>SUBTOTAL(9,X1353:X1401)</f>
        <v>14048.9513</v>
      </c>
      <c r="Y1352" s="588"/>
      <c r="Z1352" s="125"/>
      <c r="AA1352" s="554"/>
      <c r="AB1352" s="554" t="s">
        <v>190</v>
      </c>
      <c r="AC1352" s="554"/>
      <c r="AD1352" s="569"/>
      <c r="AE1352" s="75"/>
      <c r="AF1352" s="554"/>
    </row>
    <row r="1353" outlineLevel="2" spans="1:32">
      <c r="A1353" s="126">
        <f>MAX($A$7:A1351)+1</f>
        <v>972</v>
      </c>
      <c r="B1353" s="125" t="s">
        <v>155</v>
      </c>
      <c r="C1353" s="218" t="s">
        <v>157</v>
      </c>
      <c r="D1353" s="125" t="s">
        <v>392</v>
      </c>
      <c r="E1353" s="125" t="str">
        <f>C1353&amp;D1353</f>
        <v>云安区前期工作</v>
      </c>
      <c r="F1353" s="571" t="s">
        <v>3541</v>
      </c>
      <c r="G1353" s="125"/>
      <c r="H1353" s="125"/>
      <c r="I1353" s="125"/>
      <c r="J1353" s="125"/>
      <c r="K1353" s="126">
        <v>15</v>
      </c>
      <c r="L1353" s="126">
        <v>15</v>
      </c>
      <c r="M1353" s="126">
        <v>15</v>
      </c>
      <c r="N1353" s="425">
        <v>15</v>
      </c>
      <c r="O1353" s="126"/>
      <c r="P1353" s="571"/>
      <c r="Q1353" s="571"/>
      <c r="R1353" s="571"/>
      <c r="S1353" s="571"/>
      <c r="T1353" s="571"/>
      <c r="U1353" s="571"/>
      <c r="V1353" s="125"/>
      <c r="W1353" s="226"/>
      <c r="X1353" s="226"/>
      <c r="Y1353" s="125"/>
      <c r="Z1353" s="125"/>
      <c r="AA1353" s="554"/>
      <c r="AB1353" s="554" t="s">
        <v>392</v>
      </c>
      <c r="AC1353" s="554"/>
      <c r="AD1353" s="571"/>
      <c r="AE1353" s="75">
        <v>15</v>
      </c>
      <c r="AF1353" s="554"/>
    </row>
    <row r="1354" ht="36" outlineLevel="2" spans="1:32">
      <c r="A1354" s="126">
        <f>MAX($A$7:A1353)+1</f>
        <v>973</v>
      </c>
      <c r="B1354" s="125" t="s">
        <v>155</v>
      </c>
      <c r="C1354" s="125" t="s">
        <v>157</v>
      </c>
      <c r="D1354" s="125" t="s">
        <v>775</v>
      </c>
      <c r="E1354" s="125" t="s">
        <v>3542</v>
      </c>
      <c r="F1354" s="579" t="s">
        <v>3543</v>
      </c>
      <c r="G1354" s="125">
        <v>0</v>
      </c>
      <c r="H1354" s="125">
        <v>5.858</v>
      </c>
      <c r="I1354" s="125"/>
      <c r="J1354" s="125">
        <v>5.858</v>
      </c>
      <c r="K1354" s="126">
        <v>712</v>
      </c>
      <c r="L1354" s="126">
        <v>712</v>
      </c>
      <c r="M1354" s="126">
        <f>N1354</f>
        <v>555</v>
      </c>
      <c r="N1354" s="425">
        <f>ROUND(L1354*0.7797,0)</f>
        <v>555</v>
      </c>
      <c r="O1354" s="126"/>
      <c r="P1354" s="125" t="s">
        <v>3543</v>
      </c>
      <c r="Q1354" s="193">
        <v>0</v>
      </c>
      <c r="R1354" s="193">
        <v>5.858</v>
      </c>
      <c r="S1354" s="193">
        <v>5.028</v>
      </c>
      <c r="T1354" s="193">
        <v>5.028</v>
      </c>
      <c r="U1354" s="193">
        <v>752.585</v>
      </c>
      <c r="V1354" s="125" t="s">
        <v>342</v>
      </c>
      <c r="W1354" s="226">
        <v>973</v>
      </c>
      <c r="X1354" s="226">
        <v>727</v>
      </c>
      <c r="Y1354" s="125" t="s">
        <v>3544</v>
      </c>
      <c r="Z1354" s="125" t="s">
        <v>334</v>
      </c>
      <c r="AA1354" s="563" t="s">
        <v>335</v>
      </c>
      <c r="AB1354" s="563" t="s">
        <v>340</v>
      </c>
      <c r="AC1354" s="563">
        <f>SUMIF(Sheet3!B:B,C1354,Sheet3!E:E)</f>
        <v>145</v>
      </c>
      <c r="AD1354" s="193">
        <f>(ROUND(AC1354*T1354,0))</f>
        <v>729</v>
      </c>
      <c r="AE1354" s="75"/>
      <c r="AF1354" s="554"/>
    </row>
    <row r="1355" outlineLevel="2" spans="1:32">
      <c r="A1355" s="126">
        <f>MAX($A$7:A1354)+1</f>
        <v>974</v>
      </c>
      <c r="B1355" s="115" t="s">
        <v>155</v>
      </c>
      <c r="C1355" s="117" t="s">
        <v>159</v>
      </c>
      <c r="D1355" s="125" t="s">
        <v>392</v>
      </c>
      <c r="E1355" s="125" t="str">
        <f>C1355&amp;D1355</f>
        <v>新兴县前期工作</v>
      </c>
      <c r="F1355" s="571" t="s">
        <v>3545</v>
      </c>
      <c r="G1355" s="115"/>
      <c r="H1355" s="115"/>
      <c r="I1355" s="115"/>
      <c r="J1355" s="115"/>
      <c r="K1355" s="126">
        <v>76</v>
      </c>
      <c r="L1355" s="126">
        <v>76</v>
      </c>
      <c r="M1355" s="126">
        <v>76</v>
      </c>
      <c r="N1355" s="425">
        <v>76</v>
      </c>
      <c r="O1355" s="126"/>
      <c r="P1355" s="571"/>
      <c r="Q1355" s="571"/>
      <c r="R1355" s="571"/>
      <c r="S1355" s="571"/>
      <c r="T1355" s="571"/>
      <c r="U1355" s="571"/>
      <c r="V1355" s="115"/>
      <c r="W1355" s="385"/>
      <c r="X1355" s="385"/>
      <c r="Y1355" s="115"/>
      <c r="Z1355" s="115"/>
      <c r="AA1355" s="554"/>
      <c r="AB1355" s="554" t="s">
        <v>392</v>
      </c>
      <c r="AC1355" s="554"/>
      <c r="AD1355" s="571"/>
      <c r="AE1355" s="75">
        <v>76</v>
      </c>
      <c r="AF1355" s="554"/>
    </row>
    <row r="1356" ht="36" outlineLevel="2" spans="1:32">
      <c r="A1356" s="126">
        <f>MAX($A$7:A1355)+1</f>
        <v>975</v>
      </c>
      <c r="B1356" s="115" t="s">
        <v>155</v>
      </c>
      <c r="C1356" s="117" t="s">
        <v>159</v>
      </c>
      <c r="D1356" s="125" t="s">
        <v>182</v>
      </c>
      <c r="E1356" s="125" t="s">
        <v>3546</v>
      </c>
      <c r="F1356" s="125" t="s">
        <v>3547</v>
      </c>
      <c r="G1356" s="125">
        <v>1.6</v>
      </c>
      <c r="H1356" s="125">
        <v>3.404</v>
      </c>
      <c r="I1356" s="125"/>
      <c r="J1356" s="125">
        <v>1.804</v>
      </c>
      <c r="K1356" s="126">
        <v>255</v>
      </c>
      <c r="L1356" s="126">
        <v>255</v>
      </c>
      <c r="M1356" s="126">
        <f t="shared" ref="M1356:M1368" si="134">N1356</f>
        <v>199</v>
      </c>
      <c r="N1356" s="425">
        <f t="shared" ref="N1356:N1368" si="135">ROUND(L1356*0.7797,0)</f>
        <v>199</v>
      </c>
      <c r="O1356" s="126"/>
      <c r="P1356" s="125"/>
      <c r="Q1356" s="125"/>
      <c r="R1356" s="125"/>
      <c r="S1356" s="125"/>
      <c r="T1356" s="125"/>
      <c r="U1356" s="125"/>
      <c r="V1356" s="125" t="s">
        <v>342</v>
      </c>
      <c r="W1356" s="226">
        <v>279.27</v>
      </c>
      <c r="X1356" s="226">
        <v>262.86</v>
      </c>
      <c r="Y1356" s="115" t="s">
        <v>3548</v>
      </c>
      <c r="Z1356" s="125" t="s">
        <v>334</v>
      </c>
      <c r="AA1356" s="554"/>
      <c r="AB1356" s="554" t="s">
        <v>340</v>
      </c>
      <c r="AC1356" s="554">
        <f>SUMIF(Sheet3!B:B,C1356,Sheet3!E:E)</f>
        <v>145</v>
      </c>
      <c r="AD1356" s="125"/>
      <c r="AE1356" s="75"/>
      <c r="AF1356" s="554"/>
    </row>
    <row r="1357" ht="36" outlineLevel="2" spans="1:32">
      <c r="A1357" s="241">
        <f>MAX($A$7:A1356)+1</f>
        <v>976</v>
      </c>
      <c r="B1357" s="115" t="s">
        <v>155</v>
      </c>
      <c r="C1357" s="117" t="s">
        <v>159</v>
      </c>
      <c r="D1357" s="125" t="s">
        <v>182</v>
      </c>
      <c r="E1357" s="125" t="s">
        <v>3549</v>
      </c>
      <c r="F1357" s="125" t="s">
        <v>3550</v>
      </c>
      <c r="G1357" s="195">
        <v>0</v>
      </c>
      <c r="H1357" s="125">
        <v>13.008</v>
      </c>
      <c r="I1357" s="125"/>
      <c r="J1357" s="125">
        <v>13.008</v>
      </c>
      <c r="K1357" s="241">
        <v>1870</v>
      </c>
      <c r="L1357" s="241">
        <v>1870</v>
      </c>
      <c r="M1357" s="241">
        <f t="shared" si="134"/>
        <v>1458</v>
      </c>
      <c r="N1357" s="572">
        <f t="shared" si="135"/>
        <v>1458</v>
      </c>
      <c r="O1357" s="241"/>
      <c r="P1357" s="125"/>
      <c r="Q1357" s="125"/>
      <c r="R1357" s="125"/>
      <c r="S1357" s="125"/>
      <c r="T1357" s="125"/>
      <c r="U1357" s="125"/>
      <c r="V1357" s="125" t="s">
        <v>342</v>
      </c>
      <c r="W1357" s="226">
        <v>2001.36</v>
      </c>
      <c r="X1357" s="226">
        <v>1887.23</v>
      </c>
      <c r="Y1357" s="115" t="s">
        <v>3551</v>
      </c>
      <c r="Z1357" s="125" t="s">
        <v>334</v>
      </c>
      <c r="AA1357" s="554"/>
      <c r="AB1357" s="554" t="s">
        <v>340</v>
      </c>
      <c r="AC1357" s="554">
        <f>SUMIF(Sheet3!B:B,C1357,Sheet3!E:E)</f>
        <v>145</v>
      </c>
      <c r="AD1357" s="125"/>
      <c r="AE1357" s="75"/>
      <c r="AF1357" s="554"/>
    </row>
    <row r="1358" ht="36" outlineLevel="2" spans="1:32">
      <c r="A1358" s="241">
        <f>MAX($A$7:A1357)+1</f>
        <v>977</v>
      </c>
      <c r="B1358" s="115" t="s">
        <v>155</v>
      </c>
      <c r="C1358" s="117" t="s">
        <v>159</v>
      </c>
      <c r="D1358" s="125" t="s">
        <v>182</v>
      </c>
      <c r="E1358" s="125" t="s">
        <v>3552</v>
      </c>
      <c r="F1358" s="125" t="s">
        <v>3553</v>
      </c>
      <c r="G1358" s="125">
        <v>2.003</v>
      </c>
      <c r="H1358" s="125">
        <v>2.992</v>
      </c>
      <c r="I1358" s="125"/>
      <c r="J1358" s="125">
        <v>0.989</v>
      </c>
      <c r="K1358" s="241">
        <v>130</v>
      </c>
      <c r="L1358" s="241">
        <v>130</v>
      </c>
      <c r="M1358" s="241">
        <f t="shared" si="134"/>
        <v>101</v>
      </c>
      <c r="N1358" s="572">
        <f t="shared" si="135"/>
        <v>101</v>
      </c>
      <c r="O1358" s="241"/>
      <c r="P1358" s="125"/>
      <c r="Q1358" s="125"/>
      <c r="R1358" s="125"/>
      <c r="S1358" s="125"/>
      <c r="T1358" s="125"/>
      <c r="U1358" s="125"/>
      <c r="V1358" s="125" t="s">
        <v>342</v>
      </c>
      <c r="W1358" s="226">
        <v>153.62</v>
      </c>
      <c r="X1358" s="226">
        <v>143.75</v>
      </c>
      <c r="Y1358" s="115" t="s">
        <v>3554</v>
      </c>
      <c r="Z1358" s="125" t="s">
        <v>334</v>
      </c>
      <c r="AA1358" s="554"/>
      <c r="AB1358" s="554" t="s">
        <v>340</v>
      </c>
      <c r="AC1358" s="554">
        <f>SUMIF(Sheet3!B:B,C1358,Sheet3!E:E)</f>
        <v>145</v>
      </c>
      <c r="AD1358" s="125"/>
      <c r="AE1358" s="75"/>
      <c r="AF1358" s="554"/>
    </row>
    <row r="1359" ht="36" outlineLevel="2" spans="1:32">
      <c r="A1359" s="241">
        <f>MAX($A$7:A1358)+1</f>
        <v>978</v>
      </c>
      <c r="B1359" s="115" t="s">
        <v>155</v>
      </c>
      <c r="C1359" s="117" t="s">
        <v>159</v>
      </c>
      <c r="D1359" s="125" t="s">
        <v>702</v>
      </c>
      <c r="E1359" s="125" t="s">
        <v>3555</v>
      </c>
      <c r="F1359" s="125" t="s">
        <v>3556</v>
      </c>
      <c r="G1359" s="195">
        <v>0</v>
      </c>
      <c r="H1359" s="125">
        <v>2.017</v>
      </c>
      <c r="I1359" s="125"/>
      <c r="J1359" s="125">
        <v>2.017</v>
      </c>
      <c r="K1359" s="241">
        <v>128</v>
      </c>
      <c r="L1359" s="241">
        <v>128</v>
      </c>
      <c r="M1359" s="241">
        <f t="shared" si="134"/>
        <v>100</v>
      </c>
      <c r="N1359" s="572">
        <f t="shared" si="135"/>
        <v>100</v>
      </c>
      <c r="O1359" s="241"/>
      <c r="P1359" s="125"/>
      <c r="Q1359" s="125"/>
      <c r="R1359" s="125"/>
      <c r="S1359" s="125"/>
      <c r="T1359" s="125"/>
      <c r="U1359" s="125"/>
      <c r="V1359" s="125" t="s">
        <v>245</v>
      </c>
      <c r="W1359" s="226">
        <v>151.1432</v>
      </c>
      <c r="X1359" s="226">
        <v>128.9138</v>
      </c>
      <c r="Y1359" s="115" t="s">
        <v>3557</v>
      </c>
      <c r="Z1359" s="125" t="s">
        <v>334</v>
      </c>
      <c r="AA1359" s="554"/>
      <c r="AB1359" s="554" t="s">
        <v>190</v>
      </c>
      <c r="AC1359" s="554">
        <f>SUMIF(Sheet3!B:B,C1359,Sheet3!D:D)</f>
        <v>65</v>
      </c>
      <c r="AD1359" s="125"/>
      <c r="AE1359" s="75"/>
      <c r="AF1359" s="554"/>
    </row>
    <row r="1360" ht="36" outlineLevel="2" spans="1:32">
      <c r="A1360" s="241">
        <f>MAX($A$7:A1359)+1</f>
        <v>979</v>
      </c>
      <c r="B1360" s="115" t="s">
        <v>155</v>
      </c>
      <c r="C1360" s="117" t="s">
        <v>159</v>
      </c>
      <c r="D1360" s="125" t="s">
        <v>702</v>
      </c>
      <c r="E1360" s="125" t="s">
        <v>3558</v>
      </c>
      <c r="F1360" s="125" t="s">
        <v>3559</v>
      </c>
      <c r="G1360" s="195">
        <v>0</v>
      </c>
      <c r="H1360" s="125">
        <v>3.586</v>
      </c>
      <c r="I1360" s="125"/>
      <c r="J1360" s="125">
        <v>3.586</v>
      </c>
      <c r="K1360" s="241">
        <v>225</v>
      </c>
      <c r="L1360" s="241">
        <v>225</v>
      </c>
      <c r="M1360" s="241">
        <f t="shared" si="134"/>
        <v>175</v>
      </c>
      <c r="N1360" s="572">
        <f t="shared" si="135"/>
        <v>175</v>
      </c>
      <c r="O1360" s="241"/>
      <c r="P1360" s="125"/>
      <c r="Q1360" s="125"/>
      <c r="R1360" s="125"/>
      <c r="S1360" s="125"/>
      <c r="T1360" s="125"/>
      <c r="U1360" s="125"/>
      <c r="V1360" s="125" t="s">
        <v>245</v>
      </c>
      <c r="W1360" s="226">
        <v>259.8024</v>
      </c>
      <c r="X1360" s="226">
        <v>225.7231</v>
      </c>
      <c r="Y1360" s="115" t="s">
        <v>3560</v>
      </c>
      <c r="Z1360" s="125" t="s">
        <v>334</v>
      </c>
      <c r="AA1360" s="554"/>
      <c r="AB1360" s="554" t="s">
        <v>190</v>
      </c>
      <c r="AC1360" s="554">
        <f>SUMIF(Sheet3!B:B,C1360,Sheet3!D:D)</f>
        <v>65</v>
      </c>
      <c r="AD1360" s="125"/>
      <c r="AE1360" s="75"/>
      <c r="AF1360" s="554"/>
    </row>
    <row r="1361" ht="36" outlineLevel="2" spans="1:32">
      <c r="A1361" s="241">
        <f>MAX($A$7:A1360)+1</f>
        <v>980</v>
      </c>
      <c r="B1361" s="115" t="s">
        <v>155</v>
      </c>
      <c r="C1361" s="117" t="s">
        <v>159</v>
      </c>
      <c r="D1361" s="125" t="s">
        <v>186</v>
      </c>
      <c r="E1361" s="125" t="s">
        <v>3561</v>
      </c>
      <c r="F1361" s="125" t="s">
        <v>3562</v>
      </c>
      <c r="G1361" s="195">
        <v>0</v>
      </c>
      <c r="H1361" s="125">
        <v>3.049</v>
      </c>
      <c r="I1361" s="125"/>
      <c r="J1361" s="125">
        <v>3.049</v>
      </c>
      <c r="K1361" s="241">
        <v>195</v>
      </c>
      <c r="L1361" s="241">
        <v>195</v>
      </c>
      <c r="M1361" s="241">
        <f t="shared" si="134"/>
        <v>152</v>
      </c>
      <c r="N1361" s="572">
        <f t="shared" si="135"/>
        <v>152</v>
      </c>
      <c r="O1361" s="241"/>
      <c r="P1361" s="125"/>
      <c r="Q1361" s="125"/>
      <c r="R1361" s="125"/>
      <c r="S1361" s="125"/>
      <c r="T1361" s="125"/>
      <c r="U1361" s="125"/>
      <c r="V1361" s="125" t="s">
        <v>245</v>
      </c>
      <c r="W1361" s="226">
        <v>248.75</v>
      </c>
      <c r="X1361" s="226">
        <v>199.27</v>
      </c>
      <c r="Y1361" s="115" t="s">
        <v>3563</v>
      </c>
      <c r="Z1361" s="125" t="s">
        <v>334</v>
      </c>
      <c r="AA1361" s="554"/>
      <c r="AB1361" s="554" t="s">
        <v>190</v>
      </c>
      <c r="AC1361" s="554">
        <f>SUMIF(Sheet3!B:B,C1361,Sheet3!D:D)</f>
        <v>65</v>
      </c>
      <c r="AD1361" s="125"/>
      <c r="AE1361" s="75"/>
      <c r="AF1361" s="554"/>
    </row>
    <row r="1362" ht="48" outlineLevel="2" spans="1:32">
      <c r="A1362" s="241">
        <f>MAX($A$7:A1361)+1</f>
        <v>981</v>
      </c>
      <c r="B1362" s="115" t="s">
        <v>155</v>
      </c>
      <c r="C1362" s="117" t="s">
        <v>159</v>
      </c>
      <c r="D1362" s="125" t="s">
        <v>186</v>
      </c>
      <c r="E1362" s="125" t="s">
        <v>3564</v>
      </c>
      <c r="F1362" s="125" t="s">
        <v>3565</v>
      </c>
      <c r="G1362" s="195">
        <v>0.022</v>
      </c>
      <c r="H1362" s="195">
        <v>0.46</v>
      </c>
      <c r="I1362" s="195"/>
      <c r="J1362" s="195">
        <v>0.438</v>
      </c>
      <c r="K1362" s="241">
        <v>28</v>
      </c>
      <c r="L1362" s="241">
        <v>28</v>
      </c>
      <c r="M1362" s="241">
        <f t="shared" si="134"/>
        <v>22</v>
      </c>
      <c r="N1362" s="572">
        <f t="shared" si="135"/>
        <v>22</v>
      </c>
      <c r="O1362" s="241"/>
      <c r="P1362" s="125"/>
      <c r="Q1362" s="125"/>
      <c r="R1362" s="125"/>
      <c r="S1362" s="125"/>
      <c r="T1362" s="125"/>
      <c r="U1362" s="125"/>
      <c r="V1362" s="125" t="s">
        <v>245</v>
      </c>
      <c r="W1362" s="226">
        <v>37.82</v>
      </c>
      <c r="X1362" s="226">
        <v>31.66</v>
      </c>
      <c r="Y1362" s="115" t="s">
        <v>3566</v>
      </c>
      <c r="Z1362" s="195" t="s">
        <v>334</v>
      </c>
      <c r="AA1362" s="554"/>
      <c r="AB1362" s="554" t="s">
        <v>190</v>
      </c>
      <c r="AC1362" s="554">
        <f>SUMIF(Sheet3!B:B,C1362,Sheet3!D:D)</f>
        <v>65</v>
      </c>
      <c r="AD1362" s="125"/>
      <c r="AE1362" s="75"/>
      <c r="AF1362" s="554"/>
    </row>
    <row r="1363" ht="48" outlineLevel="2" spans="1:32">
      <c r="A1363" s="241">
        <f>MAX($A$7:A1362)+1</f>
        <v>982</v>
      </c>
      <c r="B1363" s="115" t="s">
        <v>155</v>
      </c>
      <c r="C1363" s="117" t="s">
        <v>159</v>
      </c>
      <c r="D1363" s="125" t="s">
        <v>186</v>
      </c>
      <c r="E1363" s="125" t="s">
        <v>3567</v>
      </c>
      <c r="F1363" s="125" t="s">
        <v>3568</v>
      </c>
      <c r="G1363" s="195">
        <v>0</v>
      </c>
      <c r="H1363" s="125">
        <v>1.625</v>
      </c>
      <c r="I1363" s="125"/>
      <c r="J1363" s="125">
        <v>1.625</v>
      </c>
      <c r="K1363" s="241">
        <v>105</v>
      </c>
      <c r="L1363" s="241">
        <v>105</v>
      </c>
      <c r="M1363" s="241">
        <f t="shared" si="134"/>
        <v>82</v>
      </c>
      <c r="N1363" s="572">
        <f t="shared" si="135"/>
        <v>82</v>
      </c>
      <c r="O1363" s="241"/>
      <c r="P1363" s="125"/>
      <c r="Q1363" s="125"/>
      <c r="R1363" s="125"/>
      <c r="S1363" s="125"/>
      <c r="T1363" s="125"/>
      <c r="U1363" s="125"/>
      <c r="V1363" s="125" t="s">
        <v>245</v>
      </c>
      <c r="W1363" s="226">
        <v>131.53</v>
      </c>
      <c r="X1363" s="226">
        <v>106.82</v>
      </c>
      <c r="Y1363" s="115" t="s">
        <v>3569</v>
      </c>
      <c r="Z1363" s="125" t="s">
        <v>334</v>
      </c>
      <c r="AA1363" s="554"/>
      <c r="AB1363" s="554" t="s">
        <v>190</v>
      </c>
      <c r="AC1363" s="554">
        <f>SUMIF(Sheet3!B:B,C1363,Sheet3!D:D)</f>
        <v>65</v>
      </c>
      <c r="AD1363" s="125"/>
      <c r="AE1363" s="75"/>
      <c r="AF1363" s="554"/>
    </row>
    <row r="1364" ht="36" outlineLevel="2" spans="1:32">
      <c r="A1364" s="241">
        <f>MAX($A$7:A1363)+1</f>
        <v>983</v>
      </c>
      <c r="B1364" s="115" t="s">
        <v>155</v>
      </c>
      <c r="C1364" s="117" t="s">
        <v>159</v>
      </c>
      <c r="D1364" s="125" t="s">
        <v>3570</v>
      </c>
      <c r="E1364" s="125" t="s">
        <v>3571</v>
      </c>
      <c r="F1364" s="125" t="s">
        <v>3572</v>
      </c>
      <c r="G1364" s="195">
        <v>0</v>
      </c>
      <c r="H1364" s="125">
        <v>1.432</v>
      </c>
      <c r="I1364" s="125"/>
      <c r="J1364" s="125">
        <v>1.432</v>
      </c>
      <c r="K1364" s="241">
        <v>90</v>
      </c>
      <c r="L1364" s="241">
        <v>90</v>
      </c>
      <c r="M1364" s="241">
        <f t="shared" si="134"/>
        <v>70</v>
      </c>
      <c r="N1364" s="572">
        <f t="shared" si="135"/>
        <v>70</v>
      </c>
      <c r="O1364" s="241"/>
      <c r="P1364" s="125"/>
      <c r="Q1364" s="125"/>
      <c r="R1364" s="125"/>
      <c r="S1364" s="125"/>
      <c r="T1364" s="125"/>
      <c r="U1364" s="125"/>
      <c r="V1364" s="125" t="s">
        <v>245</v>
      </c>
      <c r="W1364" s="226">
        <v>116.53</v>
      </c>
      <c r="X1364" s="226">
        <v>94.37</v>
      </c>
      <c r="Y1364" s="115" t="s">
        <v>3573</v>
      </c>
      <c r="Z1364" s="125" t="s">
        <v>334</v>
      </c>
      <c r="AA1364" s="554"/>
      <c r="AB1364" s="554" t="s">
        <v>190</v>
      </c>
      <c r="AC1364" s="554">
        <f>SUMIF(Sheet3!B:B,C1364,Sheet3!D:D)</f>
        <v>65</v>
      </c>
      <c r="AD1364" s="125"/>
      <c r="AE1364" s="75"/>
      <c r="AF1364" s="554"/>
    </row>
    <row r="1365" ht="36" outlineLevel="2" spans="1:32">
      <c r="A1365" s="241">
        <f>MAX($A$7:A1364)+1</f>
        <v>984</v>
      </c>
      <c r="B1365" s="115" t="s">
        <v>155</v>
      </c>
      <c r="C1365" s="117" t="s">
        <v>159</v>
      </c>
      <c r="D1365" s="125" t="s">
        <v>3570</v>
      </c>
      <c r="E1365" s="125" t="s">
        <v>3574</v>
      </c>
      <c r="F1365" s="125" t="s">
        <v>3575</v>
      </c>
      <c r="G1365" s="195">
        <v>0</v>
      </c>
      <c r="H1365" s="195">
        <v>1.84</v>
      </c>
      <c r="I1365" s="195"/>
      <c r="J1365" s="195">
        <v>1.84</v>
      </c>
      <c r="K1365" s="241">
        <v>115</v>
      </c>
      <c r="L1365" s="241">
        <v>115</v>
      </c>
      <c r="M1365" s="241">
        <f t="shared" si="134"/>
        <v>90</v>
      </c>
      <c r="N1365" s="572">
        <f t="shared" si="135"/>
        <v>90</v>
      </c>
      <c r="O1365" s="241"/>
      <c r="P1365" s="125"/>
      <c r="Q1365" s="125"/>
      <c r="R1365" s="125"/>
      <c r="S1365" s="125"/>
      <c r="T1365" s="125"/>
      <c r="U1365" s="125"/>
      <c r="V1365" s="125" t="s">
        <v>245</v>
      </c>
      <c r="W1365" s="226">
        <v>149.83</v>
      </c>
      <c r="X1365" s="226">
        <v>120.62</v>
      </c>
      <c r="Y1365" s="115" t="s">
        <v>3576</v>
      </c>
      <c r="Z1365" s="195" t="s">
        <v>334</v>
      </c>
      <c r="AA1365" s="554"/>
      <c r="AB1365" s="554" t="s">
        <v>190</v>
      </c>
      <c r="AC1365" s="554">
        <f>SUMIF(Sheet3!B:B,C1365,Sheet3!D:D)</f>
        <v>65</v>
      </c>
      <c r="AD1365" s="125"/>
      <c r="AE1365" s="75"/>
      <c r="AF1365" s="554"/>
    </row>
    <row r="1366" ht="36" outlineLevel="2" spans="1:32">
      <c r="A1366" s="241">
        <f>MAX($A$7:A1365)+1</f>
        <v>985</v>
      </c>
      <c r="B1366" s="115" t="s">
        <v>155</v>
      </c>
      <c r="C1366" s="117" t="s">
        <v>159</v>
      </c>
      <c r="D1366" s="125" t="s">
        <v>186</v>
      </c>
      <c r="E1366" s="125" t="s">
        <v>3577</v>
      </c>
      <c r="F1366" s="125" t="s">
        <v>3578</v>
      </c>
      <c r="G1366" s="195">
        <v>0</v>
      </c>
      <c r="H1366" s="125">
        <v>4.268</v>
      </c>
      <c r="I1366" s="125"/>
      <c r="J1366" s="125">
        <v>4.268</v>
      </c>
      <c r="K1366" s="241">
        <v>268</v>
      </c>
      <c r="L1366" s="241">
        <v>268</v>
      </c>
      <c r="M1366" s="241">
        <f t="shared" si="134"/>
        <v>209</v>
      </c>
      <c r="N1366" s="572">
        <f t="shared" si="135"/>
        <v>209</v>
      </c>
      <c r="O1366" s="241"/>
      <c r="P1366" s="125"/>
      <c r="Q1366" s="125"/>
      <c r="R1366" s="125"/>
      <c r="S1366" s="125"/>
      <c r="T1366" s="125"/>
      <c r="U1366" s="125"/>
      <c r="V1366" s="125" t="s">
        <v>245</v>
      </c>
      <c r="W1366" s="226">
        <v>347.32</v>
      </c>
      <c r="X1366" s="226">
        <v>278.86</v>
      </c>
      <c r="Y1366" s="115" t="s">
        <v>3579</v>
      </c>
      <c r="Z1366" s="125" t="s">
        <v>334</v>
      </c>
      <c r="AA1366" s="554"/>
      <c r="AB1366" s="554" t="s">
        <v>190</v>
      </c>
      <c r="AC1366" s="554">
        <f>SUMIF(Sheet3!B:B,C1366,Sheet3!D:D)</f>
        <v>65</v>
      </c>
      <c r="AD1366" s="125"/>
      <c r="AE1366" s="75"/>
      <c r="AF1366" s="554"/>
    </row>
    <row r="1367" ht="36" outlineLevel="2" spans="1:32">
      <c r="A1367" s="241">
        <f>MAX($A$7:A1366)+1</f>
        <v>986</v>
      </c>
      <c r="B1367" s="115" t="s">
        <v>155</v>
      </c>
      <c r="C1367" s="117" t="s">
        <v>159</v>
      </c>
      <c r="D1367" s="125" t="s">
        <v>186</v>
      </c>
      <c r="E1367" s="125" t="s">
        <v>3580</v>
      </c>
      <c r="F1367" s="125" t="s">
        <v>3581</v>
      </c>
      <c r="G1367" s="195">
        <v>0</v>
      </c>
      <c r="H1367" s="125">
        <v>4.229</v>
      </c>
      <c r="I1367" s="125"/>
      <c r="J1367" s="125">
        <v>4.229</v>
      </c>
      <c r="K1367" s="241">
        <v>270</v>
      </c>
      <c r="L1367" s="241">
        <v>270</v>
      </c>
      <c r="M1367" s="241">
        <f t="shared" si="134"/>
        <v>211</v>
      </c>
      <c r="N1367" s="572">
        <f t="shared" si="135"/>
        <v>211</v>
      </c>
      <c r="O1367" s="241"/>
      <c r="P1367" s="125"/>
      <c r="Q1367" s="125"/>
      <c r="R1367" s="125"/>
      <c r="S1367" s="125"/>
      <c r="T1367" s="125"/>
      <c r="U1367" s="125"/>
      <c r="V1367" s="125" t="s">
        <v>245</v>
      </c>
      <c r="W1367" s="226">
        <v>343.87</v>
      </c>
      <c r="X1367" s="226">
        <v>275.68</v>
      </c>
      <c r="Y1367" s="115" t="s">
        <v>3582</v>
      </c>
      <c r="Z1367" s="125" t="s">
        <v>334</v>
      </c>
      <c r="AA1367" s="554"/>
      <c r="AB1367" s="554" t="s">
        <v>190</v>
      </c>
      <c r="AC1367" s="554">
        <f>SUMIF(Sheet3!B:B,C1367,Sheet3!D:D)</f>
        <v>65</v>
      </c>
      <c r="AD1367" s="125"/>
      <c r="AE1367" s="75"/>
      <c r="AF1367" s="554"/>
    </row>
    <row r="1368" ht="36" outlineLevel="2" spans="1:32">
      <c r="A1368" s="241">
        <f>MAX($A$7:A1367)+1</f>
        <v>987</v>
      </c>
      <c r="B1368" s="115" t="s">
        <v>155</v>
      </c>
      <c r="C1368" s="117" t="s">
        <v>159</v>
      </c>
      <c r="D1368" s="125" t="s">
        <v>186</v>
      </c>
      <c r="E1368" s="125" t="s">
        <v>3583</v>
      </c>
      <c r="F1368" s="125" t="s">
        <v>3584</v>
      </c>
      <c r="G1368" s="195">
        <v>0</v>
      </c>
      <c r="H1368" s="195">
        <v>1.5</v>
      </c>
      <c r="I1368" s="195"/>
      <c r="J1368" s="195">
        <v>1.5</v>
      </c>
      <c r="K1368" s="241">
        <v>95</v>
      </c>
      <c r="L1368" s="241">
        <v>95</v>
      </c>
      <c r="M1368" s="241">
        <f t="shared" si="134"/>
        <v>74</v>
      </c>
      <c r="N1368" s="572">
        <f t="shared" si="135"/>
        <v>74</v>
      </c>
      <c r="O1368" s="241"/>
      <c r="P1368" s="125"/>
      <c r="Q1368" s="125"/>
      <c r="R1368" s="125"/>
      <c r="S1368" s="125"/>
      <c r="T1368" s="125"/>
      <c r="U1368" s="125"/>
      <c r="V1368" s="125" t="s">
        <v>245</v>
      </c>
      <c r="W1368" s="226">
        <v>122.36</v>
      </c>
      <c r="X1368" s="226">
        <v>98.47</v>
      </c>
      <c r="Y1368" s="115" t="s">
        <v>3585</v>
      </c>
      <c r="Z1368" s="195" t="s">
        <v>334</v>
      </c>
      <c r="AA1368" s="554"/>
      <c r="AB1368" s="554" t="s">
        <v>190</v>
      </c>
      <c r="AC1368" s="554">
        <f>SUMIF(Sheet3!B:B,C1368,Sheet3!D:D)</f>
        <v>65</v>
      </c>
      <c r="AD1368" s="125"/>
      <c r="AE1368" s="75"/>
      <c r="AF1368" s="554"/>
    </row>
    <row r="1369" outlineLevel="2" spans="1:32">
      <c r="A1369" s="411">
        <f>MAX($A$7:A1368)+1</f>
        <v>988</v>
      </c>
      <c r="B1369" s="214" t="s">
        <v>155</v>
      </c>
      <c r="C1369" s="294" t="s">
        <v>156</v>
      </c>
      <c r="D1369" s="125" t="s">
        <v>392</v>
      </c>
      <c r="E1369" s="125" t="str">
        <f>C1369&amp;D1369</f>
        <v>云城区前期工作</v>
      </c>
      <c r="F1369" s="571" t="s">
        <v>3586</v>
      </c>
      <c r="G1369" s="125"/>
      <c r="H1369" s="125"/>
      <c r="I1369" s="125"/>
      <c r="J1369" s="125"/>
      <c r="K1369" s="126">
        <v>19</v>
      </c>
      <c r="L1369" s="126">
        <v>19</v>
      </c>
      <c r="M1369" s="126">
        <v>19</v>
      </c>
      <c r="N1369" s="615">
        <v>19</v>
      </c>
      <c r="O1369" s="126"/>
      <c r="P1369" s="571"/>
      <c r="Q1369" s="571"/>
      <c r="R1369" s="571"/>
      <c r="S1369" s="571"/>
      <c r="T1369" s="571"/>
      <c r="U1369" s="571"/>
      <c r="V1369" s="125"/>
      <c r="W1369" s="226"/>
      <c r="X1369" s="226"/>
      <c r="Y1369" s="125"/>
      <c r="Z1369" s="125"/>
      <c r="AA1369" s="554"/>
      <c r="AB1369" s="554" t="s">
        <v>392</v>
      </c>
      <c r="AC1369" s="554"/>
      <c r="AD1369" s="571"/>
      <c r="AE1369" s="75">
        <v>19</v>
      </c>
      <c r="AF1369" s="554"/>
    </row>
    <row r="1370" ht="24" outlineLevel="2" spans="1:32">
      <c r="A1370" s="216">
        <f>MAX($A$7:A1369)+1</f>
        <v>989</v>
      </c>
      <c r="B1370" s="125" t="s">
        <v>155</v>
      </c>
      <c r="C1370" s="218" t="s">
        <v>156</v>
      </c>
      <c r="D1370" s="125" t="s">
        <v>242</v>
      </c>
      <c r="E1370" s="125" t="s">
        <v>3587</v>
      </c>
      <c r="F1370" s="125" t="s">
        <v>3588</v>
      </c>
      <c r="G1370" s="125">
        <v>0</v>
      </c>
      <c r="H1370" s="125">
        <v>0.6</v>
      </c>
      <c r="I1370" s="125"/>
      <c r="J1370" s="125">
        <v>0.6</v>
      </c>
      <c r="K1370" s="126">
        <v>62</v>
      </c>
      <c r="L1370" s="126">
        <v>62</v>
      </c>
      <c r="M1370" s="126">
        <f>N1370</f>
        <v>48</v>
      </c>
      <c r="N1370" s="615">
        <f>ROUND(L1370*0.7797,0)</f>
        <v>48</v>
      </c>
      <c r="O1370" s="126"/>
      <c r="P1370" s="125"/>
      <c r="Q1370" s="125"/>
      <c r="R1370" s="125"/>
      <c r="S1370" s="125"/>
      <c r="T1370" s="125"/>
      <c r="U1370" s="125"/>
      <c r="V1370" s="125" t="s">
        <v>245</v>
      </c>
      <c r="W1370" s="226">
        <v>78.23</v>
      </c>
      <c r="X1370" s="226">
        <v>63.67</v>
      </c>
      <c r="Y1370" s="125" t="s">
        <v>3589</v>
      </c>
      <c r="Z1370" s="125" t="s">
        <v>334</v>
      </c>
      <c r="AA1370" s="554"/>
      <c r="AB1370" s="554" t="s">
        <v>190</v>
      </c>
      <c r="AC1370" s="554">
        <f>SUMIF(Sheet3!B:B,C1370,Sheet3!D:D)</f>
        <v>65</v>
      </c>
      <c r="AD1370" s="125"/>
      <c r="AE1370" s="75"/>
      <c r="AF1370" s="554"/>
    </row>
    <row r="1371" ht="24" outlineLevel="2" spans="1:32">
      <c r="A1371" s="419">
        <f>MAX($A$7:A1370)+1</f>
        <v>990</v>
      </c>
      <c r="B1371" s="237" t="s">
        <v>155</v>
      </c>
      <c r="C1371" s="424" t="s">
        <v>156</v>
      </c>
      <c r="D1371" s="125" t="s">
        <v>242</v>
      </c>
      <c r="E1371" s="125" t="s">
        <v>3590</v>
      </c>
      <c r="F1371" s="125" t="s">
        <v>3591</v>
      </c>
      <c r="G1371" s="125">
        <v>0</v>
      </c>
      <c r="H1371" s="125">
        <v>0.494</v>
      </c>
      <c r="I1371" s="125"/>
      <c r="J1371" s="125">
        <v>0.494</v>
      </c>
      <c r="K1371" s="126">
        <v>36</v>
      </c>
      <c r="L1371" s="126">
        <v>36</v>
      </c>
      <c r="M1371" s="126">
        <f>N1371</f>
        <v>28</v>
      </c>
      <c r="N1371" s="615">
        <f>ROUND(L1371*0.7797,0)</f>
        <v>28</v>
      </c>
      <c r="O1371" s="126"/>
      <c r="P1371" s="125"/>
      <c r="Q1371" s="125"/>
      <c r="R1371" s="125"/>
      <c r="S1371" s="125"/>
      <c r="T1371" s="125"/>
      <c r="U1371" s="125"/>
      <c r="V1371" s="125" t="s">
        <v>245</v>
      </c>
      <c r="W1371" s="226">
        <v>40.5</v>
      </c>
      <c r="X1371" s="226">
        <v>35.62</v>
      </c>
      <c r="Y1371" s="125" t="s">
        <v>3589</v>
      </c>
      <c r="Z1371" s="125" t="s">
        <v>334</v>
      </c>
      <c r="AA1371" s="554"/>
      <c r="AB1371" s="554" t="s">
        <v>190</v>
      </c>
      <c r="AC1371" s="554">
        <f>SUMIF(Sheet3!B:B,C1371,Sheet3!D:D)</f>
        <v>65</v>
      </c>
      <c r="AD1371" s="125"/>
      <c r="AE1371" s="75"/>
      <c r="AF1371" s="554"/>
    </row>
    <row r="1372" ht="36" outlineLevel="2" spans="1:32">
      <c r="A1372" s="216">
        <f>MAX($A$7:A1371)+1</f>
        <v>991</v>
      </c>
      <c r="B1372" s="125" t="s">
        <v>155</v>
      </c>
      <c r="C1372" s="218" t="s">
        <v>156</v>
      </c>
      <c r="D1372" s="125" t="s">
        <v>242</v>
      </c>
      <c r="E1372" s="125" t="s">
        <v>3592</v>
      </c>
      <c r="F1372" s="125" t="s">
        <v>3593</v>
      </c>
      <c r="G1372" s="125">
        <v>0</v>
      </c>
      <c r="H1372" s="125">
        <v>1.077</v>
      </c>
      <c r="I1372" s="125"/>
      <c r="J1372" s="125">
        <v>1.077</v>
      </c>
      <c r="K1372" s="126">
        <v>86</v>
      </c>
      <c r="L1372" s="126">
        <v>86</v>
      </c>
      <c r="M1372" s="126">
        <f>N1372</f>
        <v>67</v>
      </c>
      <c r="N1372" s="615">
        <f>ROUND(L1372*0.7797,0)</f>
        <v>67</v>
      </c>
      <c r="O1372" s="126"/>
      <c r="P1372" s="125"/>
      <c r="Q1372" s="125"/>
      <c r="R1372" s="125"/>
      <c r="S1372" s="125"/>
      <c r="T1372" s="125"/>
      <c r="U1372" s="125"/>
      <c r="V1372" s="125" t="s">
        <v>245</v>
      </c>
      <c r="W1372" s="226">
        <v>108.21</v>
      </c>
      <c r="X1372" s="226">
        <v>96.6</v>
      </c>
      <c r="Y1372" s="125" t="s">
        <v>3589</v>
      </c>
      <c r="Z1372" s="125" t="s">
        <v>334</v>
      </c>
      <c r="AA1372" s="554"/>
      <c r="AB1372" s="554" t="s">
        <v>190</v>
      </c>
      <c r="AC1372" s="554">
        <f>SUMIF(Sheet3!B:B,C1372,Sheet3!D:D)</f>
        <v>65</v>
      </c>
      <c r="AD1372" s="125"/>
      <c r="AE1372" s="75"/>
      <c r="AF1372" s="554"/>
    </row>
    <row r="1373" outlineLevel="2" spans="1:32">
      <c r="A1373" s="216">
        <f>MAX($A$7:A1372)+1</f>
        <v>992</v>
      </c>
      <c r="B1373" s="125" t="s">
        <v>155</v>
      </c>
      <c r="C1373" s="218" t="s">
        <v>156</v>
      </c>
      <c r="D1373" s="125" t="s">
        <v>242</v>
      </c>
      <c r="E1373" s="125" t="s">
        <v>3594</v>
      </c>
      <c r="F1373" s="125" t="s">
        <v>3595</v>
      </c>
      <c r="G1373" s="125">
        <v>1.755</v>
      </c>
      <c r="H1373" s="125">
        <v>2.048</v>
      </c>
      <c r="I1373" s="125"/>
      <c r="J1373" s="125">
        <v>1.321</v>
      </c>
      <c r="K1373" s="126">
        <v>100</v>
      </c>
      <c r="L1373" s="126">
        <v>100</v>
      </c>
      <c r="M1373" s="126">
        <f>N1373</f>
        <v>78</v>
      </c>
      <c r="N1373" s="615">
        <f>ROUND(L1373*0.7797,0)</f>
        <v>78</v>
      </c>
      <c r="O1373" s="126"/>
      <c r="P1373" s="125"/>
      <c r="Q1373" s="125"/>
      <c r="R1373" s="125"/>
      <c r="S1373" s="125"/>
      <c r="T1373" s="125"/>
      <c r="U1373" s="125"/>
      <c r="V1373" s="125" t="s">
        <v>245</v>
      </c>
      <c r="W1373" s="226">
        <v>116.32</v>
      </c>
      <c r="X1373" s="226">
        <v>101.96</v>
      </c>
      <c r="Y1373" s="125" t="s">
        <v>3589</v>
      </c>
      <c r="Z1373" s="125" t="s">
        <v>334</v>
      </c>
      <c r="AA1373" s="554"/>
      <c r="AB1373" s="554" t="s">
        <v>190</v>
      </c>
      <c r="AC1373" s="554">
        <f>SUMIF(Sheet3!B:B,C1373,Sheet3!D:D)</f>
        <v>65</v>
      </c>
      <c r="AD1373" s="125"/>
      <c r="AE1373" s="75"/>
      <c r="AF1373" s="554"/>
    </row>
    <row r="1374" outlineLevel="2" spans="1:32">
      <c r="A1374" s="216"/>
      <c r="B1374" s="125"/>
      <c r="C1374" s="218"/>
      <c r="D1374" s="125"/>
      <c r="E1374" s="125"/>
      <c r="F1374" s="125" t="s">
        <v>3596</v>
      </c>
      <c r="G1374" s="125">
        <v>0</v>
      </c>
      <c r="H1374" s="125">
        <v>1.028</v>
      </c>
      <c r="I1374" s="125"/>
      <c r="J1374" s="125"/>
      <c r="K1374" s="126"/>
      <c r="L1374" s="126"/>
      <c r="M1374" s="126"/>
      <c r="N1374" s="615"/>
      <c r="O1374" s="126"/>
      <c r="P1374" s="125"/>
      <c r="Q1374" s="125"/>
      <c r="R1374" s="125"/>
      <c r="S1374" s="125"/>
      <c r="T1374" s="125"/>
      <c r="U1374" s="125"/>
      <c r="V1374" s="125"/>
      <c r="W1374" s="226"/>
      <c r="X1374" s="226"/>
      <c r="Y1374" s="125"/>
      <c r="Z1374" s="125" t="s">
        <v>334</v>
      </c>
      <c r="AA1374" s="554"/>
      <c r="AB1374" s="554" t="s">
        <v>190</v>
      </c>
      <c r="AC1374" s="554"/>
      <c r="AD1374" s="125"/>
      <c r="AE1374" s="75"/>
      <c r="AF1374" s="554"/>
    </row>
    <row r="1375" ht="24" outlineLevel="2" spans="1:32">
      <c r="A1375" s="216">
        <f>MAX($A$7:A1374)+1</f>
        <v>993</v>
      </c>
      <c r="B1375" s="125" t="s">
        <v>155</v>
      </c>
      <c r="C1375" s="218" t="s">
        <v>156</v>
      </c>
      <c r="D1375" s="125" t="s">
        <v>242</v>
      </c>
      <c r="E1375" s="125" t="s">
        <v>3597</v>
      </c>
      <c r="F1375" s="125" t="s">
        <v>3598</v>
      </c>
      <c r="G1375" s="125">
        <v>0</v>
      </c>
      <c r="H1375" s="125">
        <v>2.288</v>
      </c>
      <c r="I1375" s="125"/>
      <c r="J1375" s="125">
        <v>2.288</v>
      </c>
      <c r="K1375" s="126">
        <v>150</v>
      </c>
      <c r="L1375" s="126">
        <v>150</v>
      </c>
      <c r="M1375" s="126">
        <f>N1375</f>
        <v>117</v>
      </c>
      <c r="N1375" s="615">
        <f>ROUND(L1375*0.7797,0)</f>
        <v>117</v>
      </c>
      <c r="O1375" s="126"/>
      <c r="P1375" s="125"/>
      <c r="Q1375" s="125"/>
      <c r="R1375" s="125"/>
      <c r="S1375" s="125"/>
      <c r="T1375" s="125"/>
      <c r="U1375" s="125"/>
      <c r="V1375" s="125" t="s">
        <v>245</v>
      </c>
      <c r="W1375" s="226">
        <v>179.17</v>
      </c>
      <c r="X1375" s="226">
        <v>165.48</v>
      </c>
      <c r="Y1375" s="125" t="s">
        <v>3589</v>
      </c>
      <c r="Z1375" s="125" t="s">
        <v>334</v>
      </c>
      <c r="AA1375" s="554"/>
      <c r="AB1375" s="554" t="s">
        <v>190</v>
      </c>
      <c r="AC1375" s="554">
        <f>SUMIF(Sheet3!B:B,C1375,Sheet3!D:D)</f>
        <v>65</v>
      </c>
      <c r="AD1375" s="125"/>
      <c r="AE1375" s="75"/>
      <c r="AF1375" s="554"/>
    </row>
    <row r="1376" ht="24" outlineLevel="2" spans="1:32">
      <c r="A1376" s="216">
        <f>MAX($A$7:A1375)+1</f>
        <v>994</v>
      </c>
      <c r="B1376" s="125" t="s">
        <v>155</v>
      </c>
      <c r="C1376" s="218" t="s">
        <v>156</v>
      </c>
      <c r="D1376" s="125" t="s">
        <v>242</v>
      </c>
      <c r="E1376" s="125" t="s">
        <v>3599</v>
      </c>
      <c r="F1376" s="125" t="s">
        <v>3600</v>
      </c>
      <c r="G1376" s="125">
        <v>0</v>
      </c>
      <c r="H1376" s="125">
        <v>2.069</v>
      </c>
      <c r="I1376" s="125"/>
      <c r="J1376" s="125">
        <v>2.069</v>
      </c>
      <c r="K1376" s="126">
        <v>200</v>
      </c>
      <c r="L1376" s="126">
        <v>200</v>
      </c>
      <c r="M1376" s="126">
        <f>N1376</f>
        <v>156</v>
      </c>
      <c r="N1376" s="615">
        <f>ROUND(L1376*0.7797,0)</f>
        <v>156</v>
      </c>
      <c r="O1376" s="126"/>
      <c r="P1376" s="125"/>
      <c r="Q1376" s="125"/>
      <c r="R1376" s="125"/>
      <c r="S1376" s="125"/>
      <c r="T1376" s="125"/>
      <c r="U1376" s="125"/>
      <c r="V1376" s="125" t="s">
        <v>245</v>
      </c>
      <c r="W1376" s="226">
        <v>238.42</v>
      </c>
      <c r="X1376" s="226">
        <v>201.3</v>
      </c>
      <c r="Y1376" s="125" t="s">
        <v>3589</v>
      </c>
      <c r="Z1376" s="125" t="s">
        <v>334</v>
      </c>
      <c r="AA1376" s="554"/>
      <c r="AB1376" s="554" t="s">
        <v>190</v>
      </c>
      <c r="AC1376" s="554">
        <f>SUMIF(Sheet3!B:B,C1376,Sheet3!D:D)</f>
        <v>65</v>
      </c>
      <c r="AD1376" s="125"/>
      <c r="AE1376" s="75"/>
      <c r="AF1376" s="554"/>
    </row>
    <row r="1377" ht="24" outlineLevel="2" spans="1:32">
      <c r="A1377" s="216">
        <f>MAX($A$7:A1376)+1</f>
        <v>995</v>
      </c>
      <c r="B1377" s="125" t="s">
        <v>155</v>
      </c>
      <c r="C1377" s="218" t="s">
        <v>156</v>
      </c>
      <c r="D1377" s="125" t="s">
        <v>242</v>
      </c>
      <c r="E1377" s="125" t="s">
        <v>3601</v>
      </c>
      <c r="F1377" s="125" t="s">
        <v>3602</v>
      </c>
      <c r="G1377" s="125">
        <v>0</v>
      </c>
      <c r="H1377" s="125">
        <v>0.434</v>
      </c>
      <c r="I1377" s="125"/>
      <c r="J1377" s="125">
        <v>0.434</v>
      </c>
      <c r="K1377" s="126">
        <v>46</v>
      </c>
      <c r="L1377" s="126">
        <v>46</v>
      </c>
      <c r="M1377" s="126">
        <f>N1377</f>
        <v>36</v>
      </c>
      <c r="N1377" s="615">
        <f>ROUND(L1377*0.7797,0)</f>
        <v>36</v>
      </c>
      <c r="O1377" s="126"/>
      <c r="P1377" s="125"/>
      <c r="Q1377" s="125"/>
      <c r="R1377" s="125"/>
      <c r="S1377" s="125"/>
      <c r="T1377" s="125"/>
      <c r="U1377" s="125"/>
      <c r="V1377" s="125" t="s">
        <v>245</v>
      </c>
      <c r="W1377" s="226">
        <v>59.69</v>
      </c>
      <c r="X1377" s="226">
        <v>46.78</v>
      </c>
      <c r="Y1377" s="125" t="s">
        <v>3589</v>
      </c>
      <c r="Z1377" s="125" t="s">
        <v>334</v>
      </c>
      <c r="AA1377" s="554"/>
      <c r="AB1377" s="554" t="s">
        <v>190</v>
      </c>
      <c r="AC1377" s="554">
        <f>SUMIF(Sheet3!B:B,C1377,Sheet3!D:D)</f>
        <v>65</v>
      </c>
      <c r="AD1377" s="125"/>
      <c r="AE1377" s="75"/>
      <c r="AF1377" s="554"/>
    </row>
    <row r="1378" ht="36" outlineLevel="2" spans="1:32">
      <c r="A1378" s="216">
        <f>MAX($A$7:A1377)+1</f>
        <v>996</v>
      </c>
      <c r="B1378" s="125" t="s">
        <v>155</v>
      </c>
      <c r="C1378" s="125" t="s">
        <v>156</v>
      </c>
      <c r="D1378" s="125" t="s">
        <v>3603</v>
      </c>
      <c r="E1378" s="125" t="s">
        <v>3604</v>
      </c>
      <c r="F1378" s="579" t="s">
        <v>3605</v>
      </c>
      <c r="G1378" s="125">
        <v>30.743</v>
      </c>
      <c r="H1378" s="125">
        <v>33.059</v>
      </c>
      <c r="I1378" s="125"/>
      <c r="J1378" s="125">
        <v>2.316</v>
      </c>
      <c r="K1378" s="126">
        <v>332</v>
      </c>
      <c r="L1378" s="126">
        <v>332</v>
      </c>
      <c r="M1378" s="126">
        <f>N1378</f>
        <v>259</v>
      </c>
      <c r="N1378" s="615">
        <f>ROUND(L1378*0.7797,0)</f>
        <v>259</v>
      </c>
      <c r="O1378" s="126"/>
      <c r="P1378" s="125" t="s">
        <v>3605</v>
      </c>
      <c r="Q1378" s="193">
        <v>30.743</v>
      </c>
      <c r="R1378" s="193">
        <v>33.059</v>
      </c>
      <c r="S1378" s="193">
        <v>2.316</v>
      </c>
      <c r="T1378" s="193">
        <v>2.316</v>
      </c>
      <c r="U1378" s="193">
        <v>144.48</v>
      </c>
      <c r="V1378" s="125" t="s">
        <v>342</v>
      </c>
      <c r="W1378" s="226">
        <v>437.95</v>
      </c>
      <c r="X1378" s="226">
        <v>394.01</v>
      </c>
      <c r="Y1378" s="125" t="s">
        <v>3589</v>
      </c>
      <c r="Z1378" s="125" t="s">
        <v>334</v>
      </c>
      <c r="AA1378" s="563" t="s">
        <v>335</v>
      </c>
      <c r="AB1378" s="563" t="s">
        <v>340</v>
      </c>
      <c r="AC1378" s="563">
        <f>SUMIF(Sheet3!B:B,C1378,Sheet3!E:E)</f>
        <v>145</v>
      </c>
      <c r="AD1378" s="193">
        <f>(ROUND(AC1378*T1378,0))</f>
        <v>336</v>
      </c>
      <c r="AE1378" s="75"/>
      <c r="AF1378" s="554"/>
    </row>
    <row r="1379" outlineLevel="2" spans="1:32">
      <c r="A1379" s="216">
        <f>MAX($A$7:A1378)+1</f>
        <v>997</v>
      </c>
      <c r="B1379" s="214" t="s">
        <v>155</v>
      </c>
      <c r="C1379" s="294" t="s">
        <v>156</v>
      </c>
      <c r="D1379" s="125" t="s">
        <v>3603</v>
      </c>
      <c r="E1379" s="125" t="s">
        <v>3606</v>
      </c>
      <c r="F1379" s="125" t="s">
        <v>3605</v>
      </c>
      <c r="G1379" s="125">
        <v>26.272</v>
      </c>
      <c r="H1379" s="125">
        <v>26.743</v>
      </c>
      <c r="I1379" s="125"/>
      <c r="J1379" s="125">
        <v>3.805</v>
      </c>
      <c r="K1379" s="126">
        <v>395</v>
      </c>
      <c r="L1379" s="126">
        <v>395</v>
      </c>
      <c r="M1379" s="126">
        <f>N1379</f>
        <v>308</v>
      </c>
      <c r="N1379" s="615">
        <f>ROUND(L1379*0.7797,0)</f>
        <v>308</v>
      </c>
      <c r="O1379" s="126"/>
      <c r="P1379" s="125"/>
      <c r="Q1379" s="125"/>
      <c r="R1379" s="125"/>
      <c r="S1379" s="125"/>
      <c r="T1379" s="125"/>
      <c r="U1379" s="125"/>
      <c r="V1379" s="125" t="s">
        <v>342</v>
      </c>
      <c r="W1379" s="226">
        <v>436.8672</v>
      </c>
      <c r="X1379" s="226">
        <v>396.4596</v>
      </c>
      <c r="Y1379" s="125" t="s">
        <v>3607</v>
      </c>
      <c r="Z1379" s="125" t="s">
        <v>334</v>
      </c>
      <c r="AA1379" s="554"/>
      <c r="AB1379" s="554" t="s">
        <v>340</v>
      </c>
      <c r="AC1379" s="554">
        <f>SUMIF(Sheet3!B:B,C1379,Sheet3!E:E)</f>
        <v>145</v>
      </c>
      <c r="AD1379" s="125"/>
      <c r="AE1379" s="75"/>
      <c r="AF1379" s="554"/>
    </row>
    <row r="1380" outlineLevel="2" spans="1:32">
      <c r="A1380" s="216"/>
      <c r="B1380" s="237"/>
      <c r="C1380" s="424"/>
      <c r="D1380" s="125"/>
      <c r="E1380" s="125"/>
      <c r="F1380" s="125"/>
      <c r="G1380" s="125">
        <v>33.059</v>
      </c>
      <c r="H1380" s="125">
        <v>36.393</v>
      </c>
      <c r="I1380" s="125"/>
      <c r="J1380" s="125"/>
      <c r="K1380" s="126"/>
      <c r="L1380" s="126"/>
      <c r="M1380" s="126"/>
      <c r="N1380" s="615"/>
      <c r="O1380" s="126"/>
      <c r="P1380" s="125"/>
      <c r="Q1380" s="125"/>
      <c r="R1380" s="125"/>
      <c r="S1380" s="125"/>
      <c r="T1380" s="125"/>
      <c r="U1380" s="125"/>
      <c r="V1380" s="125"/>
      <c r="W1380" s="226"/>
      <c r="X1380" s="226"/>
      <c r="Y1380" s="125"/>
      <c r="Z1380" s="125" t="s">
        <v>334</v>
      </c>
      <c r="AA1380" s="554"/>
      <c r="AB1380" s="554" t="s">
        <v>340</v>
      </c>
      <c r="AC1380" s="554">
        <f>SUMIF(Sheet3!B:B,C1380,Sheet3!E:E)</f>
        <v>0</v>
      </c>
      <c r="AD1380" s="125"/>
      <c r="AE1380" s="75"/>
      <c r="AF1380" s="554"/>
    </row>
    <row r="1381" outlineLevel="2" spans="1:32">
      <c r="A1381" s="126">
        <f>MAX($A$7:A1380)+1</f>
        <v>998</v>
      </c>
      <c r="B1381" s="115" t="s">
        <v>155</v>
      </c>
      <c r="C1381" s="117" t="s">
        <v>158</v>
      </c>
      <c r="D1381" s="125" t="s">
        <v>392</v>
      </c>
      <c r="E1381" s="125" t="str">
        <f>C1381&amp;D1381</f>
        <v>罗定市前期工作</v>
      </c>
      <c r="F1381" s="571" t="s">
        <v>3608</v>
      </c>
      <c r="G1381" s="125"/>
      <c r="H1381" s="125"/>
      <c r="I1381" s="125"/>
      <c r="J1381" s="125"/>
      <c r="K1381" s="126">
        <v>18</v>
      </c>
      <c r="L1381" s="126">
        <v>18</v>
      </c>
      <c r="M1381" s="126">
        <v>18</v>
      </c>
      <c r="N1381" s="552">
        <v>18</v>
      </c>
      <c r="O1381" s="126"/>
      <c r="P1381" s="571"/>
      <c r="Q1381" s="571"/>
      <c r="R1381" s="571"/>
      <c r="S1381" s="571"/>
      <c r="T1381" s="571"/>
      <c r="U1381" s="571"/>
      <c r="V1381" s="125"/>
      <c r="W1381" s="226"/>
      <c r="X1381" s="226"/>
      <c r="Y1381" s="125"/>
      <c r="Z1381" s="125"/>
      <c r="AA1381" s="554"/>
      <c r="AB1381" s="554" t="s">
        <v>392</v>
      </c>
      <c r="AC1381" s="554"/>
      <c r="AD1381" s="571"/>
      <c r="AE1381" s="75">
        <v>18</v>
      </c>
      <c r="AF1381" s="554"/>
    </row>
    <row r="1382" ht="36" outlineLevel="2" spans="1:32">
      <c r="A1382" s="126">
        <f>MAX($A$7:A1381)+1</f>
        <v>999</v>
      </c>
      <c r="B1382" s="115" t="s">
        <v>155</v>
      </c>
      <c r="C1382" s="117" t="s">
        <v>158</v>
      </c>
      <c r="D1382" s="125" t="s">
        <v>775</v>
      </c>
      <c r="E1382" s="125" t="s">
        <v>3609</v>
      </c>
      <c r="F1382" s="579" t="s">
        <v>3610</v>
      </c>
      <c r="G1382" s="115">
        <v>0</v>
      </c>
      <c r="H1382" s="115">
        <v>6.44</v>
      </c>
      <c r="I1382" s="115"/>
      <c r="J1382" s="115">
        <v>6.44</v>
      </c>
      <c r="K1382" s="126">
        <v>916</v>
      </c>
      <c r="L1382" s="126">
        <v>916</v>
      </c>
      <c r="M1382" s="126">
        <f>N1382</f>
        <v>714</v>
      </c>
      <c r="N1382" s="552">
        <f>ROUND(L1382*0.7797,0)</f>
        <v>714</v>
      </c>
      <c r="O1382" s="126"/>
      <c r="P1382" s="125" t="s">
        <v>3610</v>
      </c>
      <c r="Q1382" s="125">
        <v>0</v>
      </c>
      <c r="R1382" s="125">
        <v>6.44</v>
      </c>
      <c r="S1382" s="125">
        <v>6.44</v>
      </c>
      <c r="T1382" s="125">
        <v>6.44</v>
      </c>
      <c r="U1382" s="125">
        <v>1106.4</v>
      </c>
      <c r="V1382" s="115" t="s">
        <v>342</v>
      </c>
      <c r="W1382" s="226">
        <v>1277.8465</v>
      </c>
      <c r="X1382" s="226">
        <v>1106.4348</v>
      </c>
      <c r="Y1382" s="125" t="s">
        <v>3611</v>
      </c>
      <c r="Z1382" s="115" t="s">
        <v>334</v>
      </c>
      <c r="AA1382" s="563" t="s">
        <v>335</v>
      </c>
      <c r="AB1382" s="563" t="s">
        <v>340</v>
      </c>
      <c r="AC1382" s="563">
        <f>SUMIF(Sheet3!B:B,C1382,Sheet3!E:E)</f>
        <v>145</v>
      </c>
      <c r="AD1382" s="125">
        <f>(ROUND(AC1382*T1382,0))</f>
        <v>934</v>
      </c>
      <c r="AE1382" s="75"/>
      <c r="AF1382" s="554"/>
    </row>
    <row r="1383" outlineLevel="2" spans="1:32">
      <c r="A1383" s="126">
        <f>MAX($A$7:A1382)+1</f>
        <v>1000</v>
      </c>
      <c r="B1383" s="194" t="s">
        <v>155</v>
      </c>
      <c r="C1383" s="407" t="s">
        <v>160</v>
      </c>
      <c r="D1383" s="125" t="s">
        <v>392</v>
      </c>
      <c r="E1383" s="125" t="str">
        <f>C1383&amp;D1383</f>
        <v>郁南县前期工作</v>
      </c>
      <c r="F1383" s="571" t="s">
        <v>3612</v>
      </c>
      <c r="G1383" s="115"/>
      <c r="H1383" s="115"/>
      <c r="I1383" s="115"/>
      <c r="J1383" s="115"/>
      <c r="K1383" s="126">
        <v>139</v>
      </c>
      <c r="L1383" s="126">
        <v>139</v>
      </c>
      <c r="M1383" s="126">
        <v>139</v>
      </c>
      <c r="N1383" s="564">
        <v>139</v>
      </c>
      <c r="O1383" s="126"/>
      <c r="P1383" s="571"/>
      <c r="Q1383" s="571"/>
      <c r="R1383" s="571"/>
      <c r="S1383" s="571"/>
      <c r="T1383" s="571"/>
      <c r="U1383" s="571"/>
      <c r="V1383" s="115"/>
      <c r="W1383" s="385"/>
      <c r="X1383" s="385"/>
      <c r="Y1383" s="115"/>
      <c r="Z1383" s="115"/>
      <c r="AA1383" s="554"/>
      <c r="AB1383" s="554" t="s">
        <v>392</v>
      </c>
      <c r="AC1383" s="554"/>
      <c r="AD1383" s="571"/>
      <c r="AE1383" s="75">
        <v>139</v>
      </c>
      <c r="AF1383" s="554"/>
    </row>
    <row r="1384" ht="36" outlineLevel="2" spans="1:32">
      <c r="A1384" s="126">
        <f>MAX($A$7:A1383)+1</f>
        <v>1001</v>
      </c>
      <c r="B1384" s="194" t="s">
        <v>155</v>
      </c>
      <c r="C1384" s="194" t="s">
        <v>160</v>
      </c>
      <c r="D1384" s="194" t="s">
        <v>182</v>
      </c>
      <c r="E1384" s="194" t="s">
        <v>3613</v>
      </c>
      <c r="F1384" s="311" t="s">
        <v>3614</v>
      </c>
      <c r="G1384" s="193">
        <v>13.54</v>
      </c>
      <c r="H1384" s="193">
        <v>16.282</v>
      </c>
      <c r="I1384" s="193"/>
      <c r="J1384" s="193">
        <v>2.742</v>
      </c>
      <c r="K1384" s="126">
        <v>403</v>
      </c>
      <c r="L1384" s="126">
        <v>403</v>
      </c>
      <c r="M1384" s="126">
        <f t="shared" ref="M1384:M1397" si="136">N1384</f>
        <v>314</v>
      </c>
      <c r="N1384" s="564">
        <f t="shared" ref="N1384:N1400" si="137">ROUND(L1384*0.7797,0)</f>
        <v>314</v>
      </c>
      <c r="O1384" s="126"/>
      <c r="P1384" s="194" t="s">
        <v>3614</v>
      </c>
      <c r="Q1384" s="193">
        <v>13.54</v>
      </c>
      <c r="R1384" s="193">
        <v>16.282</v>
      </c>
      <c r="S1384" s="193">
        <v>2.742</v>
      </c>
      <c r="T1384" s="193">
        <v>2.742</v>
      </c>
      <c r="U1384" s="193">
        <v>443.77</v>
      </c>
      <c r="V1384" s="194" t="s">
        <v>342</v>
      </c>
      <c r="W1384" s="226">
        <v>596.39</v>
      </c>
      <c r="X1384" s="226">
        <v>411.3</v>
      </c>
      <c r="Y1384" s="194" t="s">
        <v>3615</v>
      </c>
      <c r="Z1384" s="193" t="s">
        <v>334</v>
      </c>
      <c r="AA1384" s="563" t="s">
        <v>335</v>
      </c>
      <c r="AB1384" s="563" t="s">
        <v>340</v>
      </c>
      <c r="AC1384" s="563">
        <f>SUMIF(Sheet3!B:B,C1384,Sheet3!E:E)</f>
        <v>145</v>
      </c>
      <c r="AD1384" s="193">
        <f>(ROUND(AC1384*T1384,0))</f>
        <v>398</v>
      </c>
      <c r="AE1384" s="75"/>
      <c r="AF1384" s="554"/>
    </row>
    <row r="1385" ht="36" outlineLevel="2" spans="1:32">
      <c r="A1385" s="126">
        <f>MAX($A$7:A1384)+1</f>
        <v>1002</v>
      </c>
      <c r="B1385" s="194" t="s">
        <v>155</v>
      </c>
      <c r="C1385" s="407" t="s">
        <v>160</v>
      </c>
      <c r="D1385" s="194" t="s">
        <v>702</v>
      </c>
      <c r="E1385" s="194" t="s">
        <v>3616</v>
      </c>
      <c r="F1385" s="311" t="s">
        <v>3617</v>
      </c>
      <c r="G1385" s="193">
        <v>6.306</v>
      </c>
      <c r="H1385" s="193">
        <v>11.077</v>
      </c>
      <c r="I1385" s="193"/>
      <c r="J1385" s="193">
        <v>4.771</v>
      </c>
      <c r="K1385" s="126">
        <v>304</v>
      </c>
      <c r="L1385" s="126">
        <v>304</v>
      </c>
      <c r="M1385" s="126">
        <f t="shared" si="136"/>
        <v>237</v>
      </c>
      <c r="N1385" s="564">
        <f t="shared" si="137"/>
        <v>237</v>
      </c>
      <c r="O1385" s="126"/>
      <c r="P1385" s="194" t="s">
        <v>3617</v>
      </c>
      <c r="Q1385" s="194">
        <v>6.306</v>
      </c>
      <c r="R1385" s="194">
        <v>11.077</v>
      </c>
      <c r="S1385" s="194">
        <f>R1385-Q1385</f>
        <v>4.771</v>
      </c>
      <c r="T1385" s="195">
        <v>4.771</v>
      </c>
      <c r="U1385" s="194">
        <v>318.875</v>
      </c>
      <c r="V1385" s="194" t="s">
        <v>245</v>
      </c>
      <c r="W1385" s="226">
        <v>362.37</v>
      </c>
      <c r="X1385" s="226">
        <v>310.37</v>
      </c>
      <c r="Y1385" s="194" t="s">
        <v>3618</v>
      </c>
      <c r="Z1385" s="193" t="s">
        <v>334</v>
      </c>
      <c r="AA1385" s="563" t="s">
        <v>335</v>
      </c>
      <c r="AB1385" s="563" t="s">
        <v>190</v>
      </c>
      <c r="AC1385" s="563">
        <f>SUMIF(Sheet3!B:B,C1385,Sheet3!D:D)</f>
        <v>65</v>
      </c>
      <c r="AD1385" s="238">
        <f>(ROUND(AC1385*T1385,0))</f>
        <v>310</v>
      </c>
      <c r="AE1385" s="75"/>
      <c r="AF1385" s="662"/>
    </row>
    <row r="1386" ht="36" outlineLevel="2" spans="1:32">
      <c r="A1386" s="126">
        <f>MAX($A$7:A1385)+1</f>
        <v>1003</v>
      </c>
      <c r="B1386" s="194" t="s">
        <v>155</v>
      </c>
      <c r="C1386" s="194" t="s">
        <v>160</v>
      </c>
      <c r="D1386" s="194" t="s">
        <v>182</v>
      </c>
      <c r="E1386" s="194" t="s">
        <v>3619</v>
      </c>
      <c r="F1386" s="194" t="s">
        <v>3620</v>
      </c>
      <c r="G1386" s="193">
        <v>15.456</v>
      </c>
      <c r="H1386" s="193">
        <v>16.992</v>
      </c>
      <c r="I1386" s="193"/>
      <c r="J1386" s="193">
        <v>1.536</v>
      </c>
      <c r="K1386" s="126">
        <v>152</v>
      </c>
      <c r="L1386" s="126">
        <v>152</v>
      </c>
      <c r="M1386" s="126">
        <f t="shared" si="136"/>
        <v>119</v>
      </c>
      <c r="N1386" s="564">
        <f t="shared" si="137"/>
        <v>119</v>
      </c>
      <c r="O1386" s="126"/>
      <c r="P1386" s="194"/>
      <c r="Q1386" s="193"/>
      <c r="R1386" s="193"/>
      <c r="S1386" s="193"/>
      <c r="T1386" s="193"/>
      <c r="U1386" s="193"/>
      <c r="V1386" s="194" t="s">
        <v>342</v>
      </c>
      <c r="W1386" s="226">
        <v>186.847</v>
      </c>
      <c r="X1386" s="226">
        <v>155.41</v>
      </c>
      <c r="Y1386" s="194" t="s">
        <v>3621</v>
      </c>
      <c r="Z1386" s="193" t="s">
        <v>334</v>
      </c>
      <c r="AA1386" s="554"/>
      <c r="AB1386" s="554" t="s">
        <v>340</v>
      </c>
      <c r="AC1386" s="554">
        <f>SUMIF(Sheet3!B:B,C1386,Sheet3!E:E)</f>
        <v>145</v>
      </c>
      <c r="AD1386" s="193"/>
      <c r="AE1386" s="75"/>
      <c r="AF1386" s="554" t="s">
        <v>533</v>
      </c>
    </row>
    <row r="1387" ht="36" outlineLevel="2" spans="1:32">
      <c r="A1387" s="126">
        <f>MAX($A$7:A1386)+1</f>
        <v>1004</v>
      </c>
      <c r="B1387" s="194" t="s">
        <v>155</v>
      </c>
      <c r="C1387" s="194" t="s">
        <v>160</v>
      </c>
      <c r="D1387" s="194" t="s">
        <v>182</v>
      </c>
      <c r="E1387" s="194" t="s">
        <v>3622</v>
      </c>
      <c r="F1387" s="311" t="s">
        <v>3623</v>
      </c>
      <c r="G1387" s="193">
        <v>17.476</v>
      </c>
      <c r="H1387" s="193">
        <v>24.404</v>
      </c>
      <c r="I1387" s="193"/>
      <c r="J1387" s="193">
        <v>6.928</v>
      </c>
      <c r="K1387" s="126">
        <v>1016</v>
      </c>
      <c r="L1387" s="126">
        <v>1016</v>
      </c>
      <c r="M1387" s="126">
        <f t="shared" si="136"/>
        <v>792</v>
      </c>
      <c r="N1387" s="564">
        <f t="shared" si="137"/>
        <v>792</v>
      </c>
      <c r="O1387" s="126"/>
      <c r="P1387" s="194" t="s">
        <v>3623</v>
      </c>
      <c r="Q1387" s="193">
        <v>17.476</v>
      </c>
      <c r="R1387" s="193">
        <v>24.404</v>
      </c>
      <c r="S1387" s="193">
        <v>6.928</v>
      </c>
      <c r="T1387" s="193">
        <v>6.928</v>
      </c>
      <c r="U1387" s="193">
        <v>1046.35</v>
      </c>
      <c r="V1387" s="194" t="s">
        <v>342</v>
      </c>
      <c r="W1387" s="226">
        <v>1506.84</v>
      </c>
      <c r="X1387" s="226">
        <v>1039.2</v>
      </c>
      <c r="Y1387" s="194" t="s">
        <v>3624</v>
      </c>
      <c r="Z1387" s="193" t="s">
        <v>334</v>
      </c>
      <c r="AA1387" s="563" t="s">
        <v>335</v>
      </c>
      <c r="AB1387" s="563" t="s">
        <v>340</v>
      </c>
      <c r="AC1387" s="563">
        <f>SUMIF(Sheet3!B:B,C1387,Sheet3!E:E)</f>
        <v>145</v>
      </c>
      <c r="AD1387" s="193">
        <f>(ROUND(AC1387*T1387,0))</f>
        <v>1005</v>
      </c>
      <c r="AE1387" s="75"/>
      <c r="AF1387" s="554"/>
    </row>
    <row r="1388" ht="36" outlineLevel="2" spans="1:32">
      <c r="A1388" s="126">
        <f>MAX($A$7:A1387)+1</f>
        <v>1005</v>
      </c>
      <c r="B1388" s="194" t="s">
        <v>155</v>
      </c>
      <c r="C1388" s="407" t="s">
        <v>160</v>
      </c>
      <c r="D1388" s="194" t="s">
        <v>702</v>
      </c>
      <c r="E1388" s="194" t="s">
        <v>3625</v>
      </c>
      <c r="F1388" s="194" t="s">
        <v>3626</v>
      </c>
      <c r="G1388" s="193">
        <v>0</v>
      </c>
      <c r="H1388" s="193">
        <v>2</v>
      </c>
      <c r="I1388" s="193"/>
      <c r="J1388" s="193">
        <v>2</v>
      </c>
      <c r="K1388" s="126">
        <v>112</v>
      </c>
      <c r="L1388" s="126">
        <v>112</v>
      </c>
      <c r="M1388" s="126">
        <f t="shared" si="136"/>
        <v>87</v>
      </c>
      <c r="N1388" s="564">
        <f t="shared" si="137"/>
        <v>87</v>
      </c>
      <c r="O1388" s="126"/>
      <c r="P1388" s="194"/>
      <c r="Q1388" s="194"/>
      <c r="R1388" s="194"/>
      <c r="S1388" s="194"/>
      <c r="T1388" s="194"/>
      <c r="U1388" s="194"/>
      <c r="V1388" s="194" t="s">
        <v>245</v>
      </c>
      <c r="W1388" s="226">
        <v>137.603</v>
      </c>
      <c r="X1388" s="226">
        <v>115.083</v>
      </c>
      <c r="Y1388" s="194" t="s">
        <v>3627</v>
      </c>
      <c r="Z1388" s="193" t="s">
        <v>334</v>
      </c>
      <c r="AA1388" s="554"/>
      <c r="AB1388" s="554" t="s">
        <v>190</v>
      </c>
      <c r="AC1388" s="554">
        <f>SUMIF(Sheet3!B:B,C1388,Sheet3!D:D)</f>
        <v>65</v>
      </c>
      <c r="AD1388" s="194"/>
      <c r="AE1388" s="75"/>
      <c r="AF1388" s="662" t="s">
        <v>533</v>
      </c>
    </row>
    <row r="1389" ht="36" outlineLevel="2" spans="1:32">
      <c r="A1389" s="126">
        <f>MAX($A$7:A1388)+1</f>
        <v>1006</v>
      </c>
      <c r="B1389" s="194" t="s">
        <v>155</v>
      </c>
      <c r="C1389" s="407" t="s">
        <v>160</v>
      </c>
      <c r="D1389" s="194" t="s">
        <v>702</v>
      </c>
      <c r="E1389" s="194" t="s">
        <v>3628</v>
      </c>
      <c r="F1389" s="194" t="s">
        <v>3629</v>
      </c>
      <c r="G1389" s="193">
        <v>5.371</v>
      </c>
      <c r="H1389" s="193">
        <v>6.04</v>
      </c>
      <c r="I1389" s="193"/>
      <c r="J1389" s="193">
        <v>0.669</v>
      </c>
      <c r="K1389" s="126">
        <v>134</v>
      </c>
      <c r="L1389" s="126">
        <v>134</v>
      </c>
      <c r="M1389" s="126">
        <f t="shared" si="136"/>
        <v>104</v>
      </c>
      <c r="N1389" s="564">
        <f t="shared" si="137"/>
        <v>104</v>
      </c>
      <c r="O1389" s="126"/>
      <c r="P1389" s="194" t="s">
        <v>3629</v>
      </c>
      <c r="Q1389" s="194">
        <v>5.371</v>
      </c>
      <c r="R1389" s="194">
        <v>6.04</v>
      </c>
      <c r="S1389" s="194">
        <v>0.669</v>
      </c>
      <c r="T1389" s="194">
        <v>0.669</v>
      </c>
      <c r="U1389" s="194">
        <v>136.72</v>
      </c>
      <c r="V1389" s="194" t="s">
        <v>245</v>
      </c>
      <c r="W1389" s="226">
        <v>164.57</v>
      </c>
      <c r="X1389" s="226">
        <v>136.72</v>
      </c>
      <c r="Y1389" s="194" t="s">
        <v>3630</v>
      </c>
      <c r="Z1389" s="193" t="s">
        <v>334</v>
      </c>
      <c r="AA1389" s="563" t="s">
        <v>335</v>
      </c>
      <c r="AB1389" s="563" t="s">
        <v>190</v>
      </c>
      <c r="AC1389" s="554">
        <f>SUMIF(Sheet3!B:B,C1389,Sheet3!D:D)</f>
        <v>65</v>
      </c>
      <c r="AD1389" s="194">
        <f>(ROUND(AC1389*T1389,0))</f>
        <v>43</v>
      </c>
      <c r="AE1389" s="75"/>
      <c r="AF1389" s="554"/>
    </row>
    <row r="1390" ht="36" outlineLevel="2" spans="1:32">
      <c r="A1390" s="126">
        <f>MAX($A$7:A1389)+1</f>
        <v>1007</v>
      </c>
      <c r="B1390" s="194" t="s">
        <v>155</v>
      </c>
      <c r="C1390" s="194" t="s">
        <v>160</v>
      </c>
      <c r="D1390" s="194" t="s">
        <v>182</v>
      </c>
      <c r="E1390" s="194" t="s">
        <v>3631</v>
      </c>
      <c r="F1390" s="311" t="s">
        <v>3632</v>
      </c>
      <c r="G1390" s="193">
        <v>8.864</v>
      </c>
      <c r="H1390" s="193">
        <v>14.582</v>
      </c>
      <c r="I1390" s="193"/>
      <c r="J1390" s="193">
        <v>5.718</v>
      </c>
      <c r="K1390" s="126">
        <v>675</v>
      </c>
      <c r="L1390" s="126">
        <v>675</v>
      </c>
      <c r="M1390" s="126">
        <f t="shared" si="136"/>
        <v>526</v>
      </c>
      <c r="N1390" s="564">
        <f t="shared" si="137"/>
        <v>526</v>
      </c>
      <c r="O1390" s="126"/>
      <c r="P1390" s="194" t="s">
        <v>3632</v>
      </c>
      <c r="Q1390" s="193">
        <v>8.864</v>
      </c>
      <c r="R1390" s="193">
        <v>14.582</v>
      </c>
      <c r="S1390" s="193">
        <v>5.718</v>
      </c>
      <c r="T1390" s="193">
        <v>5.718</v>
      </c>
      <c r="U1390" s="193">
        <v>689.565</v>
      </c>
      <c r="V1390" s="194" t="s">
        <v>342</v>
      </c>
      <c r="W1390" s="226">
        <v>796.975</v>
      </c>
      <c r="X1390" s="226">
        <v>689.565</v>
      </c>
      <c r="Y1390" s="194" t="s">
        <v>3633</v>
      </c>
      <c r="Z1390" s="193" t="s">
        <v>334</v>
      </c>
      <c r="AA1390" s="563" t="s">
        <v>335</v>
      </c>
      <c r="AB1390" s="563" t="s">
        <v>340</v>
      </c>
      <c r="AC1390" s="563">
        <f>SUMIF(Sheet3!B:B,C1390,Sheet3!E:E)</f>
        <v>145</v>
      </c>
      <c r="AD1390" s="193">
        <f>(ROUND(AC1390*T1390,0))</f>
        <v>829</v>
      </c>
      <c r="AE1390" s="75"/>
      <c r="AF1390" s="554"/>
    </row>
    <row r="1391" ht="36" outlineLevel="2" spans="1:32">
      <c r="A1391" s="126">
        <f>MAX($A$7:A1390)+1</f>
        <v>1008</v>
      </c>
      <c r="B1391" s="194" t="s">
        <v>155</v>
      </c>
      <c r="C1391" s="407" t="s">
        <v>160</v>
      </c>
      <c r="D1391" s="194" t="s">
        <v>702</v>
      </c>
      <c r="E1391" s="194" t="s">
        <v>3634</v>
      </c>
      <c r="F1391" s="194" t="s">
        <v>3635</v>
      </c>
      <c r="G1391" s="193">
        <v>2.209</v>
      </c>
      <c r="H1391" s="193">
        <v>12.2</v>
      </c>
      <c r="I1391" s="193"/>
      <c r="J1391" s="193">
        <v>9.991</v>
      </c>
      <c r="K1391" s="126">
        <v>671</v>
      </c>
      <c r="L1391" s="126">
        <v>671</v>
      </c>
      <c r="M1391" s="126">
        <f t="shared" si="136"/>
        <v>523</v>
      </c>
      <c r="N1391" s="564">
        <f t="shared" si="137"/>
        <v>523</v>
      </c>
      <c r="O1391" s="126"/>
      <c r="P1391" s="194" t="s">
        <v>3635</v>
      </c>
      <c r="Q1391" s="194">
        <v>2.209</v>
      </c>
      <c r="R1391" s="194">
        <v>12.2</v>
      </c>
      <c r="S1391" s="194">
        <v>9.991</v>
      </c>
      <c r="T1391" s="194">
        <v>9.591</v>
      </c>
      <c r="U1391" s="194">
        <v>703.154</v>
      </c>
      <c r="V1391" s="194" t="s">
        <v>245</v>
      </c>
      <c r="W1391" s="226">
        <v>797.398</v>
      </c>
      <c r="X1391" s="226">
        <v>686.158</v>
      </c>
      <c r="Y1391" s="194" t="s">
        <v>3636</v>
      </c>
      <c r="Z1391" s="193" t="s">
        <v>334</v>
      </c>
      <c r="AA1391" s="563" t="s">
        <v>335</v>
      </c>
      <c r="AB1391" s="563" t="s">
        <v>190</v>
      </c>
      <c r="AC1391" s="554">
        <f>SUMIF(Sheet3!B:B,C1391,Sheet3!D:D)</f>
        <v>65</v>
      </c>
      <c r="AD1391" s="194">
        <f>(ROUND(AC1391*T1391,0))</f>
        <v>623</v>
      </c>
      <c r="AE1391" s="75"/>
      <c r="AF1391" s="554"/>
    </row>
    <row r="1392" ht="36" outlineLevel="2" spans="1:32">
      <c r="A1392" s="126">
        <f>MAX($A$7:A1391)+1</f>
        <v>1009</v>
      </c>
      <c r="B1392" s="194" t="s">
        <v>155</v>
      </c>
      <c r="C1392" s="407" t="s">
        <v>160</v>
      </c>
      <c r="D1392" s="194" t="s">
        <v>702</v>
      </c>
      <c r="E1392" s="194" t="s">
        <v>3637</v>
      </c>
      <c r="F1392" s="194" t="s">
        <v>3638</v>
      </c>
      <c r="G1392" s="193">
        <v>0</v>
      </c>
      <c r="H1392" s="193">
        <v>2.51</v>
      </c>
      <c r="I1392" s="193"/>
      <c r="J1392" s="193">
        <v>2.51</v>
      </c>
      <c r="K1392" s="126">
        <v>168</v>
      </c>
      <c r="L1392" s="126">
        <v>168</v>
      </c>
      <c r="M1392" s="126">
        <f t="shared" si="136"/>
        <v>131</v>
      </c>
      <c r="N1392" s="564">
        <f t="shared" si="137"/>
        <v>131</v>
      </c>
      <c r="O1392" s="126"/>
      <c r="P1392" s="194"/>
      <c r="Q1392" s="194"/>
      <c r="R1392" s="194"/>
      <c r="S1392" s="194"/>
      <c r="T1392" s="194"/>
      <c r="U1392" s="194"/>
      <c r="V1392" s="194" t="s">
        <v>245</v>
      </c>
      <c r="W1392" s="226">
        <v>203.67</v>
      </c>
      <c r="X1392" s="226">
        <v>172.31</v>
      </c>
      <c r="Y1392" s="194" t="s">
        <v>3639</v>
      </c>
      <c r="Z1392" s="193" t="s">
        <v>334</v>
      </c>
      <c r="AA1392" s="554"/>
      <c r="AB1392" s="554" t="s">
        <v>190</v>
      </c>
      <c r="AC1392" s="554">
        <f>SUMIF(Sheet3!B:B,C1392,Sheet3!D:D)</f>
        <v>65</v>
      </c>
      <c r="AD1392" s="194"/>
      <c r="AE1392" s="75"/>
      <c r="AF1392" s="554"/>
    </row>
    <row r="1393" ht="36" outlineLevel="2" spans="1:32">
      <c r="A1393" s="126">
        <f>MAX($A$7:A1392)+1</f>
        <v>1010</v>
      </c>
      <c r="B1393" s="194" t="s">
        <v>155</v>
      </c>
      <c r="C1393" s="407" t="s">
        <v>160</v>
      </c>
      <c r="D1393" s="194" t="s">
        <v>702</v>
      </c>
      <c r="E1393" s="194" t="s">
        <v>3640</v>
      </c>
      <c r="F1393" s="194" t="s">
        <v>3641</v>
      </c>
      <c r="G1393" s="193">
        <v>0</v>
      </c>
      <c r="H1393" s="193">
        <v>2.644</v>
      </c>
      <c r="I1393" s="193"/>
      <c r="J1393" s="193">
        <v>2.644</v>
      </c>
      <c r="K1393" s="126">
        <v>168</v>
      </c>
      <c r="L1393" s="126">
        <v>168</v>
      </c>
      <c r="M1393" s="126">
        <f t="shared" si="136"/>
        <v>131</v>
      </c>
      <c r="N1393" s="564">
        <f t="shared" si="137"/>
        <v>131</v>
      </c>
      <c r="O1393" s="126"/>
      <c r="P1393" s="194" t="s">
        <v>3641</v>
      </c>
      <c r="Q1393" s="194">
        <v>0</v>
      </c>
      <c r="R1393" s="194">
        <v>2.644</v>
      </c>
      <c r="S1393" s="194">
        <v>2.644</v>
      </c>
      <c r="T1393" s="194">
        <v>2.644</v>
      </c>
      <c r="U1393" s="194">
        <v>213.25</v>
      </c>
      <c r="V1393" s="194" t="s">
        <v>245</v>
      </c>
      <c r="W1393" s="226">
        <v>257.79</v>
      </c>
      <c r="X1393" s="226">
        <v>171.86</v>
      </c>
      <c r="Y1393" s="194" t="s">
        <v>3642</v>
      </c>
      <c r="Z1393" s="193" t="s">
        <v>334</v>
      </c>
      <c r="AA1393" s="563" t="s">
        <v>335</v>
      </c>
      <c r="AB1393" s="563" t="s">
        <v>190</v>
      </c>
      <c r="AC1393" s="554">
        <f>SUMIF(Sheet3!B:B,C1393,Sheet3!D:D)</f>
        <v>65</v>
      </c>
      <c r="AD1393" s="194">
        <f t="shared" ref="AD1393:AD1399" si="138">(ROUND(AC1393*T1393,0))</f>
        <v>172</v>
      </c>
      <c r="AE1393" s="75"/>
      <c r="AF1393" s="554"/>
    </row>
    <row r="1394" ht="36" outlineLevel="2" spans="1:32">
      <c r="A1394" s="126">
        <f>MAX($A$7:A1393)+1</f>
        <v>1011</v>
      </c>
      <c r="B1394" s="194" t="s">
        <v>155</v>
      </c>
      <c r="C1394" s="407" t="s">
        <v>160</v>
      </c>
      <c r="D1394" s="194" t="s">
        <v>702</v>
      </c>
      <c r="E1394" s="194" t="s">
        <v>3643</v>
      </c>
      <c r="F1394" s="194" t="s">
        <v>3644</v>
      </c>
      <c r="G1394" s="193">
        <v>0</v>
      </c>
      <c r="H1394" s="193">
        <v>2.791</v>
      </c>
      <c r="I1394" s="193"/>
      <c r="J1394" s="193">
        <v>2.791</v>
      </c>
      <c r="K1394" s="126">
        <v>110</v>
      </c>
      <c r="L1394" s="126">
        <v>110</v>
      </c>
      <c r="M1394" s="126">
        <f t="shared" si="136"/>
        <v>86</v>
      </c>
      <c r="N1394" s="564">
        <f t="shared" si="137"/>
        <v>86</v>
      </c>
      <c r="O1394" s="126"/>
      <c r="P1394" s="194" t="s">
        <v>3644</v>
      </c>
      <c r="Q1394" s="194">
        <v>0</v>
      </c>
      <c r="R1394" s="194">
        <v>2.791</v>
      </c>
      <c r="S1394" s="194">
        <v>2.791</v>
      </c>
      <c r="T1394" s="194">
        <v>2.6</v>
      </c>
      <c r="U1394" s="194">
        <v>195.942</v>
      </c>
      <c r="V1394" s="194" t="s">
        <v>245</v>
      </c>
      <c r="W1394" s="226">
        <v>135.3</v>
      </c>
      <c r="X1394" s="226">
        <v>112.707</v>
      </c>
      <c r="Y1394" s="194" t="s">
        <v>3645</v>
      </c>
      <c r="Z1394" s="193" t="s">
        <v>334</v>
      </c>
      <c r="AA1394" s="563" t="s">
        <v>335</v>
      </c>
      <c r="AB1394" s="563" t="s">
        <v>190</v>
      </c>
      <c r="AC1394" s="554">
        <f>SUMIF(Sheet3!B:B,C1394,Sheet3!D:D)</f>
        <v>65</v>
      </c>
      <c r="AD1394" s="194">
        <f t="shared" si="138"/>
        <v>169</v>
      </c>
      <c r="AE1394" s="75"/>
      <c r="AF1394" s="554"/>
    </row>
    <row r="1395" ht="36" outlineLevel="2" spans="1:32">
      <c r="A1395" s="126">
        <f>MAX($A$7:A1394)+1</f>
        <v>1012</v>
      </c>
      <c r="B1395" s="194" t="s">
        <v>155</v>
      </c>
      <c r="C1395" s="407" t="s">
        <v>160</v>
      </c>
      <c r="D1395" s="194" t="s">
        <v>182</v>
      </c>
      <c r="E1395" s="194" t="s">
        <v>3646</v>
      </c>
      <c r="F1395" s="194" t="s">
        <v>3647</v>
      </c>
      <c r="G1395" s="193">
        <v>0</v>
      </c>
      <c r="H1395" s="193">
        <v>8.41</v>
      </c>
      <c r="I1395" s="193"/>
      <c r="J1395" s="193">
        <v>8.41</v>
      </c>
      <c r="K1395" s="126">
        <v>1239</v>
      </c>
      <c r="L1395" s="126">
        <v>1239</v>
      </c>
      <c r="M1395" s="126">
        <f t="shared" si="136"/>
        <v>966</v>
      </c>
      <c r="N1395" s="564">
        <f t="shared" si="137"/>
        <v>966</v>
      </c>
      <c r="O1395" s="126"/>
      <c r="P1395" s="194" t="s">
        <v>3647</v>
      </c>
      <c r="Q1395" s="194">
        <v>0</v>
      </c>
      <c r="R1395" s="194">
        <v>8.41</v>
      </c>
      <c r="S1395" s="194">
        <v>8.41</v>
      </c>
      <c r="T1395" s="194">
        <v>8.41</v>
      </c>
      <c r="U1395" s="194">
        <v>1278.571</v>
      </c>
      <c r="V1395" s="194" t="s">
        <v>342</v>
      </c>
      <c r="W1395" s="226">
        <v>1505.128</v>
      </c>
      <c r="X1395" s="226">
        <v>1266.197</v>
      </c>
      <c r="Y1395" s="194" t="s">
        <v>3648</v>
      </c>
      <c r="Z1395" s="193" t="s">
        <v>334</v>
      </c>
      <c r="AA1395" s="563" t="s">
        <v>335</v>
      </c>
      <c r="AB1395" s="563" t="s">
        <v>340</v>
      </c>
      <c r="AC1395" s="554">
        <f>SUMIF(Sheet3!B:B,C1395,Sheet3!E:E)</f>
        <v>145</v>
      </c>
      <c r="AD1395" s="194">
        <f t="shared" si="138"/>
        <v>1219</v>
      </c>
      <c r="AE1395" s="75"/>
      <c r="AF1395" s="554"/>
    </row>
    <row r="1396" ht="24" outlineLevel="2" spans="1:32">
      <c r="A1396" s="126">
        <f>MAX($A$7:A1395)+1</f>
        <v>1013</v>
      </c>
      <c r="B1396" s="194" t="s">
        <v>155</v>
      </c>
      <c r="C1396" s="194" t="s">
        <v>160</v>
      </c>
      <c r="D1396" s="194" t="s">
        <v>186</v>
      </c>
      <c r="E1396" s="194" t="s">
        <v>3649</v>
      </c>
      <c r="F1396" s="311" t="s">
        <v>3650</v>
      </c>
      <c r="G1396" s="193">
        <v>0</v>
      </c>
      <c r="H1396" s="193">
        <v>1.585</v>
      </c>
      <c r="I1396" s="193"/>
      <c r="J1396" s="193">
        <v>1.585</v>
      </c>
      <c r="K1396" s="126">
        <v>101</v>
      </c>
      <c r="L1396" s="126">
        <v>101</v>
      </c>
      <c r="M1396" s="126">
        <f t="shared" si="136"/>
        <v>79</v>
      </c>
      <c r="N1396" s="564">
        <f t="shared" si="137"/>
        <v>79</v>
      </c>
      <c r="O1396" s="126"/>
      <c r="P1396" s="194" t="s">
        <v>3650</v>
      </c>
      <c r="Q1396" s="193">
        <v>0</v>
      </c>
      <c r="R1396" s="193">
        <v>1.585</v>
      </c>
      <c r="S1396" s="193">
        <v>1.585</v>
      </c>
      <c r="T1396" s="193">
        <v>1.585</v>
      </c>
      <c r="U1396" s="193">
        <v>121.65</v>
      </c>
      <c r="V1396" s="194" t="s">
        <v>245</v>
      </c>
      <c r="W1396" s="226">
        <v>154.54</v>
      </c>
      <c r="X1396" s="226">
        <v>103.03</v>
      </c>
      <c r="Y1396" s="194" t="s">
        <v>3651</v>
      </c>
      <c r="Z1396" s="193" t="s">
        <v>334</v>
      </c>
      <c r="AA1396" s="563" t="s">
        <v>335</v>
      </c>
      <c r="AB1396" s="563" t="s">
        <v>190</v>
      </c>
      <c r="AC1396" s="563">
        <f>SUMIF(Sheet3!B:B,C1396,Sheet3!D:D)</f>
        <v>65</v>
      </c>
      <c r="AD1396" s="193">
        <f t="shared" si="138"/>
        <v>103</v>
      </c>
      <c r="AE1396" s="75"/>
      <c r="AF1396" s="554"/>
    </row>
    <row r="1397" ht="24" outlineLevel="2" spans="1:32">
      <c r="A1397" s="126">
        <f>MAX($A$7:A1396)+1</f>
        <v>1014</v>
      </c>
      <c r="B1397" s="194" t="s">
        <v>155</v>
      </c>
      <c r="C1397" s="407" t="s">
        <v>160</v>
      </c>
      <c r="D1397" s="194" t="s">
        <v>186</v>
      </c>
      <c r="E1397" s="194" t="s">
        <v>3652</v>
      </c>
      <c r="F1397" s="311" t="s">
        <v>3653</v>
      </c>
      <c r="G1397" s="193">
        <v>0</v>
      </c>
      <c r="H1397" s="193">
        <v>2.475</v>
      </c>
      <c r="I1397" s="193"/>
      <c r="J1397" s="193">
        <v>2.475</v>
      </c>
      <c r="K1397" s="126">
        <v>157</v>
      </c>
      <c r="L1397" s="126">
        <v>157</v>
      </c>
      <c r="M1397" s="126">
        <f t="shared" si="136"/>
        <v>122</v>
      </c>
      <c r="N1397" s="564">
        <f t="shared" si="137"/>
        <v>122</v>
      </c>
      <c r="O1397" s="126"/>
      <c r="P1397" s="194" t="s">
        <v>3653</v>
      </c>
      <c r="Q1397" s="194">
        <v>0</v>
      </c>
      <c r="R1397" s="194">
        <v>2.475</v>
      </c>
      <c r="S1397" s="194">
        <v>2.475</v>
      </c>
      <c r="T1397" s="194">
        <v>2.375</v>
      </c>
      <c r="U1397" s="194">
        <v>207.62</v>
      </c>
      <c r="V1397" s="194" t="s">
        <v>245</v>
      </c>
      <c r="W1397" s="226">
        <v>241.31</v>
      </c>
      <c r="X1397" s="226">
        <v>160.88</v>
      </c>
      <c r="Y1397" s="194" t="s">
        <v>3654</v>
      </c>
      <c r="Z1397" s="193" t="s">
        <v>334</v>
      </c>
      <c r="AA1397" s="563" t="s">
        <v>335</v>
      </c>
      <c r="AB1397" s="563" t="s">
        <v>190</v>
      </c>
      <c r="AC1397" s="563">
        <f>SUMIF(Sheet3!B:B,C1397,Sheet3!D:D)</f>
        <v>65</v>
      </c>
      <c r="AD1397" s="193">
        <f t="shared" si="138"/>
        <v>154</v>
      </c>
      <c r="AE1397" s="75"/>
      <c r="AF1397" s="554"/>
    </row>
    <row r="1398" ht="24" outlineLevel="2" spans="1:32">
      <c r="A1398" s="126">
        <f>MAX($A$7:A1397)+1</f>
        <v>1015</v>
      </c>
      <c r="B1398" s="194" t="s">
        <v>155</v>
      </c>
      <c r="C1398" s="194" t="s">
        <v>160</v>
      </c>
      <c r="D1398" s="194" t="s">
        <v>186</v>
      </c>
      <c r="E1398" s="194" t="s">
        <v>3655</v>
      </c>
      <c r="F1398" s="311" t="s">
        <v>3656</v>
      </c>
      <c r="G1398" s="193">
        <v>0</v>
      </c>
      <c r="H1398" s="193">
        <v>1.111</v>
      </c>
      <c r="I1398" s="193"/>
      <c r="J1398" s="193">
        <v>1.111</v>
      </c>
      <c r="K1398" s="126">
        <v>71</v>
      </c>
      <c r="L1398" s="126">
        <v>71</v>
      </c>
      <c r="M1398" s="126">
        <f>N1398+2</f>
        <v>57</v>
      </c>
      <c r="N1398" s="564">
        <f t="shared" si="137"/>
        <v>55</v>
      </c>
      <c r="O1398" s="126"/>
      <c r="P1398" s="194" t="s">
        <v>3656</v>
      </c>
      <c r="Q1398" s="193">
        <v>0</v>
      </c>
      <c r="R1398" s="193">
        <v>1.111</v>
      </c>
      <c r="S1398" s="193">
        <v>1.111</v>
      </c>
      <c r="T1398" s="193">
        <v>1.111</v>
      </c>
      <c r="U1398" s="193">
        <v>76.35</v>
      </c>
      <c r="V1398" s="194" t="s">
        <v>245</v>
      </c>
      <c r="W1398" s="226">
        <v>108.32</v>
      </c>
      <c r="X1398" s="226">
        <v>72.22</v>
      </c>
      <c r="Y1398" s="194" t="s">
        <v>3657</v>
      </c>
      <c r="Z1398" s="193" t="s">
        <v>334</v>
      </c>
      <c r="AA1398" s="563" t="s">
        <v>335</v>
      </c>
      <c r="AB1398" s="563" t="s">
        <v>190</v>
      </c>
      <c r="AC1398" s="563">
        <f>SUMIF(Sheet3!B:B,C1398,Sheet3!D:D)</f>
        <v>65</v>
      </c>
      <c r="AD1398" s="193">
        <f t="shared" si="138"/>
        <v>72</v>
      </c>
      <c r="AE1398" s="75"/>
      <c r="AF1398" s="554"/>
    </row>
    <row r="1399" ht="36" outlineLevel="2" spans="1:32">
      <c r="A1399" s="126">
        <f>MAX($A$7:A1398)+1</f>
        <v>1016</v>
      </c>
      <c r="B1399" s="194" t="s">
        <v>155</v>
      </c>
      <c r="C1399" s="407" t="s">
        <v>160</v>
      </c>
      <c r="D1399" s="194" t="s">
        <v>182</v>
      </c>
      <c r="E1399" s="194" t="s">
        <v>3658</v>
      </c>
      <c r="F1399" s="194" t="s">
        <v>3623</v>
      </c>
      <c r="G1399" s="193">
        <v>10.391</v>
      </c>
      <c r="H1399" s="193">
        <v>12.387</v>
      </c>
      <c r="I1399" s="193"/>
      <c r="J1399" s="193">
        <v>1.996</v>
      </c>
      <c r="K1399" s="126">
        <v>293</v>
      </c>
      <c r="L1399" s="126">
        <v>293</v>
      </c>
      <c r="M1399" s="126">
        <f>N1399</f>
        <v>228</v>
      </c>
      <c r="N1399" s="564">
        <f t="shared" si="137"/>
        <v>228</v>
      </c>
      <c r="O1399" s="126"/>
      <c r="P1399" s="194" t="s">
        <v>3623</v>
      </c>
      <c r="Q1399" s="194">
        <v>10.391</v>
      </c>
      <c r="R1399" s="194">
        <v>17.476</v>
      </c>
      <c r="S1399" s="194">
        <v>7.085</v>
      </c>
      <c r="T1399" s="194">
        <v>7.085</v>
      </c>
      <c r="U1399" s="194">
        <v>1144.77</v>
      </c>
      <c r="V1399" s="194" t="s">
        <v>342</v>
      </c>
      <c r="W1399" s="226">
        <v>434.13</v>
      </c>
      <c r="X1399" s="226">
        <v>299.4</v>
      </c>
      <c r="Y1399" s="194" t="s">
        <v>3659</v>
      </c>
      <c r="Z1399" s="193" t="s">
        <v>334</v>
      </c>
      <c r="AA1399" s="563" t="s">
        <v>335</v>
      </c>
      <c r="AB1399" s="563" t="s">
        <v>340</v>
      </c>
      <c r="AC1399" s="554">
        <f>SUMIF(Sheet3!B:B,C1399,Sheet3!E:E)</f>
        <v>145</v>
      </c>
      <c r="AD1399" s="194">
        <f t="shared" si="138"/>
        <v>1027</v>
      </c>
      <c r="AE1399" s="75"/>
      <c r="AF1399" s="554"/>
    </row>
    <row r="1400" ht="36" outlineLevel="2" spans="1:32">
      <c r="A1400" s="126">
        <f>MAX($A$7:A1398)+1</f>
        <v>1016</v>
      </c>
      <c r="B1400" s="194" t="s">
        <v>155</v>
      </c>
      <c r="C1400" s="407" t="s">
        <v>160</v>
      </c>
      <c r="D1400" s="194" t="s">
        <v>182</v>
      </c>
      <c r="E1400" s="194" t="s">
        <v>3660</v>
      </c>
      <c r="F1400" s="194" t="s">
        <v>3661</v>
      </c>
      <c r="G1400" s="193">
        <v>19.562</v>
      </c>
      <c r="H1400" s="193">
        <v>22.752</v>
      </c>
      <c r="I1400" s="193"/>
      <c r="J1400" s="193">
        <v>3.19</v>
      </c>
      <c r="K1400" s="126">
        <v>468</v>
      </c>
      <c r="L1400" s="126">
        <v>468</v>
      </c>
      <c r="M1400" s="126">
        <f>N1400</f>
        <v>365</v>
      </c>
      <c r="N1400" s="564">
        <f t="shared" si="137"/>
        <v>365</v>
      </c>
      <c r="O1400" s="126"/>
      <c r="P1400" s="194"/>
      <c r="Q1400" s="194"/>
      <c r="R1400" s="194"/>
      <c r="S1400" s="194"/>
      <c r="T1400" s="194"/>
      <c r="U1400" s="194"/>
      <c r="V1400" s="194" t="s">
        <v>342</v>
      </c>
      <c r="W1400" s="226">
        <v>693.83</v>
      </c>
      <c r="X1400" s="226">
        <v>478.5</v>
      </c>
      <c r="Y1400" s="194" t="s">
        <v>3662</v>
      </c>
      <c r="Z1400" s="193" t="s">
        <v>334</v>
      </c>
      <c r="AA1400" s="554"/>
      <c r="AB1400" s="554" t="s">
        <v>340</v>
      </c>
      <c r="AC1400" s="554">
        <f>SUMIF(Sheet3!B:B,C1400,Sheet3!E:E)</f>
        <v>145</v>
      </c>
      <c r="AD1400" s="194"/>
      <c r="AE1400" s="75"/>
      <c r="AF1400" s="662" t="s">
        <v>533</v>
      </c>
    </row>
    <row r="1401" ht="36" outlineLevel="2" spans="1:32">
      <c r="A1401" s="126">
        <f>MAX($A$7:A1399)+1</f>
        <v>1017</v>
      </c>
      <c r="B1401" s="194" t="s">
        <v>155</v>
      </c>
      <c r="C1401" s="407" t="s">
        <v>160</v>
      </c>
      <c r="D1401" s="194" t="s">
        <v>702</v>
      </c>
      <c r="E1401" s="194" t="s">
        <v>3663</v>
      </c>
      <c r="F1401" s="194" t="s">
        <v>3664</v>
      </c>
      <c r="G1401" s="194" t="s">
        <v>3664</v>
      </c>
      <c r="H1401" s="194">
        <v>0</v>
      </c>
      <c r="I1401" s="194"/>
      <c r="J1401" s="194"/>
      <c r="K1401" s="194"/>
      <c r="L1401" s="194"/>
      <c r="M1401" s="194"/>
      <c r="N1401" s="194"/>
      <c r="O1401" s="193"/>
      <c r="P1401" s="194" t="s">
        <v>3664</v>
      </c>
      <c r="Q1401" s="194">
        <v>0</v>
      </c>
      <c r="R1401" s="194">
        <v>5.084</v>
      </c>
      <c r="S1401" s="194">
        <v>5.084</v>
      </c>
      <c r="T1401" s="194">
        <v>4.984</v>
      </c>
      <c r="U1401" s="194">
        <v>407.09</v>
      </c>
      <c r="V1401" s="194" t="s">
        <v>342</v>
      </c>
      <c r="W1401" s="194" t="s">
        <v>3665</v>
      </c>
      <c r="X1401" s="226">
        <v>478.5</v>
      </c>
      <c r="Y1401" s="194" t="s">
        <v>3665</v>
      </c>
      <c r="Z1401" s="193" t="s">
        <v>334</v>
      </c>
      <c r="AA1401" s="563" t="s">
        <v>335</v>
      </c>
      <c r="AB1401" s="563" t="s">
        <v>190</v>
      </c>
      <c r="AC1401" s="554">
        <v>65</v>
      </c>
      <c r="AD1401" s="194">
        <f>(ROUND(AC1401*T1401,0))</f>
        <v>324</v>
      </c>
      <c r="AE1401" s="75"/>
      <c r="AF1401" s="662"/>
    </row>
  </sheetData>
  <mergeCells count="2397">
    <mergeCell ref="A3:A6"/>
    <mergeCell ref="A10:A12"/>
    <mergeCell ref="A13:A14"/>
    <mergeCell ref="A19:A20"/>
    <mergeCell ref="A35:A37"/>
    <mergeCell ref="A42:A43"/>
    <mergeCell ref="A121:A122"/>
    <mergeCell ref="A123:A125"/>
    <mergeCell ref="A127:A128"/>
    <mergeCell ref="A129:A130"/>
    <mergeCell ref="A131:A132"/>
    <mergeCell ref="A133:A134"/>
    <mergeCell ref="A135:A136"/>
    <mergeCell ref="A138:A140"/>
    <mergeCell ref="A141:A142"/>
    <mergeCell ref="A149:A150"/>
    <mergeCell ref="A172:A174"/>
    <mergeCell ref="A179:A185"/>
    <mergeCell ref="A186:A190"/>
    <mergeCell ref="A193:A199"/>
    <mergeCell ref="A216:A217"/>
    <mergeCell ref="A226:A227"/>
    <mergeCell ref="A245:A246"/>
    <mergeCell ref="A249:A250"/>
    <mergeCell ref="A330:A331"/>
    <mergeCell ref="A333:A334"/>
    <mergeCell ref="A337:A338"/>
    <mergeCell ref="A339:A340"/>
    <mergeCell ref="A341:A342"/>
    <mergeCell ref="A353:A354"/>
    <mergeCell ref="A361:A362"/>
    <mergeCell ref="A365:A368"/>
    <mergeCell ref="A370:A377"/>
    <mergeCell ref="A378:A379"/>
    <mergeCell ref="A383:A384"/>
    <mergeCell ref="A386:A387"/>
    <mergeCell ref="A395:A396"/>
    <mergeCell ref="A400:A404"/>
    <mergeCell ref="A410:A411"/>
    <mergeCell ref="A414:A420"/>
    <mergeCell ref="A422:A423"/>
    <mergeCell ref="A425:A430"/>
    <mergeCell ref="A432:A436"/>
    <mergeCell ref="A437:A442"/>
    <mergeCell ref="A444:A450"/>
    <mergeCell ref="A451:A463"/>
    <mergeCell ref="A465:A471"/>
    <mergeCell ref="A472:A475"/>
    <mergeCell ref="A476:A477"/>
    <mergeCell ref="A478:A482"/>
    <mergeCell ref="A484:A489"/>
    <mergeCell ref="A490:A501"/>
    <mergeCell ref="A502:A514"/>
    <mergeCell ref="A515:A520"/>
    <mergeCell ref="A524:A526"/>
    <mergeCell ref="A527:A528"/>
    <mergeCell ref="A529:A532"/>
    <mergeCell ref="A534:A537"/>
    <mergeCell ref="A538:A539"/>
    <mergeCell ref="A540:A541"/>
    <mergeCell ref="A542:A543"/>
    <mergeCell ref="A552:A553"/>
    <mergeCell ref="A555:A556"/>
    <mergeCell ref="A557:A558"/>
    <mergeCell ref="A563:A564"/>
    <mergeCell ref="A572:A574"/>
    <mergeCell ref="A575:A577"/>
    <mergeCell ref="A578:A579"/>
    <mergeCell ref="A580:A582"/>
    <mergeCell ref="A584:A585"/>
    <mergeCell ref="A586:A587"/>
    <mergeCell ref="A588:A589"/>
    <mergeCell ref="A626:A629"/>
    <mergeCell ref="A647:A649"/>
    <mergeCell ref="A652:A653"/>
    <mergeCell ref="A655:A657"/>
    <mergeCell ref="A660:A661"/>
    <mergeCell ref="A665:A667"/>
    <mergeCell ref="A673:A675"/>
    <mergeCell ref="A710:A711"/>
    <mergeCell ref="A718:A719"/>
    <mergeCell ref="A799:A800"/>
    <mergeCell ref="A805:A806"/>
    <mergeCell ref="A807:A809"/>
    <mergeCell ref="A822:A823"/>
    <mergeCell ref="A840:A841"/>
    <mergeCell ref="A845:A846"/>
    <mergeCell ref="A847:A862"/>
    <mergeCell ref="A864:A866"/>
    <mergeCell ref="A867:A868"/>
    <mergeCell ref="A919:A920"/>
    <mergeCell ref="A950:A959"/>
    <mergeCell ref="A960:A962"/>
    <mergeCell ref="A963:A965"/>
    <mergeCell ref="A967:A968"/>
    <mergeCell ref="A977:A978"/>
    <mergeCell ref="A1052:A1053"/>
    <mergeCell ref="A1127:A1128"/>
    <mergeCell ref="A1146:A1147"/>
    <mergeCell ref="A1211:A1212"/>
    <mergeCell ref="A1230:A1231"/>
    <mergeCell ref="A1239:A1244"/>
    <mergeCell ref="A1269:A1270"/>
    <mergeCell ref="A1275:A1278"/>
    <mergeCell ref="A1279:A1280"/>
    <mergeCell ref="A1295:A1296"/>
    <mergeCell ref="A1306:A1307"/>
    <mergeCell ref="A1330:A1333"/>
    <mergeCell ref="A1344:A1345"/>
    <mergeCell ref="A1347:A1348"/>
    <mergeCell ref="A1373:A1374"/>
    <mergeCell ref="A1379:A1380"/>
    <mergeCell ref="B3:B7"/>
    <mergeCell ref="B10:B12"/>
    <mergeCell ref="B13:B14"/>
    <mergeCell ref="B19:B20"/>
    <mergeCell ref="B35:B37"/>
    <mergeCell ref="B42:B43"/>
    <mergeCell ref="B121:B122"/>
    <mergeCell ref="B123:B125"/>
    <mergeCell ref="B127:B128"/>
    <mergeCell ref="B129:B130"/>
    <mergeCell ref="B131:B132"/>
    <mergeCell ref="B133:B134"/>
    <mergeCell ref="B135:B136"/>
    <mergeCell ref="B138:B140"/>
    <mergeCell ref="B141:B142"/>
    <mergeCell ref="B149:B150"/>
    <mergeCell ref="B172:B174"/>
    <mergeCell ref="B179:B185"/>
    <mergeCell ref="B186:B190"/>
    <mergeCell ref="B193:B199"/>
    <mergeCell ref="B216:B217"/>
    <mergeCell ref="B226:B227"/>
    <mergeCell ref="B245:B246"/>
    <mergeCell ref="B249:B250"/>
    <mergeCell ref="B330:B331"/>
    <mergeCell ref="B333:B334"/>
    <mergeCell ref="B337:B338"/>
    <mergeCell ref="B339:B340"/>
    <mergeCell ref="B341:B342"/>
    <mergeCell ref="B353:B354"/>
    <mergeCell ref="B361:B362"/>
    <mergeCell ref="B365:B368"/>
    <mergeCell ref="B370:B377"/>
    <mergeCell ref="B378:B379"/>
    <mergeCell ref="B383:B384"/>
    <mergeCell ref="B386:B387"/>
    <mergeCell ref="B395:B396"/>
    <mergeCell ref="B400:B404"/>
    <mergeCell ref="B410:B411"/>
    <mergeCell ref="B414:B420"/>
    <mergeCell ref="B422:B423"/>
    <mergeCell ref="B425:B430"/>
    <mergeCell ref="B432:B436"/>
    <mergeCell ref="B437:B442"/>
    <mergeCell ref="B444:B450"/>
    <mergeCell ref="B451:B463"/>
    <mergeCell ref="B465:B471"/>
    <mergeCell ref="B472:B475"/>
    <mergeCell ref="B476:B477"/>
    <mergeCell ref="B478:B482"/>
    <mergeCell ref="B484:B489"/>
    <mergeCell ref="B490:B501"/>
    <mergeCell ref="B502:B514"/>
    <mergeCell ref="B515:B520"/>
    <mergeCell ref="B524:B526"/>
    <mergeCell ref="B527:B528"/>
    <mergeCell ref="B529:B532"/>
    <mergeCell ref="B534:B537"/>
    <mergeCell ref="B538:B539"/>
    <mergeCell ref="B540:B541"/>
    <mergeCell ref="B542:B543"/>
    <mergeCell ref="B552:B553"/>
    <mergeCell ref="B555:B556"/>
    <mergeCell ref="B557:B558"/>
    <mergeCell ref="B563:B564"/>
    <mergeCell ref="B572:B574"/>
    <mergeCell ref="B575:B577"/>
    <mergeCell ref="B578:B579"/>
    <mergeCell ref="B580:B582"/>
    <mergeCell ref="B584:B585"/>
    <mergeCell ref="B586:B587"/>
    <mergeCell ref="B588:B589"/>
    <mergeCell ref="B626:B629"/>
    <mergeCell ref="B647:B649"/>
    <mergeCell ref="B652:B653"/>
    <mergeCell ref="B655:B657"/>
    <mergeCell ref="B660:B661"/>
    <mergeCell ref="B665:B667"/>
    <mergeCell ref="B673:B675"/>
    <mergeCell ref="B710:B711"/>
    <mergeCell ref="B718:B719"/>
    <mergeCell ref="B799:B800"/>
    <mergeCell ref="B805:B806"/>
    <mergeCell ref="B807:B809"/>
    <mergeCell ref="B822:B823"/>
    <mergeCell ref="B840:B841"/>
    <mergeCell ref="B845:B846"/>
    <mergeCell ref="B847:B862"/>
    <mergeCell ref="B864:B866"/>
    <mergeCell ref="B867:B868"/>
    <mergeCell ref="B919:B920"/>
    <mergeCell ref="B950:B959"/>
    <mergeCell ref="B960:B962"/>
    <mergeCell ref="B963:B965"/>
    <mergeCell ref="B967:B968"/>
    <mergeCell ref="B977:B978"/>
    <mergeCell ref="B1052:B1053"/>
    <mergeCell ref="B1127:B1128"/>
    <mergeCell ref="B1146:B1147"/>
    <mergeCell ref="B1211:B1212"/>
    <mergeCell ref="B1230:B1231"/>
    <mergeCell ref="B1239:B1244"/>
    <mergeCell ref="B1269:B1270"/>
    <mergeCell ref="B1275:B1278"/>
    <mergeCell ref="B1279:B1280"/>
    <mergeCell ref="B1295:B1296"/>
    <mergeCell ref="B1306:B1307"/>
    <mergeCell ref="B1330:B1332"/>
    <mergeCell ref="B1344:B1345"/>
    <mergeCell ref="B1347:B1348"/>
    <mergeCell ref="B1373:B1374"/>
    <mergeCell ref="B1379:B1380"/>
    <mergeCell ref="C3:C7"/>
    <mergeCell ref="C10:C12"/>
    <mergeCell ref="C13:C14"/>
    <mergeCell ref="C19:C20"/>
    <mergeCell ref="C35:C37"/>
    <mergeCell ref="C42:C43"/>
    <mergeCell ref="C121:C122"/>
    <mergeCell ref="C123:C125"/>
    <mergeCell ref="C127:C128"/>
    <mergeCell ref="C129:C130"/>
    <mergeCell ref="C131:C132"/>
    <mergeCell ref="C133:C134"/>
    <mergeCell ref="C135:C136"/>
    <mergeCell ref="C138:C140"/>
    <mergeCell ref="C141:C142"/>
    <mergeCell ref="C149:C150"/>
    <mergeCell ref="C172:C174"/>
    <mergeCell ref="C179:C185"/>
    <mergeCell ref="C186:C190"/>
    <mergeCell ref="C193:C199"/>
    <mergeCell ref="C216:C217"/>
    <mergeCell ref="C226:C227"/>
    <mergeCell ref="C245:C246"/>
    <mergeCell ref="C249:C250"/>
    <mergeCell ref="C330:C331"/>
    <mergeCell ref="C333:C334"/>
    <mergeCell ref="C337:C338"/>
    <mergeCell ref="C339:C340"/>
    <mergeCell ref="C341:C342"/>
    <mergeCell ref="C353:C354"/>
    <mergeCell ref="C361:C362"/>
    <mergeCell ref="C365:C368"/>
    <mergeCell ref="C370:C377"/>
    <mergeCell ref="C378:C379"/>
    <mergeCell ref="C383:C384"/>
    <mergeCell ref="C386:C387"/>
    <mergeCell ref="C395:C396"/>
    <mergeCell ref="C400:C404"/>
    <mergeCell ref="C410:C411"/>
    <mergeCell ref="C414:C420"/>
    <mergeCell ref="C422:C423"/>
    <mergeCell ref="C425:C430"/>
    <mergeCell ref="C432:C436"/>
    <mergeCell ref="C437:C442"/>
    <mergeCell ref="C444:C450"/>
    <mergeCell ref="C451:C463"/>
    <mergeCell ref="C465:C471"/>
    <mergeCell ref="C472:C475"/>
    <mergeCell ref="C476:C477"/>
    <mergeCell ref="C478:C482"/>
    <mergeCell ref="C484:C489"/>
    <mergeCell ref="C490:C501"/>
    <mergeCell ref="C502:C514"/>
    <mergeCell ref="C515:C520"/>
    <mergeCell ref="C524:C526"/>
    <mergeCell ref="C527:C528"/>
    <mergeCell ref="C529:C532"/>
    <mergeCell ref="C534:C537"/>
    <mergeCell ref="C538:C539"/>
    <mergeCell ref="C540:C541"/>
    <mergeCell ref="C542:C543"/>
    <mergeCell ref="C552:C553"/>
    <mergeCell ref="C555:C556"/>
    <mergeCell ref="C557:C558"/>
    <mergeCell ref="C563:C564"/>
    <mergeCell ref="C572:C574"/>
    <mergeCell ref="C575:C577"/>
    <mergeCell ref="C578:C579"/>
    <mergeCell ref="C580:C582"/>
    <mergeCell ref="C584:C585"/>
    <mergeCell ref="C586:C587"/>
    <mergeCell ref="C588:C589"/>
    <mergeCell ref="C626:C629"/>
    <mergeCell ref="C647:C649"/>
    <mergeCell ref="C652:C653"/>
    <mergeCell ref="C655:C657"/>
    <mergeCell ref="C660:C661"/>
    <mergeCell ref="C665:C667"/>
    <mergeCell ref="C673:C675"/>
    <mergeCell ref="C710:C711"/>
    <mergeCell ref="C718:C719"/>
    <mergeCell ref="C799:C800"/>
    <mergeCell ref="C805:C806"/>
    <mergeCell ref="C807:C809"/>
    <mergeCell ref="C822:C823"/>
    <mergeCell ref="C840:C841"/>
    <mergeCell ref="C845:C846"/>
    <mergeCell ref="C847:C862"/>
    <mergeCell ref="C864:C866"/>
    <mergeCell ref="C867:C868"/>
    <mergeCell ref="C919:C920"/>
    <mergeCell ref="C950:C959"/>
    <mergeCell ref="C960:C962"/>
    <mergeCell ref="C963:C965"/>
    <mergeCell ref="C967:C968"/>
    <mergeCell ref="C977:C978"/>
    <mergeCell ref="C1052:C1053"/>
    <mergeCell ref="C1127:C1128"/>
    <mergeCell ref="C1146:C1147"/>
    <mergeCell ref="C1211:C1212"/>
    <mergeCell ref="C1230:C1231"/>
    <mergeCell ref="C1239:C1244"/>
    <mergeCell ref="C1269:C1270"/>
    <mergeCell ref="C1275:C1278"/>
    <mergeCell ref="C1279:C1280"/>
    <mergeCell ref="C1295:C1296"/>
    <mergeCell ref="C1306:C1307"/>
    <mergeCell ref="C1330:C1332"/>
    <mergeCell ref="C1344:C1345"/>
    <mergeCell ref="C1347:C1348"/>
    <mergeCell ref="C1373:C1374"/>
    <mergeCell ref="C1379:C1380"/>
    <mergeCell ref="D3:D7"/>
    <mergeCell ref="D10:D12"/>
    <mergeCell ref="D13:D14"/>
    <mergeCell ref="D19:D20"/>
    <mergeCell ref="D35:D37"/>
    <mergeCell ref="D42:D43"/>
    <mergeCell ref="D121:D122"/>
    <mergeCell ref="D123:D125"/>
    <mergeCell ref="D127:D128"/>
    <mergeCell ref="D129:D130"/>
    <mergeCell ref="D131:D132"/>
    <mergeCell ref="D133:D134"/>
    <mergeCell ref="D135:D136"/>
    <mergeCell ref="D138:D140"/>
    <mergeCell ref="D141:D142"/>
    <mergeCell ref="D149:D150"/>
    <mergeCell ref="D172:D174"/>
    <mergeCell ref="D186:D190"/>
    <mergeCell ref="D193:D199"/>
    <mergeCell ref="D216:D217"/>
    <mergeCell ref="D226:D227"/>
    <mergeCell ref="D330:D331"/>
    <mergeCell ref="D333:D334"/>
    <mergeCell ref="D337:D338"/>
    <mergeCell ref="D339:D340"/>
    <mergeCell ref="D341:D342"/>
    <mergeCell ref="D353:D354"/>
    <mergeCell ref="D361:D362"/>
    <mergeCell ref="D365:D368"/>
    <mergeCell ref="D370:D377"/>
    <mergeCell ref="D378:D379"/>
    <mergeCell ref="D383:D384"/>
    <mergeCell ref="D386:D387"/>
    <mergeCell ref="D395:D396"/>
    <mergeCell ref="D400:D404"/>
    <mergeCell ref="D410:D411"/>
    <mergeCell ref="D414:D420"/>
    <mergeCell ref="D422:D423"/>
    <mergeCell ref="D425:D430"/>
    <mergeCell ref="D432:D436"/>
    <mergeCell ref="D437:D442"/>
    <mergeCell ref="D444:D450"/>
    <mergeCell ref="D451:D463"/>
    <mergeCell ref="D465:D471"/>
    <mergeCell ref="D472:D475"/>
    <mergeCell ref="D476:D477"/>
    <mergeCell ref="D478:D482"/>
    <mergeCell ref="D484:D489"/>
    <mergeCell ref="D490:D501"/>
    <mergeCell ref="D502:D514"/>
    <mergeCell ref="D515:D520"/>
    <mergeCell ref="D524:D526"/>
    <mergeCell ref="D527:D528"/>
    <mergeCell ref="D529:D532"/>
    <mergeCell ref="D534:D537"/>
    <mergeCell ref="D538:D539"/>
    <mergeCell ref="D540:D541"/>
    <mergeCell ref="D542:D543"/>
    <mergeCell ref="D552:D553"/>
    <mergeCell ref="D555:D556"/>
    <mergeCell ref="D557:D558"/>
    <mergeCell ref="D563:D564"/>
    <mergeCell ref="D572:D574"/>
    <mergeCell ref="D575:D577"/>
    <mergeCell ref="D578:D579"/>
    <mergeCell ref="D580:D582"/>
    <mergeCell ref="D584:D585"/>
    <mergeCell ref="D586:D587"/>
    <mergeCell ref="D588:D589"/>
    <mergeCell ref="D626:D629"/>
    <mergeCell ref="D647:D649"/>
    <mergeCell ref="D652:D653"/>
    <mergeCell ref="D655:D657"/>
    <mergeCell ref="D660:D661"/>
    <mergeCell ref="D665:D667"/>
    <mergeCell ref="D673:D675"/>
    <mergeCell ref="D710:D711"/>
    <mergeCell ref="D718:D719"/>
    <mergeCell ref="D799:D800"/>
    <mergeCell ref="D805:D806"/>
    <mergeCell ref="D807:D809"/>
    <mergeCell ref="D822:D823"/>
    <mergeCell ref="D840:D841"/>
    <mergeCell ref="D845:D846"/>
    <mergeCell ref="D847:D862"/>
    <mergeCell ref="D864:D866"/>
    <mergeCell ref="D867:D868"/>
    <mergeCell ref="D919:D920"/>
    <mergeCell ref="D950:D959"/>
    <mergeCell ref="D960:D962"/>
    <mergeCell ref="D963:D965"/>
    <mergeCell ref="D967:D968"/>
    <mergeCell ref="D977:D978"/>
    <mergeCell ref="D1052:D1053"/>
    <mergeCell ref="D1127:D1128"/>
    <mergeCell ref="D1146:D1147"/>
    <mergeCell ref="D1211:D1212"/>
    <mergeCell ref="D1230:D1231"/>
    <mergeCell ref="D1239:D1244"/>
    <mergeCell ref="D1269:D1270"/>
    <mergeCell ref="D1275:D1278"/>
    <mergeCell ref="D1279:D1280"/>
    <mergeCell ref="D1295:D1296"/>
    <mergeCell ref="D1306:D1307"/>
    <mergeCell ref="D1344:D1345"/>
    <mergeCell ref="D1347:D1348"/>
    <mergeCell ref="D1373:D1374"/>
    <mergeCell ref="D1379:D1380"/>
    <mergeCell ref="E3:E7"/>
    <mergeCell ref="E10:E12"/>
    <mergeCell ref="E13:E14"/>
    <mergeCell ref="E19:E20"/>
    <mergeCell ref="E35:E37"/>
    <mergeCell ref="E42:E43"/>
    <mergeCell ref="E121:E122"/>
    <mergeCell ref="E123:E125"/>
    <mergeCell ref="E127:E128"/>
    <mergeCell ref="E129:E130"/>
    <mergeCell ref="E131:E132"/>
    <mergeCell ref="E133:E134"/>
    <mergeCell ref="E135:E136"/>
    <mergeCell ref="E138:E140"/>
    <mergeCell ref="E141:E142"/>
    <mergeCell ref="E149:E150"/>
    <mergeCell ref="E172:E174"/>
    <mergeCell ref="E179:E185"/>
    <mergeCell ref="E186:E190"/>
    <mergeCell ref="E193:E199"/>
    <mergeCell ref="E216:E217"/>
    <mergeCell ref="E226:E227"/>
    <mergeCell ref="E245:E246"/>
    <mergeCell ref="E249:E250"/>
    <mergeCell ref="E330:E331"/>
    <mergeCell ref="E333:E334"/>
    <mergeCell ref="E337:E338"/>
    <mergeCell ref="E339:E340"/>
    <mergeCell ref="E341:E342"/>
    <mergeCell ref="E353:E354"/>
    <mergeCell ref="E361:E362"/>
    <mergeCell ref="E365:E368"/>
    <mergeCell ref="E370:E377"/>
    <mergeCell ref="E378:E379"/>
    <mergeCell ref="E383:E384"/>
    <mergeCell ref="E386:E387"/>
    <mergeCell ref="E395:E396"/>
    <mergeCell ref="E400:E404"/>
    <mergeCell ref="E410:E411"/>
    <mergeCell ref="E414:E420"/>
    <mergeCell ref="E422:E423"/>
    <mergeCell ref="E425:E430"/>
    <mergeCell ref="E432:E436"/>
    <mergeCell ref="E437:E442"/>
    <mergeCell ref="E444:E450"/>
    <mergeCell ref="E451:E463"/>
    <mergeCell ref="E465:E471"/>
    <mergeCell ref="E472:E475"/>
    <mergeCell ref="E476:E477"/>
    <mergeCell ref="E478:E482"/>
    <mergeCell ref="E484:E489"/>
    <mergeCell ref="E490:E501"/>
    <mergeCell ref="E502:E514"/>
    <mergeCell ref="E515:E520"/>
    <mergeCell ref="E524:E526"/>
    <mergeCell ref="E527:E528"/>
    <mergeCell ref="E529:E532"/>
    <mergeCell ref="E534:E537"/>
    <mergeCell ref="E538:E539"/>
    <mergeCell ref="E540:E541"/>
    <mergeCell ref="E542:E543"/>
    <mergeCell ref="E552:E553"/>
    <mergeCell ref="E555:E556"/>
    <mergeCell ref="E557:E558"/>
    <mergeCell ref="E563:E564"/>
    <mergeCell ref="E572:E574"/>
    <mergeCell ref="E575:E577"/>
    <mergeCell ref="E578:E579"/>
    <mergeCell ref="E580:E582"/>
    <mergeCell ref="E584:E585"/>
    <mergeCell ref="E586:E587"/>
    <mergeCell ref="E588:E589"/>
    <mergeCell ref="E647:E649"/>
    <mergeCell ref="E652:E653"/>
    <mergeCell ref="E655:E657"/>
    <mergeCell ref="E660:E661"/>
    <mergeCell ref="E665:E667"/>
    <mergeCell ref="E673:E675"/>
    <mergeCell ref="E710:E711"/>
    <mergeCell ref="E718:E719"/>
    <mergeCell ref="E799:E800"/>
    <mergeCell ref="E805:E806"/>
    <mergeCell ref="E807:E809"/>
    <mergeCell ref="E822:E823"/>
    <mergeCell ref="E840:E841"/>
    <mergeCell ref="E845:E846"/>
    <mergeCell ref="E847:E862"/>
    <mergeCell ref="E864:E866"/>
    <mergeCell ref="E867:E868"/>
    <mergeCell ref="E919:E920"/>
    <mergeCell ref="E950:E959"/>
    <mergeCell ref="E960:E962"/>
    <mergeCell ref="E963:E965"/>
    <mergeCell ref="E967:E968"/>
    <mergeCell ref="E977:E978"/>
    <mergeCell ref="E1052:E1053"/>
    <mergeCell ref="E1127:E1128"/>
    <mergeCell ref="E1146:E1147"/>
    <mergeCell ref="E1211:E1212"/>
    <mergeCell ref="E1230:E1231"/>
    <mergeCell ref="E1239:E1244"/>
    <mergeCell ref="E1269:E1270"/>
    <mergeCell ref="E1275:E1278"/>
    <mergeCell ref="E1279:E1280"/>
    <mergeCell ref="E1295:E1296"/>
    <mergeCell ref="E1306:E1307"/>
    <mergeCell ref="E1330:E1333"/>
    <mergeCell ref="E1344:E1345"/>
    <mergeCell ref="E1347:E1348"/>
    <mergeCell ref="E1373:E1374"/>
    <mergeCell ref="E1379:E1380"/>
    <mergeCell ref="F3:F7"/>
    <mergeCell ref="F35:F37"/>
    <mergeCell ref="F330:F331"/>
    <mergeCell ref="F333:F334"/>
    <mergeCell ref="F337:F338"/>
    <mergeCell ref="F339:F340"/>
    <mergeCell ref="F341:F342"/>
    <mergeCell ref="F378:F379"/>
    <mergeCell ref="F660:F661"/>
    <mergeCell ref="F1379:F1380"/>
    <mergeCell ref="G3:G7"/>
    <mergeCell ref="H3:H7"/>
    <mergeCell ref="J3:J7"/>
    <mergeCell ref="J10:J12"/>
    <mergeCell ref="J13:J14"/>
    <mergeCell ref="J19:J20"/>
    <mergeCell ref="J121:J122"/>
    <mergeCell ref="J123:J125"/>
    <mergeCell ref="J127:J128"/>
    <mergeCell ref="J129:J130"/>
    <mergeCell ref="J131:J132"/>
    <mergeCell ref="J133:J134"/>
    <mergeCell ref="J135:J136"/>
    <mergeCell ref="J138:J140"/>
    <mergeCell ref="J141:J142"/>
    <mergeCell ref="J149:J150"/>
    <mergeCell ref="J172:J174"/>
    <mergeCell ref="J179:J185"/>
    <mergeCell ref="J186:J190"/>
    <mergeCell ref="J193:J199"/>
    <mergeCell ref="J216:J217"/>
    <mergeCell ref="J226:J227"/>
    <mergeCell ref="J361:J362"/>
    <mergeCell ref="J365:J368"/>
    <mergeCell ref="J370:J377"/>
    <mergeCell ref="J378:J379"/>
    <mergeCell ref="J383:J384"/>
    <mergeCell ref="J386:J387"/>
    <mergeCell ref="J395:J396"/>
    <mergeCell ref="J400:J404"/>
    <mergeCell ref="J410:J411"/>
    <mergeCell ref="J414:J420"/>
    <mergeCell ref="J422:J423"/>
    <mergeCell ref="J425:J430"/>
    <mergeCell ref="J432:J436"/>
    <mergeCell ref="J437:J442"/>
    <mergeCell ref="J444:J450"/>
    <mergeCell ref="J451:J463"/>
    <mergeCell ref="J465:J471"/>
    <mergeCell ref="J472:J475"/>
    <mergeCell ref="J476:J477"/>
    <mergeCell ref="J478:J482"/>
    <mergeCell ref="J484:J489"/>
    <mergeCell ref="J490:J501"/>
    <mergeCell ref="J502:J514"/>
    <mergeCell ref="J515:J520"/>
    <mergeCell ref="J524:J526"/>
    <mergeCell ref="J527:J528"/>
    <mergeCell ref="J529:J532"/>
    <mergeCell ref="J534:J537"/>
    <mergeCell ref="J538:J539"/>
    <mergeCell ref="J540:J541"/>
    <mergeCell ref="J542:J543"/>
    <mergeCell ref="J552:J553"/>
    <mergeCell ref="J555:J556"/>
    <mergeCell ref="J557:J558"/>
    <mergeCell ref="J563:J564"/>
    <mergeCell ref="J572:J574"/>
    <mergeCell ref="J575:J577"/>
    <mergeCell ref="J578:J579"/>
    <mergeCell ref="J580:J582"/>
    <mergeCell ref="J584:J585"/>
    <mergeCell ref="J586:J587"/>
    <mergeCell ref="J588:J589"/>
    <mergeCell ref="J626:J629"/>
    <mergeCell ref="J647:J649"/>
    <mergeCell ref="J652:J653"/>
    <mergeCell ref="J655:J657"/>
    <mergeCell ref="J660:J661"/>
    <mergeCell ref="J665:J667"/>
    <mergeCell ref="J673:J675"/>
    <mergeCell ref="J710:J711"/>
    <mergeCell ref="J718:J719"/>
    <mergeCell ref="J799:J800"/>
    <mergeCell ref="J805:J806"/>
    <mergeCell ref="J807:J809"/>
    <mergeCell ref="J822:J823"/>
    <mergeCell ref="J840:J841"/>
    <mergeCell ref="J845:J846"/>
    <mergeCell ref="J847:J862"/>
    <mergeCell ref="J919:J920"/>
    <mergeCell ref="J950:J959"/>
    <mergeCell ref="J960:J962"/>
    <mergeCell ref="J963:J965"/>
    <mergeCell ref="J967:J968"/>
    <mergeCell ref="J977:J978"/>
    <mergeCell ref="J1052:J1053"/>
    <mergeCell ref="J1127:J1128"/>
    <mergeCell ref="J1146:J1147"/>
    <mergeCell ref="J1211:J1212"/>
    <mergeCell ref="J1230:J1231"/>
    <mergeCell ref="J1239:J1244"/>
    <mergeCell ref="J1269:J1270"/>
    <mergeCell ref="J1275:J1278"/>
    <mergeCell ref="J1279:J1280"/>
    <mergeCell ref="J1295:J1296"/>
    <mergeCell ref="J1306:J1307"/>
    <mergeCell ref="J1330:J1332"/>
    <mergeCell ref="J1344:J1345"/>
    <mergeCell ref="J1347:J1348"/>
    <mergeCell ref="J1373:J1374"/>
    <mergeCell ref="J1379:J1380"/>
    <mergeCell ref="K3:K7"/>
    <mergeCell ref="K10:K12"/>
    <mergeCell ref="K13:K14"/>
    <mergeCell ref="K19:K20"/>
    <mergeCell ref="K121:K122"/>
    <mergeCell ref="K123:K125"/>
    <mergeCell ref="K127:K128"/>
    <mergeCell ref="K129:K130"/>
    <mergeCell ref="K131:K132"/>
    <mergeCell ref="K133:K134"/>
    <mergeCell ref="K135:K136"/>
    <mergeCell ref="K138:K140"/>
    <mergeCell ref="K141:K142"/>
    <mergeCell ref="K149:K150"/>
    <mergeCell ref="K172:K174"/>
    <mergeCell ref="K179:K185"/>
    <mergeCell ref="K186:K190"/>
    <mergeCell ref="K193:K199"/>
    <mergeCell ref="K216:K217"/>
    <mergeCell ref="K226:K227"/>
    <mergeCell ref="K361:K362"/>
    <mergeCell ref="K365:K368"/>
    <mergeCell ref="K370:K377"/>
    <mergeCell ref="K378:K379"/>
    <mergeCell ref="K383:K384"/>
    <mergeCell ref="K386:K387"/>
    <mergeCell ref="K395:K396"/>
    <mergeCell ref="K400:K404"/>
    <mergeCell ref="K410:K411"/>
    <mergeCell ref="K414:K420"/>
    <mergeCell ref="K422:K423"/>
    <mergeCell ref="K425:K430"/>
    <mergeCell ref="K432:K436"/>
    <mergeCell ref="K437:K442"/>
    <mergeCell ref="K444:K450"/>
    <mergeCell ref="K451:K463"/>
    <mergeCell ref="K465:K471"/>
    <mergeCell ref="K472:K475"/>
    <mergeCell ref="K476:K477"/>
    <mergeCell ref="K478:K482"/>
    <mergeCell ref="K484:K489"/>
    <mergeCell ref="K490:K501"/>
    <mergeCell ref="K502:K514"/>
    <mergeCell ref="K515:K520"/>
    <mergeCell ref="K524:K526"/>
    <mergeCell ref="K527:K528"/>
    <mergeCell ref="K529:K532"/>
    <mergeCell ref="K534:K537"/>
    <mergeCell ref="K538:K539"/>
    <mergeCell ref="K540:K541"/>
    <mergeCell ref="K542:K543"/>
    <mergeCell ref="K552:K553"/>
    <mergeCell ref="K555:K556"/>
    <mergeCell ref="K557:K558"/>
    <mergeCell ref="K563:K564"/>
    <mergeCell ref="K572:K574"/>
    <mergeCell ref="K575:K577"/>
    <mergeCell ref="K578:K579"/>
    <mergeCell ref="K580:K582"/>
    <mergeCell ref="K584:K585"/>
    <mergeCell ref="K586:K587"/>
    <mergeCell ref="K588:K589"/>
    <mergeCell ref="K626:K629"/>
    <mergeCell ref="K647:K649"/>
    <mergeCell ref="K652:K653"/>
    <mergeCell ref="K655:K657"/>
    <mergeCell ref="K660:K661"/>
    <mergeCell ref="K665:K667"/>
    <mergeCell ref="K673:K675"/>
    <mergeCell ref="K710:K711"/>
    <mergeCell ref="K718:K719"/>
    <mergeCell ref="K799:K800"/>
    <mergeCell ref="K805:K806"/>
    <mergeCell ref="K807:K809"/>
    <mergeCell ref="K822:K823"/>
    <mergeCell ref="K840:K841"/>
    <mergeCell ref="K845:K846"/>
    <mergeCell ref="K847:K862"/>
    <mergeCell ref="K919:K920"/>
    <mergeCell ref="K950:K959"/>
    <mergeCell ref="K960:K962"/>
    <mergeCell ref="K963:K965"/>
    <mergeCell ref="K967:K968"/>
    <mergeCell ref="K977:K978"/>
    <mergeCell ref="K1052:K1053"/>
    <mergeCell ref="K1127:K1128"/>
    <mergeCell ref="K1146:K1147"/>
    <mergeCell ref="K1211:K1212"/>
    <mergeCell ref="K1230:K1231"/>
    <mergeCell ref="K1239:K1244"/>
    <mergeCell ref="K1269:K1270"/>
    <mergeCell ref="K1275:K1278"/>
    <mergeCell ref="K1279:K1280"/>
    <mergeCell ref="K1295:K1296"/>
    <mergeCell ref="K1306:K1307"/>
    <mergeCell ref="K1330:K1333"/>
    <mergeCell ref="K1344:K1345"/>
    <mergeCell ref="K1347:K1348"/>
    <mergeCell ref="K1373:K1374"/>
    <mergeCell ref="K1379:K1380"/>
    <mergeCell ref="L3:L7"/>
    <mergeCell ref="L10:L12"/>
    <mergeCell ref="L13:L14"/>
    <mergeCell ref="L19:L20"/>
    <mergeCell ref="L121:L122"/>
    <mergeCell ref="L123:L125"/>
    <mergeCell ref="L127:L128"/>
    <mergeCell ref="L129:L130"/>
    <mergeCell ref="L131:L132"/>
    <mergeCell ref="L133:L134"/>
    <mergeCell ref="L135:L136"/>
    <mergeCell ref="L138:L140"/>
    <mergeCell ref="L141:L142"/>
    <mergeCell ref="L149:L150"/>
    <mergeCell ref="L172:L174"/>
    <mergeCell ref="L179:L185"/>
    <mergeCell ref="L186:L190"/>
    <mergeCell ref="L193:L199"/>
    <mergeCell ref="L216:L217"/>
    <mergeCell ref="L226:L227"/>
    <mergeCell ref="L245:L246"/>
    <mergeCell ref="L249:L250"/>
    <mergeCell ref="L353:L354"/>
    <mergeCell ref="L361:L362"/>
    <mergeCell ref="L365:L368"/>
    <mergeCell ref="L370:L377"/>
    <mergeCell ref="L378:L379"/>
    <mergeCell ref="L383:L384"/>
    <mergeCell ref="L386:L387"/>
    <mergeCell ref="L395:L396"/>
    <mergeCell ref="L400:L404"/>
    <mergeCell ref="L410:L411"/>
    <mergeCell ref="L414:L420"/>
    <mergeCell ref="L422:L423"/>
    <mergeCell ref="L425:L430"/>
    <mergeCell ref="L432:L436"/>
    <mergeCell ref="L437:L442"/>
    <mergeCell ref="L444:L450"/>
    <mergeCell ref="L451:L463"/>
    <mergeCell ref="L465:L471"/>
    <mergeCell ref="L472:L475"/>
    <mergeCell ref="L476:L477"/>
    <mergeCell ref="L478:L482"/>
    <mergeCell ref="L484:L489"/>
    <mergeCell ref="L490:L501"/>
    <mergeCell ref="L502:L514"/>
    <mergeCell ref="L515:L520"/>
    <mergeCell ref="L524:L526"/>
    <mergeCell ref="L527:L528"/>
    <mergeCell ref="L529:L532"/>
    <mergeCell ref="L534:L537"/>
    <mergeCell ref="L538:L539"/>
    <mergeCell ref="L540:L541"/>
    <mergeCell ref="L542:L543"/>
    <mergeCell ref="L552:L553"/>
    <mergeCell ref="L555:L556"/>
    <mergeCell ref="L557:L558"/>
    <mergeCell ref="L563:L564"/>
    <mergeCell ref="L572:L574"/>
    <mergeCell ref="L575:L577"/>
    <mergeCell ref="L578:L579"/>
    <mergeCell ref="L580:L582"/>
    <mergeCell ref="L584:L585"/>
    <mergeCell ref="L586:L587"/>
    <mergeCell ref="L588:L589"/>
    <mergeCell ref="L626:L629"/>
    <mergeCell ref="L647:L649"/>
    <mergeCell ref="L652:L653"/>
    <mergeCell ref="L655:L657"/>
    <mergeCell ref="L660:L661"/>
    <mergeCell ref="L665:L667"/>
    <mergeCell ref="L673:L675"/>
    <mergeCell ref="L710:L711"/>
    <mergeCell ref="L718:L719"/>
    <mergeCell ref="L799:L800"/>
    <mergeCell ref="L805:L806"/>
    <mergeCell ref="L807:L809"/>
    <mergeCell ref="L822:L823"/>
    <mergeCell ref="L840:L841"/>
    <mergeCell ref="L845:L846"/>
    <mergeCell ref="L847:L862"/>
    <mergeCell ref="L864:L866"/>
    <mergeCell ref="L867:L868"/>
    <mergeCell ref="L919:L920"/>
    <mergeCell ref="L950:L959"/>
    <mergeCell ref="L960:L962"/>
    <mergeCell ref="L963:L965"/>
    <mergeCell ref="L967:L968"/>
    <mergeCell ref="L977:L978"/>
    <mergeCell ref="L1052:L1053"/>
    <mergeCell ref="L1127:L1128"/>
    <mergeCell ref="L1146:L1147"/>
    <mergeCell ref="L1211:L1212"/>
    <mergeCell ref="L1230:L1231"/>
    <mergeCell ref="L1239:L1244"/>
    <mergeCell ref="L1269:L1270"/>
    <mergeCell ref="L1275:L1278"/>
    <mergeCell ref="L1279:L1280"/>
    <mergeCell ref="L1295:L1296"/>
    <mergeCell ref="L1306:L1307"/>
    <mergeCell ref="L1330:L1333"/>
    <mergeCell ref="L1344:L1345"/>
    <mergeCell ref="L1347:L1348"/>
    <mergeCell ref="L1373:L1374"/>
    <mergeCell ref="L1379:L1380"/>
    <mergeCell ref="M3:M7"/>
    <mergeCell ref="M10:M12"/>
    <mergeCell ref="M13:M14"/>
    <mergeCell ref="M19:M20"/>
    <mergeCell ref="M121:M122"/>
    <mergeCell ref="M123:M125"/>
    <mergeCell ref="M127:M128"/>
    <mergeCell ref="M129:M130"/>
    <mergeCell ref="M131:M132"/>
    <mergeCell ref="M133:M134"/>
    <mergeCell ref="M135:M136"/>
    <mergeCell ref="M138:M140"/>
    <mergeCell ref="M141:M142"/>
    <mergeCell ref="M149:M150"/>
    <mergeCell ref="M172:M174"/>
    <mergeCell ref="M179:M185"/>
    <mergeCell ref="M186:M190"/>
    <mergeCell ref="M193:M199"/>
    <mergeCell ref="M216:M217"/>
    <mergeCell ref="M226:M227"/>
    <mergeCell ref="M361:M362"/>
    <mergeCell ref="M365:M368"/>
    <mergeCell ref="M370:M377"/>
    <mergeCell ref="M378:M379"/>
    <mergeCell ref="M383:M384"/>
    <mergeCell ref="M386:M387"/>
    <mergeCell ref="M395:M396"/>
    <mergeCell ref="M400:M404"/>
    <mergeCell ref="M410:M411"/>
    <mergeCell ref="M414:M420"/>
    <mergeCell ref="M422:M423"/>
    <mergeCell ref="M425:M430"/>
    <mergeCell ref="M432:M436"/>
    <mergeCell ref="M437:M442"/>
    <mergeCell ref="M444:M450"/>
    <mergeCell ref="M451:M463"/>
    <mergeCell ref="M465:M471"/>
    <mergeCell ref="M472:M475"/>
    <mergeCell ref="M476:M477"/>
    <mergeCell ref="M478:M482"/>
    <mergeCell ref="M484:M489"/>
    <mergeCell ref="M490:M501"/>
    <mergeCell ref="M502:M514"/>
    <mergeCell ref="M515:M520"/>
    <mergeCell ref="M524:M526"/>
    <mergeCell ref="M527:M528"/>
    <mergeCell ref="M529:M532"/>
    <mergeCell ref="M534:M537"/>
    <mergeCell ref="M538:M539"/>
    <mergeCell ref="M540:M541"/>
    <mergeCell ref="M542:M543"/>
    <mergeCell ref="M552:M553"/>
    <mergeCell ref="M555:M556"/>
    <mergeCell ref="M557:M558"/>
    <mergeCell ref="M563:M564"/>
    <mergeCell ref="M572:M574"/>
    <mergeCell ref="M575:M577"/>
    <mergeCell ref="M578:M579"/>
    <mergeCell ref="M580:M582"/>
    <mergeCell ref="M584:M585"/>
    <mergeCell ref="M586:M587"/>
    <mergeCell ref="M588:M589"/>
    <mergeCell ref="M626:M629"/>
    <mergeCell ref="M647:M649"/>
    <mergeCell ref="M652:M653"/>
    <mergeCell ref="M655:M657"/>
    <mergeCell ref="M660:M661"/>
    <mergeCell ref="M665:M667"/>
    <mergeCell ref="M673:M675"/>
    <mergeCell ref="M710:M711"/>
    <mergeCell ref="M718:M719"/>
    <mergeCell ref="M799:M800"/>
    <mergeCell ref="M805:M806"/>
    <mergeCell ref="M807:M809"/>
    <mergeCell ref="M822:M823"/>
    <mergeCell ref="M840:M841"/>
    <mergeCell ref="M845:M846"/>
    <mergeCell ref="M847:M862"/>
    <mergeCell ref="M919:M920"/>
    <mergeCell ref="M950:M959"/>
    <mergeCell ref="M960:M962"/>
    <mergeCell ref="M963:M965"/>
    <mergeCell ref="M967:M968"/>
    <mergeCell ref="M977:M978"/>
    <mergeCell ref="M1052:M1053"/>
    <mergeCell ref="M1127:M1128"/>
    <mergeCell ref="M1146:M1147"/>
    <mergeCell ref="M1211:M1212"/>
    <mergeCell ref="M1230:M1231"/>
    <mergeCell ref="M1239:M1244"/>
    <mergeCell ref="M1269:M1270"/>
    <mergeCell ref="M1275:M1278"/>
    <mergeCell ref="M1279:M1280"/>
    <mergeCell ref="M1295:M1296"/>
    <mergeCell ref="M1306:M1307"/>
    <mergeCell ref="M1330:M1333"/>
    <mergeCell ref="M1344:M1345"/>
    <mergeCell ref="M1347:M1348"/>
    <mergeCell ref="M1373:M1374"/>
    <mergeCell ref="M1379:M1380"/>
    <mergeCell ref="N3:N7"/>
    <mergeCell ref="N10:N12"/>
    <mergeCell ref="N13:N14"/>
    <mergeCell ref="N19:N20"/>
    <mergeCell ref="N121:N122"/>
    <mergeCell ref="N123:N125"/>
    <mergeCell ref="N127:N128"/>
    <mergeCell ref="N129:N130"/>
    <mergeCell ref="N131:N132"/>
    <mergeCell ref="N133:N134"/>
    <mergeCell ref="N135:N136"/>
    <mergeCell ref="N138:N140"/>
    <mergeCell ref="N141:N142"/>
    <mergeCell ref="N149:N150"/>
    <mergeCell ref="N172:N174"/>
    <mergeCell ref="N179:N185"/>
    <mergeCell ref="N186:N190"/>
    <mergeCell ref="N193:N199"/>
    <mergeCell ref="N216:N217"/>
    <mergeCell ref="N226:N227"/>
    <mergeCell ref="N361:N362"/>
    <mergeCell ref="N365:N368"/>
    <mergeCell ref="N370:N377"/>
    <mergeCell ref="N378:N379"/>
    <mergeCell ref="N383:N384"/>
    <mergeCell ref="N386:N387"/>
    <mergeCell ref="N395:N396"/>
    <mergeCell ref="N400:N404"/>
    <mergeCell ref="N410:N411"/>
    <mergeCell ref="N414:N420"/>
    <mergeCell ref="N422:N423"/>
    <mergeCell ref="N425:N430"/>
    <mergeCell ref="N432:N436"/>
    <mergeCell ref="N437:N442"/>
    <mergeCell ref="N444:N450"/>
    <mergeCell ref="N451:N463"/>
    <mergeCell ref="N465:N471"/>
    <mergeCell ref="N472:N475"/>
    <mergeCell ref="N476:N477"/>
    <mergeCell ref="N478:N482"/>
    <mergeCell ref="N484:N489"/>
    <mergeCell ref="N490:N501"/>
    <mergeCell ref="N502:N514"/>
    <mergeCell ref="N515:N520"/>
    <mergeCell ref="N524:N526"/>
    <mergeCell ref="N527:N528"/>
    <mergeCell ref="N529:N532"/>
    <mergeCell ref="N534:N537"/>
    <mergeCell ref="N538:N539"/>
    <mergeCell ref="N540:N541"/>
    <mergeCell ref="N542:N543"/>
    <mergeCell ref="N552:N553"/>
    <mergeCell ref="N555:N556"/>
    <mergeCell ref="N557:N558"/>
    <mergeCell ref="N563:N564"/>
    <mergeCell ref="N572:N574"/>
    <mergeCell ref="N575:N577"/>
    <mergeCell ref="N578:N579"/>
    <mergeCell ref="N580:N582"/>
    <mergeCell ref="N584:N585"/>
    <mergeCell ref="N586:N587"/>
    <mergeCell ref="N588:N589"/>
    <mergeCell ref="N626:N629"/>
    <mergeCell ref="N647:N649"/>
    <mergeCell ref="N652:N653"/>
    <mergeCell ref="N655:N657"/>
    <mergeCell ref="N660:N661"/>
    <mergeCell ref="N665:N667"/>
    <mergeCell ref="N673:N675"/>
    <mergeCell ref="N710:N711"/>
    <mergeCell ref="N718:N719"/>
    <mergeCell ref="N799:N800"/>
    <mergeCell ref="N805:N806"/>
    <mergeCell ref="N807:N809"/>
    <mergeCell ref="N822:N823"/>
    <mergeCell ref="N840:N841"/>
    <mergeCell ref="N845:N846"/>
    <mergeCell ref="N847:N862"/>
    <mergeCell ref="N919:N920"/>
    <mergeCell ref="N950:N959"/>
    <mergeCell ref="N960:N962"/>
    <mergeCell ref="N963:N965"/>
    <mergeCell ref="N967:N968"/>
    <mergeCell ref="N977:N978"/>
    <mergeCell ref="N1052:N1053"/>
    <mergeCell ref="N1127:N1128"/>
    <mergeCell ref="N1146:N1147"/>
    <mergeCell ref="N1211:N1212"/>
    <mergeCell ref="N1230:N1231"/>
    <mergeCell ref="N1239:N1244"/>
    <mergeCell ref="N1269:N1270"/>
    <mergeCell ref="N1275:N1278"/>
    <mergeCell ref="N1279:N1280"/>
    <mergeCell ref="N1295:N1296"/>
    <mergeCell ref="N1306:N1307"/>
    <mergeCell ref="N1330:N1333"/>
    <mergeCell ref="N1344:N1345"/>
    <mergeCell ref="N1347:N1348"/>
    <mergeCell ref="N1373:N1374"/>
    <mergeCell ref="N1379:N1380"/>
    <mergeCell ref="O3:O7"/>
    <mergeCell ref="O10:O12"/>
    <mergeCell ref="O13:O14"/>
    <mergeCell ref="O19:O20"/>
    <mergeCell ref="O121:O122"/>
    <mergeCell ref="O123:O125"/>
    <mergeCell ref="O127:O128"/>
    <mergeCell ref="O129:O130"/>
    <mergeCell ref="O131:O132"/>
    <mergeCell ref="O133:O134"/>
    <mergeCell ref="O135:O136"/>
    <mergeCell ref="O138:O140"/>
    <mergeCell ref="O141:O142"/>
    <mergeCell ref="O149:O150"/>
    <mergeCell ref="O172:O174"/>
    <mergeCell ref="O179:O185"/>
    <mergeCell ref="O186:O190"/>
    <mergeCell ref="O193:O199"/>
    <mergeCell ref="O216:O217"/>
    <mergeCell ref="O226:O227"/>
    <mergeCell ref="O361:O362"/>
    <mergeCell ref="O365:O368"/>
    <mergeCell ref="O370:O377"/>
    <mergeCell ref="O378:O379"/>
    <mergeCell ref="O383:O384"/>
    <mergeCell ref="O386:O387"/>
    <mergeCell ref="O395:O396"/>
    <mergeCell ref="O400:O404"/>
    <mergeCell ref="O410:O411"/>
    <mergeCell ref="O414:O420"/>
    <mergeCell ref="O422:O423"/>
    <mergeCell ref="O425:O430"/>
    <mergeCell ref="O432:O436"/>
    <mergeCell ref="O437:O442"/>
    <mergeCell ref="O444:O450"/>
    <mergeCell ref="O451:O463"/>
    <mergeCell ref="O465:O471"/>
    <mergeCell ref="O472:O475"/>
    <mergeCell ref="O476:O477"/>
    <mergeCell ref="O478:O482"/>
    <mergeCell ref="O484:O489"/>
    <mergeCell ref="O490:O501"/>
    <mergeCell ref="O502:O514"/>
    <mergeCell ref="O515:O520"/>
    <mergeCell ref="O524:O526"/>
    <mergeCell ref="O527:O528"/>
    <mergeCell ref="O529:O532"/>
    <mergeCell ref="O534:O537"/>
    <mergeCell ref="O538:O539"/>
    <mergeCell ref="O540:O541"/>
    <mergeCell ref="O542:O543"/>
    <mergeCell ref="O552:O553"/>
    <mergeCell ref="O555:O556"/>
    <mergeCell ref="O557:O558"/>
    <mergeCell ref="O563:O564"/>
    <mergeCell ref="O572:O574"/>
    <mergeCell ref="O575:O577"/>
    <mergeCell ref="O578:O579"/>
    <mergeCell ref="O580:O582"/>
    <mergeCell ref="O584:O585"/>
    <mergeCell ref="O586:O587"/>
    <mergeCell ref="O588:O589"/>
    <mergeCell ref="O626:O629"/>
    <mergeCell ref="O647:O649"/>
    <mergeCell ref="O652:O653"/>
    <mergeCell ref="O655:O657"/>
    <mergeCell ref="O660:O661"/>
    <mergeCell ref="O665:O667"/>
    <mergeCell ref="O673:O675"/>
    <mergeCell ref="O710:O711"/>
    <mergeCell ref="O718:O719"/>
    <mergeCell ref="O799:O800"/>
    <mergeCell ref="O805:O806"/>
    <mergeCell ref="O807:O809"/>
    <mergeCell ref="O822:O823"/>
    <mergeCell ref="O840:O841"/>
    <mergeCell ref="O845:O846"/>
    <mergeCell ref="O847:O862"/>
    <mergeCell ref="O919:O920"/>
    <mergeCell ref="O950:O959"/>
    <mergeCell ref="O960:O962"/>
    <mergeCell ref="O963:O965"/>
    <mergeCell ref="O967:O968"/>
    <mergeCell ref="O977:O978"/>
    <mergeCell ref="O1052:O1053"/>
    <mergeCell ref="O1127:O1128"/>
    <mergeCell ref="O1146:O1147"/>
    <mergeCell ref="O1211:O1212"/>
    <mergeCell ref="O1230:O1231"/>
    <mergeCell ref="O1239:O1244"/>
    <mergeCell ref="O1269:O1270"/>
    <mergeCell ref="O1275:O1278"/>
    <mergeCell ref="O1279:O1280"/>
    <mergeCell ref="O1295:O1296"/>
    <mergeCell ref="O1306:O1307"/>
    <mergeCell ref="O1330:O1333"/>
    <mergeCell ref="O1344:O1345"/>
    <mergeCell ref="O1347:O1348"/>
    <mergeCell ref="O1373:O1374"/>
    <mergeCell ref="O1379:O1380"/>
    <mergeCell ref="P3:P7"/>
    <mergeCell ref="P123:P125"/>
    <mergeCell ref="P127:P128"/>
    <mergeCell ref="P133:P134"/>
    <mergeCell ref="P186:P187"/>
    <mergeCell ref="P189:P190"/>
    <mergeCell ref="P330:P331"/>
    <mergeCell ref="P333:P334"/>
    <mergeCell ref="P337:P338"/>
    <mergeCell ref="P339:P340"/>
    <mergeCell ref="P341:P342"/>
    <mergeCell ref="P378:P379"/>
    <mergeCell ref="P386:P387"/>
    <mergeCell ref="P422:P423"/>
    <mergeCell ref="P432:P433"/>
    <mergeCell ref="P435:P436"/>
    <mergeCell ref="P440:P442"/>
    <mergeCell ref="P445:P447"/>
    <mergeCell ref="P448:P450"/>
    <mergeCell ref="P451:P453"/>
    <mergeCell ref="P455:P457"/>
    <mergeCell ref="P460:P461"/>
    <mergeCell ref="P462:P463"/>
    <mergeCell ref="P469:P471"/>
    <mergeCell ref="P474:P475"/>
    <mergeCell ref="P478:P480"/>
    <mergeCell ref="P490:P491"/>
    <mergeCell ref="P493:P494"/>
    <mergeCell ref="P503:P506"/>
    <mergeCell ref="P508:P510"/>
    <mergeCell ref="P511:P514"/>
    <mergeCell ref="P516:P517"/>
    <mergeCell ref="P518:P520"/>
    <mergeCell ref="P527:P528"/>
    <mergeCell ref="P534:P537"/>
    <mergeCell ref="P552:P553"/>
    <mergeCell ref="P557:P558"/>
    <mergeCell ref="P563:P564"/>
    <mergeCell ref="P573:P574"/>
    <mergeCell ref="P578:P579"/>
    <mergeCell ref="P586:P587"/>
    <mergeCell ref="P660:P661"/>
    <mergeCell ref="P967:P968"/>
    <mergeCell ref="P1269:P1270"/>
    <mergeCell ref="P1379:P1380"/>
    <mergeCell ref="Q3:Q7"/>
    <mergeCell ref="Q123:Q125"/>
    <mergeCell ref="Q133:Q134"/>
    <mergeCell ref="Q189:Q190"/>
    <mergeCell ref="Q378:Q379"/>
    <mergeCell ref="Q386:Q387"/>
    <mergeCell ref="Q422:Q423"/>
    <mergeCell ref="Q432:Q433"/>
    <mergeCell ref="Q435:Q436"/>
    <mergeCell ref="Q440:Q442"/>
    <mergeCell ref="Q445:Q447"/>
    <mergeCell ref="Q448:Q450"/>
    <mergeCell ref="Q451:Q453"/>
    <mergeCell ref="Q455:Q457"/>
    <mergeCell ref="Q460:Q461"/>
    <mergeCell ref="Q462:Q463"/>
    <mergeCell ref="Q469:Q471"/>
    <mergeCell ref="Q474:Q475"/>
    <mergeCell ref="Q478:Q480"/>
    <mergeCell ref="Q490:Q491"/>
    <mergeCell ref="Q493:Q494"/>
    <mergeCell ref="Q503:Q506"/>
    <mergeCell ref="Q508:Q510"/>
    <mergeCell ref="Q511:Q514"/>
    <mergeCell ref="Q516:Q517"/>
    <mergeCell ref="Q518:Q520"/>
    <mergeCell ref="Q527:Q528"/>
    <mergeCell ref="Q534:Q537"/>
    <mergeCell ref="Q552:Q553"/>
    <mergeCell ref="Q557:Q558"/>
    <mergeCell ref="Q563:Q564"/>
    <mergeCell ref="Q573:Q574"/>
    <mergeCell ref="Q578:Q579"/>
    <mergeCell ref="Q586:Q587"/>
    <mergeCell ref="Q967:Q968"/>
    <mergeCell ref="Q1269:Q1270"/>
    <mergeCell ref="Q1379:Q1380"/>
    <mergeCell ref="R3:R7"/>
    <mergeCell ref="R123:R125"/>
    <mergeCell ref="R133:R134"/>
    <mergeCell ref="R189:R190"/>
    <mergeCell ref="R378:R379"/>
    <mergeCell ref="R386:R387"/>
    <mergeCell ref="R422:R423"/>
    <mergeCell ref="R432:R433"/>
    <mergeCell ref="R435:R436"/>
    <mergeCell ref="R440:R442"/>
    <mergeCell ref="R445:R447"/>
    <mergeCell ref="R448:R450"/>
    <mergeCell ref="R451:R453"/>
    <mergeCell ref="R455:R457"/>
    <mergeCell ref="R460:R461"/>
    <mergeCell ref="R462:R463"/>
    <mergeCell ref="R469:R471"/>
    <mergeCell ref="R474:R475"/>
    <mergeCell ref="R478:R480"/>
    <mergeCell ref="R490:R491"/>
    <mergeCell ref="R493:R494"/>
    <mergeCell ref="R503:R506"/>
    <mergeCell ref="R508:R510"/>
    <mergeCell ref="R511:R514"/>
    <mergeCell ref="R516:R517"/>
    <mergeCell ref="R518:R520"/>
    <mergeCell ref="R527:R528"/>
    <mergeCell ref="R534:R537"/>
    <mergeCell ref="R552:R553"/>
    <mergeCell ref="R557:R558"/>
    <mergeCell ref="R563:R564"/>
    <mergeCell ref="R573:R574"/>
    <mergeCell ref="R578:R579"/>
    <mergeCell ref="R586:R587"/>
    <mergeCell ref="R967:R968"/>
    <mergeCell ref="R1269:R1270"/>
    <mergeCell ref="R1379:R1380"/>
    <mergeCell ref="S3:S7"/>
    <mergeCell ref="S422:S423"/>
    <mergeCell ref="S432:S433"/>
    <mergeCell ref="S435:S436"/>
    <mergeCell ref="S440:S442"/>
    <mergeCell ref="S445:S447"/>
    <mergeCell ref="S448:S450"/>
    <mergeCell ref="S451:S453"/>
    <mergeCell ref="S455:S457"/>
    <mergeCell ref="S460:S461"/>
    <mergeCell ref="S462:S463"/>
    <mergeCell ref="S469:S471"/>
    <mergeCell ref="S474:S475"/>
    <mergeCell ref="S478:S480"/>
    <mergeCell ref="S490:S491"/>
    <mergeCell ref="S493:S494"/>
    <mergeCell ref="S503:S506"/>
    <mergeCell ref="S508:S510"/>
    <mergeCell ref="S511:S514"/>
    <mergeCell ref="S516:S517"/>
    <mergeCell ref="S518:S520"/>
    <mergeCell ref="S527:S528"/>
    <mergeCell ref="S534:S537"/>
    <mergeCell ref="S552:S553"/>
    <mergeCell ref="S557:S558"/>
    <mergeCell ref="S563:S564"/>
    <mergeCell ref="S573:S574"/>
    <mergeCell ref="S578:S579"/>
    <mergeCell ref="S586:S587"/>
    <mergeCell ref="S967:S968"/>
    <mergeCell ref="S1269:S1270"/>
    <mergeCell ref="T3:T7"/>
    <mergeCell ref="T13:T14"/>
    <mergeCell ref="T35:T37"/>
    <mergeCell ref="T42:T43"/>
    <mergeCell ref="T123:T125"/>
    <mergeCell ref="T127:T128"/>
    <mergeCell ref="T131:T132"/>
    <mergeCell ref="T133:T134"/>
    <mergeCell ref="T135:T136"/>
    <mergeCell ref="T138:T140"/>
    <mergeCell ref="T141:T142"/>
    <mergeCell ref="T149:T150"/>
    <mergeCell ref="T186:T190"/>
    <mergeCell ref="T226:T227"/>
    <mergeCell ref="T245:T246"/>
    <mergeCell ref="T249:T250"/>
    <mergeCell ref="T330:T331"/>
    <mergeCell ref="T333:T334"/>
    <mergeCell ref="T337:T338"/>
    <mergeCell ref="T339:T340"/>
    <mergeCell ref="T341:T342"/>
    <mergeCell ref="T353:T354"/>
    <mergeCell ref="T386:T387"/>
    <mergeCell ref="T422:T423"/>
    <mergeCell ref="T432:T436"/>
    <mergeCell ref="T437:T442"/>
    <mergeCell ref="T444:T450"/>
    <mergeCell ref="T451:T463"/>
    <mergeCell ref="T465:T471"/>
    <mergeCell ref="T472:T475"/>
    <mergeCell ref="T476:T477"/>
    <mergeCell ref="T478:T482"/>
    <mergeCell ref="T484:T489"/>
    <mergeCell ref="T490:T501"/>
    <mergeCell ref="T502:T514"/>
    <mergeCell ref="T515:T520"/>
    <mergeCell ref="T524:T526"/>
    <mergeCell ref="T527:T528"/>
    <mergeCell ref="T529:T532"/>
    <mergeCell ref="T534:T537"/>
    <mergeCell ref="T538:T539"/>
    <mergeCell ref="T540:T541"/>
    <mergeCell ref="T552:T553"/>
    <mergeCell ref="T555:T556"/>
    <mergeCell ref="T557:T558"/>
    <mergeCell ref="T563:T564"/>
    <mergeCell ref="T572:T574"/>
    <mergeCell ref="T578:T579"/>
    <mergeCell ref="T584:T585"/>
    <mergeCell ref="T586:T587"/>
    <mergeCell ref="T647:T649"/>
    <mergeCell ref="T652:T653"/>
    <mergeCell ref="T655:T657"/>
    <mergeCell ref="T660:T661"/>
    <mergeCell ref="T665:T667"/>
    <mergeCell ref="T673:T675"/>
    <mergeCell ref="T710:T711"/>
    <mergeCell ref="T718:T719"/>
    <mergeCell ref="T799:T800"/>
    <mergeCell ref="T805:T806"/>
    <mergeCell ref="T807:T809"/>
    <mergeCell ref="T822:T823"/>
    <mergeCell ref="T840:T841"/>
    <mergeCell ref="T845:T846"/>
    <mergeCell ref="T847:T862"/>
    <mergeCell ref="T864:T866"/>
    <mergeCell ref="T867:T868"/>
    <mergeCell ref="T919:T920"/>
    <mergeCell ref="T950:T959"/>
    <mergeCell ref="T960:T962"/>
    <mergeCell ref="T967:T968"/>
    <mergeCell ref="T1211:T1212"/>
    <mergeCell ref="T1230:T1231"/>
    <mergeCell ref="T1239:T1244"/>
    <mergeCell ref="T1269:T1270"/>
    <mergeCell ref="T1275:T1278"/>
    <mergeCell ref="T1279:T1280"/>
    <mergeCell ref="T1295:T1296"/>
    <mergeCell ref="T1306:T1307"/>
    <mergeCell ref="T1344:T1345"/>
    <mergeCell ref="T1347:T1348"/>
    <mergeCell ref="U3:U7"/>
    <mergeCell ref="U13:U14"/>
    <mergeCell ref="U35:U37"/>
    <mergeCell ref="U42:U43"/>
    <mergeCell ref="U123:U125"/>
    <mergeCell ref="U127:U128"/>
    <mergeCell ref="U131:U132"/>
    <mergeCell ref="U133:U134"/>
    <mergeCell ref="U135:U136"/>
    <mergeCell ref="U138:U140"/>
    <mergeCell ref="U141:U142"/>
    <mergeCell ref="U149:U150"/>
    <mergeCell ref="U186:U190"/>
    <mergeCell ref="U226:U227"/>
    <mergeCell ref="U245:U246"/>
    <mergeCell ref="U249:U250"/>
    <mergeCell ref="U330:U331"/>
    <mergeCell ref="U333:U334"/>
    <mergeCell ref="U337:U338"/>
    <mergeCell ref="U339:U340"/>
    <mergeCell ref="U341:U342"/>
    <mergeCell ref="U353:U354"/>
    <mergeCell ref="U386:U387"/>
    <mergeCell ref="U422:U423"/>
    <mergeCell ref="U432:U436"/>
    <mergeCell ref="U437:U442"/>
    <mergeCell ref="U444:U450"/>
    <mergeCell ref="U451:U463"/>
    <mergeCell ref="U465:U471"/>
    <mergeCell ref="U472:U475"/>
    <mergeCell ref="U476:U477"/>
    <mergeCell ref="U478:U482"/>
    <mergeCell ref="U484:U489"/>
    <mergeCell ref="U490:U501"/>
    <mergeCell ref="U502:U514"/>
    <mergeCell ref="U515:U520"/>
    <mergeCell ref="U524:U526"/>
    <mergeCell ref="U527:U528"/>
    <mergeCell ref="U529:U532"/>
    <mergeCell ref="U534:U537"/>
    <mergeCell ref="U538:U539"/>
    <mergeCell ref="U540:U541"/>
    <mergeCell ref="U552:U553"/>
    <mergeCell ref="U555:U556"/>
    <mergeCell ref="U557:U558"/>
    <mergeCell ref="U563:U564"/>
    <mergeCell ref="U572:U574"/>
    <mergeCell ref="U578:U579"/>
    <mergeCell ref="U584:U585"/>
    <mergeCell ref="U586:U587"/>
    <mergeCell ref="U647:U649"/>
    <mergeCell ref="U652:U653"/>
    <mergeCell ref="U655:U657"/>
    <mergeCell ref="U660:U661"/>
    <mergeCell ref="U665:U667"/>
    <mergeCell ref="U673:U675"/>
    <mergeCell ref="U710:U711"/>
    <mergeCell ref="U718:U719"/>
    <mergeCell ref="U799:U800"/>
    <mergeCell ref="U805:U806"/>
    <mergeCell ref="U807:U809"/>
    <mergeCell ref="U822:U823"/>
    <mergeCell ref="U840:U841"/>
    <mergeCell ref="U845:U846"/>
    <mergeCell ref="U847:U862"/>
    <mergeCell ref="U864:U866"/>
    <mergeCell ref="U867:U868"/>
    <mergeCell ref="U919:U920"/>
    <mergeCell ref="U950:U959"/>
    <mergeCell ref="U960:U962"/>
    <mergeCell ref="U967:U968"/>
    <mergeCell ref="U1211:U1212"/>
    <mergeCell ref="U1230:U1231"/>
    <mergeCell ref="U1239:U1244"/>
    <mergeCell ref="U1269:U1270"/>
    <mergeCell ref="U1275:U1278"/>
    <mergeCell ref="U1279:U1280"/>
    <mergeCell ref="U1295:U1296"/>
    <mergeCell ref="U1306:U1307"/>
    <mergeCell ref="U1344:U1345"/>
    <mergeCell ref="U1347:U1348"/>
    <mergeCell ref="V3:V7"/>
    <mergeCell ref="V13:V14"/>
    <mergeCell ref="V19:V20"/>
    <mergeCell ref="V35:V37"/>
    <mergeCell ref="V42:V43"/>
    <mergeCell ref="V121:V122"/>
    <mergeCell ref="V123:V125"/>
    <mergeCell ref="V127:V128"/>
    <mergeCell ref="V129:V130"/>
    <mergeCell ref="V131:V132"/>
    <mergeCell ref="V133:V134"/>
    <mergeCell ref="V135:V136"/>
    <mergeCell ref="V138:V140"/>
    <mergeCell ref="V141:V142"/>
    <mergeCell ref="V149:V150"/>
    <mergeCell ref="V179:V185"/>
    <mergeCell ref="V186:V190"/>
    <mergeCell ref="V193:V199"/>
    <mergeCell ref="V216:V217"/>
    <mergeCell ref="V226:V227"/>
    <mergeCell ref="V245:V246"/>
    <mergeCell ref="V249:V250"/>
    <mergeCell ref="V330:V331"/>
    <mergeCell ref="V333:V334"/>
    <mergeCell ref="V337:V338"/>
    <mergeCell ref="V339:V340"/>
    <mergeCell ref="V341:V342"/>
    <mergeCell ref="V353:V354"/>
    <mergeCell ref="V361:V362"/>
    <mergeCell ref="V365:V368"/>
    <mergeCell ref="V370:V377"/>
    <mergeCell ref="V378:V379"/>
    <mergeCell ref="V383:V384"/>
    <mergeCell ref="V386:V387"/>
    <mergeCell ref="V395:V396"/>
    <mergeCell ref="V400:V404"/>
    <mergeCell ref="V410:V411"/>
    <mergeCell ref="V414:V420"/>
    <mergeCell ref="V422:V423"/>
    <mergeCell ref="V425:V430"/>
    <mergeCell ref="V432:V436"/>
    <mergeCell ref="V437:V442"/>
    <mergeCell ref="V444:V450"/>
    <mergeCell ref="V451:V463"/>
    <mergeCell ref="V465:V471"/>
    <mergeCell ref="V472:V475"/>
    <mergeCell ref="V476:V477"/>
    <mergeCell ref="V478:V482"/>
    <mergeCell ref="V484:V489"/>
    <mergeCell ref="V490:V501"/>
    <mergeCell ref="V502:V514"/>
    <mergeCell ref="V515:V520"/>
    <mergeCell ref="V524:V526"/>
    <mergeCell ref="V527:V528"/>
    <mergeCell ref="V529:V532"/>
    <mergeCell ref="V534:V537"/>
    <mergeCell ref="V538:V539"/>
    <mergeCell ref="V540:V541"/>
    <mergeCell ref="V542:V543"/>
    <mergeCell ref="V552:V553"/>
    <mergeCell ref="V555:V556"/>
    <mergeCell ref="V557:V558"/>
    <mergeCell ref="V563:V564"/>
    <mergeCell ref="V572:V574"/>
    <mergeCell ref="V575:V577"/>
    <mergeCell ref="V578:V579"/>
    <mergeCell ref="V580:V582"/>
    <mergeCell ref="V584:V585"/>
    <mergeCell ref="V586:V587"/>
    <mergeCell ref="V588:V589"/>
    <mergeCell ref="V626:V629"/>
    <mergeCell ref="V647:V649"/>
    <mergeCell ref="V652:V653"/>
    <mergeCell ref="V655:V657"/>
    <mergeCell ref="V660:V661"/>
    <mergeCell ref="V665:V667"/>
    <mergeCell ref="V673:V675"/>
    <mergeCell ref="V710:V711"/>
    <mergeCell ref="V718:V719"/>
    <mergeCell ref="V799:V800"/>
    <mergeCell ref="V805:V806"/>
    <mergeCell ref="V807:V809"/>
    <mergeCell ref="V822:V823"/>
    <mergeCell ref="V840:V841"/>
    <mergeCell ref="V845:V846"/>
    <mergeCell ref="V847:V862"/>
    <mergeCell ref="V864:V866"/>
    <mergeCell ref="V867:V868"/>
    <mergeCell ref="V919:V920"/>
    <mergeCell ref="V950:V959"/>
    <mergeCell ref="V960:V962"/>
    <mergeCell ref="V967:V968"/>
    <mergeCell ref="V1052:V1053"/>
    <mergeCell ref="V1127:V1128"/>
    <mergeCell ref="V1211:V1212"/>
    <mergeCell ref="V1230:V1231"/>
    <mergeCell ref="V1239:V1244"/>
    <mergeCell ref="V1269:V1270"/>
    <mergeCell ref="V1275:V1278"/>
    <mergeCell ref="V1279:V1280"/>
    <mergeCell ref="V1295:V1296"/>
    <mergeCell ref="V1306:V1307"/>
    <mergeCell ref="V1330:V1332"/>
    <mergeCell ref="V1344:V1345"/>
    <mergeCell ref="V1347:V1348"/>
    <mergeCell ref="V1373:V1374"/>
    <mergeCell ref="V1379:V1380"/>
    <mergeCell ref="W3:W7"/>
    <mergeCell ref="W10:W12"/>
    <mergeCell ref="W13:W14"/>
    <mergeCell ref="W19:W20"/>
    <mergeCell ref="W42:W43"/>
    <mergeCell ref="W121:W122"/>
    <mergeCell ref="W123:W125"/>
    <mergeCell ref="W127:W128"/>
    <mergeCell ref="W129:W130"/>
    <mergeCell ref="W131:W132"/>
    <mergeCell ref="W133:W134"/>
    <mergeCell ref="W135:W136"/>
    <mergeCell ref="W138:W140"/>
    <mergeCell ref="W141:W142"/>
    <mergeCell ref="W149:W150"/>
    <mergeCell ref="W172:W174"/>
    <mergeCell ref="W179:W185"/>
    <mergeCell ref="W186:W190"/>
    <mergeCell ref="W193:W199"/>
    <mergeCell ref="W216:W217"/>
    <mergeCell ref="W226:W227"/>
    <mergeCell ref="W245:W246"/>
    <mergeCell ref="W249:W250"/>
    <mergeCell ref="W353:W354"/>
    <mergeCell ref="W361:W362"/>
    <mergeCell ref="W365:W368"/>
    <mergeCell ref="W370:W377"/>
    <mergeCell ref="W378:W379"/>
    <mergeCell ref="W383:W384"/>
    <mergeCell ref="W386:W387"/>
    <mergeCell ref="W395:W396"/>
    <mergeCell ref="W400:W404"/>
    <mergeCell ref="W410:W411"/>
    <mergeCell ref="W414:W420"/>
    <mergeCell ref="W422:W423"/>
    <mergeCell ref="W425:W430"/>
    <mergeCell ref="W432:W436"/>
    <mergeCell ref="W437:W442"/>
    <mergeCell ref="W444:W450"/>
    <mergeCell ref="W451:W463"/>
    <mergeCell ref="W465:W471"/>
    <mergeCell ref="W472:W475"/>
    <mergeCell ref="W476:W477"/>
    <mergeCell ref="W478:W482"/>
    <mergeCell ref="W484:W489"/>
    <mergeCell ref="W490:W501"/>
    <mergeCell ref="W502:W514"/>
    <mergeCell ref="W515:W520"/>
    <mergeCell ref="W524:W526"/>
    <mergeCell ref="W527:W528"/>
    <mergeCell ref="W529:W532"/>
    <mergeCell ref="W534:W537"/>
    <mergeCell ref="W538:W539"/>
    <mergeCell ref="W540:W541"/>
    <mergeCell ref="W542:W543"/>
    <mergeCell ref="W552:W553"/>
    <mergeCell ref="W555:W556"/>
    <mergeCell ref="W557:W558"/>
    <mergeCell ref="W563:W564"/>
    <mergeCell ref="W572:W574"/>
    <mergeCell ref="W575:W577"/>
    <mergeCell ref="W578:W579"/>
    <mergeCell ref="W580:W582"/>
    <mergeCell ref="W584:W585"/>
    <mergeCell ref="W586:W587"/>
    <mergeCell ref="W588:W589"/>
    <mergeCell ref="W626:W629"/>
    <mergeCell ref="W647:W649"/>
    <mergeCell ref="W652:W653"/>
    <mergeCell ref="W655:W657"/>
    <mergeCell ref="W660:W661"/>
    <mergeCell ref="W665:W667"/>
    <mergeCell ref="W673:W675"/>
    <mergeCell ref="W710:W711"/>
    <mergeCell ref="W718:W719"/>
    <mergeCell ref="W799:W800"/>
    <mergeCell ref="W805:W806"/>
    <mergeCell ref="W807:W809"/>
    <mergeCell ref="W822:W823"/>
    <mergeCell ref="W840:W841"/>
    <mergeCell ref="W845:W846"/>
    <mergeCell ref="W847:W862"/>
    <mergeCell ref="W864:W866"/>
    <mergeCell ref="W867:W868"/>
    <mergeCell ref="W919:W920"/>
    <mergeCell ref="W950:W959"/>
    <mergeCell ref="W960:W962"/>
    <mergeCell ref="W963:W965"/>
    <mergeCell ref="W967:W968"/>
    <mergeCell ref="W977:W978"/>
    <mergeCell ref="W1052:W1053"/>
    <mergeCell ref="W1127:W1128"/>
    <mergeCell ref="W1146:W1147"/>
    <mergeCell ref="W1211:W1212"/>
    <mergeCell ref="W1230:W1231"/>
    <mergeCell ref="W1239:W1244"/>
    <mergeCell ref="W1269:W1270"/>
    <mergeCell ref="W1275:W1278"/>
    <mergeCell ref="W1279:W1280"/>
    <mergeCell ref="W1295:W1296"/>
    <mergeCell ref="W1306:W1307"/>
    <mergeCell ref="W1330:W1333"/>
    <mergeCell ref="W1344:W1345"/>
    <mergeCell ref="W1347:W1348"/>
    <mergeCell ref="W1373:W1374"/>
    <mergeCell ref="W1379:W1380"/>
    <mergeCell ref="X3:X7"/>
    <mergeCell ref="X10:X12"/>
    <mergeCell ref="X13:X14"/>
    <mergeCell ref="X19:X20"/>
    <mergeCell ref="X42:X43"/>
    <mergeCell ref="X121:X122"/>
    <mergeCell ref="X123:X125"/>
    <mergeCell ref="X127:X128"/>
    <mergeCell ref="X129:X130"/>
    <mergeCell ref="X131:X132"/>
    <mergeCell ref="X133:X134"/>
    <mergeCell ref="X135:X136"/>
    <mergeCell ref="X138:X140"/>
    <mergeCell ref="X141:X142"/>
    <mergeCell ref="X149:X150"/>
    <mergeCell ref="X172:X174"/>
    <mergeCell ref="X179:X185"/>
    <mergeCell ref="X186:X190"/>
    <mergeCell ref="X193:X199"/>
    <mergeCell ref="X216:X217"/>
    <mergeCell ref="X226:X227"/>
    <mergeCell ref="X245:X246"/>
    <mergeCell ref="X249:X250"/>
    <mergeCell ref="X353:X354"/>
    <mergeCell ref="X361:X362"/>
    <mergeCell ref="X365:X368"/>
    <mergeCell ref="X370:X377"/>
    <mergeCell ref="X378:X379"/>
    <mergeCell ref="X383:X384"/>
    <mergeCell ref="X386:X387"/>
    <mergeCell ref="X395:X396"/>
    <mergeCell ref="X400:X404"/>
    <mergeCell ref="X410:X411"/>
    <mergeCell ref="X414:X420"/>
    <mergeCell ref="X422:X423"/>
    <mergeCell ref="X425:X430"/>
    <mergeCell ref="X432:X436"/>
    <mergeCell ref="X437:X442"/>
    <mergeCell ref="X444:X450"/>
    <mergeCell ref="X451:X463"/>
    <mergeCell ref="X465:X471"/>
    <mergeCell ref="X472:X475"/>
    <mergeCell ref="X476:X477"/>
    <mergeCell ref="X478:X482"/>
    <mergeCell ref="X484:X489"/>
    <mergeCell ref="X490:X501"/>
    <mergeCell ref="X502:X514"/>
    <mergeCell ref="X515:X520"/>
    <mergeCell ref="X524:X526"/>
    <mergeCell ref="X527:X528"/>
    <mergeCell ref="X529:X532"/>
    <mergeCell ref="X534:X537"/>
    <mergeCell ref="X538:X539"/>
    <mergeCell ref="X540:X541"/>
    <mergeCell ref="X542:X543"/>
    <mergeCell ref="X552:X553"/>
    <mergeCell ref="X555:X556"/>
    <mergeCell ref="X557:X558"/>
    <mergeCell ref="X563:X564"/>
    <mergeCell ref="X572:X574"/>
    <mergeCell ref="X575:X577"/>
    <mergeCell ref="X578:X579"/>
    <mergeCell ref="X580:X582"/>
    <mergeCell ref="X584:X585"/>
    <mergeCell ref="X586:X587"/>
    <mergeCell ref="X588:X589"/>
    <mergeCell ref="X626:X629"/>
    <mergeCell ref="X647:X649"/>
    <mergeCell ref="X652:X653"/>
    <mergeCell ref="X655:X657"/>
    <mergeCell ref="X660:X661"/>
    <mergeCell ref="X665:X667"/>
    <mergeCell ref="X673:X675"/>
    <mergeCell ref="X710:X711"/>
    <mergeCell ref="X718:X719"/>
    <mergeCell ref="X799:X800"/>
    <mergeCell ref="X805:X806"/>
    <mergeCell ref="X807:X809"/>
    <mergeCell ref="X822:X823"/>
    <mergeCell ref="X840:X841"/>
    <mergeCell ref="X845:X846"/>
    <mergeCell ref="X847:X862"/>
    <mergeCell ref="X864:X866"/>
    <mergeCell ref="X867:X868"/>
    <mergeCell ref="X919:X920"/>
    <mergeCell ref="X950:X959"/>
    <mergeCell ref="X960:X962"/>
    <mergeCell ref="X963:X965"/>
    <mergeCell ref="X967:X968"/>
    <mergeCell ref="X977:X978"/>
    <mergeCell ref="X1052:X1053"/>
    <mergeCell ref="X1127:X1128"/>
    <mergeCell ref="X1146:X1147"/>
    <mergeCell ref="X1211:X1212"/>
    <mergeCell ref="X1230:X1231"/>
    <mergeCell ref="X1239:X1244"/>
    <mergeCell ref="X1269:X1270"/>
    <mergeCell ref="X1275:X1278"/>
    <mergeCell ref="X1279:X1280"/>
    <mergeCell ref="X1295:X1296"/>
    <mergeCell ref="X1306:X1307"/>
    <mergeCell ref="X1330:X1333"/>
    <mergeCell ref="X1344:X1345"/>
    <mergeCell ref="X1347:X1348"/>
    <mergeCell ref="X1373:X1374"/>
    <mergeCell ref="X1379:X1380"/>
    <mergeCell ref="Y3:Y7"/>
    <mergeCell ref="Y10:Y12"/>
    <mergeCell ref="Y13:Y14"/>
    <mergeCell ref="Y19:Y20"/>
    <mergeCell ref="Y35:Y37"/>
    <mergeCell ref="Y42:Y43"/>
    <mergeCell ref="Y121:Y122"/>
    <mergeCell ref="Y123:Y125"/>
    <mergeCell ref="Y127:Y128"/>
    <mergeCell ref="Y129:Y130"/>
    <mergeCell ref="Y131:Y132"/>
    <mergeCell ref="Y133:Y134"/>
    <mergeCell ref="Y135:Y136"/>
    <mergeCell ref="Y138:Y140"/>
    <mergeCell ref="Y141:Y142"/>
    <mergeCell ref="Y149:Y150"/>
    <mergeCell ref="Y172:Y174"/>
    <mergeCell ref="Y179:Y185"/>
    <mergeCell ref="Y186:Y190"/>
    <mergeCell ref="Y193:Y199"/>
    <mergeCell ref="Y216:Y217"/>
    <mergeCell ref="Y226:Y227"/>
    <mergeCell ref="Y245:Y246"/>
    <mergeCell ref="Y249:Y250"/>
    <mergeCell ref="Y330:Y331"/>
    <mergeCell ref="Y333:Y334"/>
    <mergeCell ref="Y337:Y338"/>
    <mergeCell ref="Y339:Y340"/>
    <mergeCell ref="Y341:Y342"/>
    <mergeCell ref="Y353:Y354"/>
    <mergeCell ref="Y361:Y362"/>
    <mergeCell ref="Y365:Y368"/>
    <mergeCell ref="Y370:Y377"/>
    <mergeCell ref="Y378:Y379"/>
    <mergeCell ref="Y383:Y384"/>
    <mergeCell ref="Y386:Y387"/>
    <mergeCell ref="Y395:Y396"/>
    <mergeCell ref="Y400:Y404"/>
    <mergeCell ref="Y410:Y411"/>
    <mergeCell ref="Y414:Y420"/>
    <mergeCell ref="Y422:Y423"/>
    <mergeCell ref="Y425:Y430"/>
    <mergeCell ref="Y432:Y436"/>
    <mergeCell ref="Y437:Y442"/>
    <mergeCell ref="Y444:Y450"/>
    <mergeCell ref="Y451:Y463"/>
    <mergeCell ref="Y465:Y471"/>
    <mergeCell ref="Y472:Y475"/>
    <mergeCell ref="Y476:Y477"/>
    <mergeCell ref="Y478:Y482"/>
    <mergeCell ref="Y484:Y489"/>
    <mergeCell ref="Y490:Y501"/>
    <mergeCell ref="Y502:Y514"/>
    <mergeCell ref="Y515:Y520"/>
    <mergeCell ref="Y524:Y526"/>
    <mergeCell ref="Y527:Y528"/>
    <mergeCell ref="Y529:Y532"/>
    <mergeCell ref="Y534:Y537"/>
    <mergeCell ref="Y538:Y539"/>
    <mergeCell ref="Y540:Y541"/>
    <mergeCell ref="Y542:Y543"/>
    <mergeCell ref="Y552:Y553"/>
    <mergeCell ref="Y555:Y556"/>
    <mergeCell ref="Y557:Y558"/>
    <mergeCell ref="Y563:Y564"/>
    <mergeCell ref="Y572:Y574"/>
    <mergeCell ref="Y575:Y577"/>
    <mergeCell ref="Y578:Y579"/>
    <mergeCell ref="Y580:Y582"/>
    <mergeCell ref="Y584:Y585"/>
    <mergeCell ref="Y586:Y587"/>
    <mergeCell ref="Y588:Y589"/>
    <mergeCell ref="Y626:Y629"/>
    <mergeCell ref="Y647:Y649"/>
    <mergeCell ref="Y652:Y653"/>
    <mergeCell ref="Y655:Y657"/>
    <mergeCell ref="Y660:Y661"/>
    <mergeCell ref="Y665:Y667"/>
    <mergeCell ref="Y673:Y675"/>
    <mergeCell ref="Y710:Y711"/>
    <mergeCell ref="Y718:Y719"/>
    <mergeCell ref="Y799:Y800"/>
    <mergeCell ref="Y805:Y806"/>
    <mergeCell ref="Y807:Y809"/>
    <mergeCell ref="Y822:Y823"/>
    <mergeCell ref="Y840:Y841"/>
    <mergeCell ref="Y845:Y846"/>
    <mergeCell ref="Y847:Y862"/>
    <mergeCell ref="Y864:Y866"/>
    <mergeCell ref="Y867:Y868"/>
    <mergeCell ref="Y919:Y920"/>
    <mergeCell ref="Y950:Y959"/>
    <mergeCell ref="Y960:Y962"/>
    <mergeCell ref="Y963:Y965"/>
    <mergeCell ref="Y967:Y968"/>
    <mergeCell ref="Y977:Y978"/>
    <mergeCell ref="Y1052:Y1053"/>
    <mergeCell ref="Y1127:Y1128"/>
    <mergeCell ref="Y1146:Y1147"/>
    <mergeCell ref="Y1211:Y1212"/>
    <mergeCell ref="Y1230:Y1231"/>
    <mergeCell ref="Y1239:Y1244"/>
    <mergeCell ref="Y1269:Y1270"/>
    <mergeCell ref="Y1275:Y1278"/>
    <mergeCell ref="Y1279:Y1280"/>
    <mergeCell ref="Y1295:Y1296"/>
    <mergeCell ref="Y1306:Y1307"/>
    <mergeCell ref="Y1330:Y1333"/>
    <mergeCell ref="Y1344:Y1345"/>
    <mergeCell ref="Y1347:Y1348"/>
    <mergeCell ref="Y1373:Y1374"/>
    <mergeCell ref="Y1379:Y1380"/>
    <mergeCell ref="Z3:Z7"/>
    <mergeCell ref="Z13:Z14"/>
    <mergeCell ref="Z35:Z37"/>
    <mergeCell ref="Z42:Z43"/>
    <mergeCell ref="Z127:Z128"/>
    <mergeCell ref="Z131:Z132"/>
    <mergeCell ref="Z133:Z134"/>
    <mergeCell ref="Z135:Z136"/>
    <mergeCell ref="Z141:Z142"/>
    <mergeCell ref="Z149:Z150"/>
    <mergeCell ref="Z186:Z190"/>
    <mergeCell ref="Z226:Z227"/>
    <mergeCell ref="Z245:Z246"/>
    <mergeCell ref="Z249:Z250"/>
    <mergeCell ref="Z330:Z331"/>
    <mergeCell ref="Z333:Z334"/>
    <mergeCell ref="Z337:Z338"/>
    <mergeCell ref="Z339:Z340"/>
    <mergeCell ref="Z341:Z342"/>
    <mergeCell ref="Z353:Z354"/>
    <mergeCell ref="Z386:Z387"/>
    <mergeCell ref="Z422:Z423"/>
    <mergeCell ref="Z432:Z436"/>
    <mergeCell ref="Z437:Z442"/>
    <mergeCell ref="Z444:Z450"/>
    <mergeCell ref="Z451:Z463"/>
    <mergeCell ref="Z465:Z471"/>
    <mergeCell ref="Z472:Z475"/>
    <mergeCell ref="Z476:Z477"/>
    <mergeCell ref="Z478:Z482"/>
    <mergeCell ref="Z484:Z489"/>
    <mergeCell ref="Z490:Z501"/>
    <mergeCell ref="Z502:Z514"/>
    <mergeCell ref="Z515:Z520"/>
    <mergeCell ref="Z524:Z526"/>
    <mergeCell ref="Z534:Z537"/>
    <mergeCell ref="Z538:Z539"/>
    <mergeCell ref="Z540:Z541"/>
    <mergeCell ref="Z552:Z553"/>
    <mergeCell ref="Z555:Z556"/>
    <mergeCell ref="Z557:Z558"/>
    <mergeCell ref="Z563:Z564"/>
    <mergeCell ref="Z572:Z574"/>
    <mergeCell ref="Z578:Z579"/>
    <mergeCell ref="Z584:Z585"/>
    <mergeCell ref="Z586:Z587"/>
    <mergeCell ref="Z647:Z649"/>
    <mergeCell ref="Z652:Z653"/>
    <mergeCell ref="Z655:Z657"/>
    <mergeCell ref="Z660:Z661"/>
    <mergeCell ref="Z665:Z667"/>
    <mergeCell ref="Z673:Z675"/>
    <mergeCell ref="Z710:Z711"/>
    <mergeCell ref="Z718:Z719"/>
    <mergeCell ref="Z799:Z800"/>
    <mergeCell ref="Z805:Z806"/>
    <mergeCell ref="Z807:Z809"/>
    <mergeCell ref="Z822:Z823"/>
    <mergeCell ref="Z840:Z841"/>
    <mergeCell ref="Z845:Z846"/>
    <mergeCell ref="Z847:Z862"/>
    <mergeCell ref="Z864:Z866"/>
    <mergeCell ref="Z867:Z868"/>
    <mergeCell ref="Z919:Z920"/>
    <mergeCell ref="Z950:Z959"/>
    <mergeCell ref="Z960:Z962"/>
    <mergeCell ref="Z1211:Z1212"/>
    <mergeCell ref="Z1230:Z1231"/>
    <mergeCell ref="Z1239:Z1244"/>
    <mergeCell ref="Z1269:Z1270"/>
    <mergeCell ref="Z1275:Z1278"/>
    <mergeCell ref="Z1279:Z1280"/>
    <mergeCell ref="Z1295:Z1296"/>
    <mergeCell ref="Z1306:Z1307"/>
    <mergeCell ref="Z1344:Z1345"/>
    <mergeCell ref="Z1347:Z1348"/>
    <mergeCell ref="AA3:AA7"/>
    <mergeCell ref="AA13:AA14"/>
    <mergeCell ref="AA35:AA37"/>
    <mergeCell ref="AA42:AA43"/>
    <mergeCell ref="AA127:AA128"/>
    <mergeCell ref="AA131:AA132"/>
    <mergeCell ref="AA133:AA134"/>
    <mergeCell ref="AA135:AA136"/>
    <mergeCell ref="AA141:AA142"/>
    <mergeCell ref="AA149:AA150"/>
    <mergeCell ref="AA186:AA190"/>
    <mergeCell ref="AA226:AA227"/>
    <mergeCell ref="AA245:AA246"/>
    <mergeCell ref="AA249:AA250"/>
    <mergeCell ref="AA330:AA331"/>
    <mergeCell ref="AA333:AA334"/>
    <mergeCell ref="AA337:AA338"/>
    <mergeCell ref="AA339:AA340"/>
    <mergeCell ref="AA341:AA342"/>
    <mergeCell ref="AA353:AA354"/>
    <mergeCell ref="AA386:AA387"/>
    <mergeCell ref="AA422:AA423"/>
    <mergeCell ref="AA432:AA436"/>
    <mergeCell ref="AA437:AA442"/>
    <mergeCell ref="AA444:AA450"/>
    <mergeCell ref="AA451:AA463"/>
    <mergeCell ref="AA465:AA471"/>
    <mergeCell ref="AA472:AA475"/>
    <mergeCell ref="AA476:AA477"/>
    <mergeCell ref="AA478:AA482"/>
    <mergeCell ref="AA484:AA489"/>
    <mergeCell ref="AA490:AA501"/>
    <mergeCell ref="AA502:AA514"/>
    <mergeCell ref="AA515:AA520"/>
    <mergeCell ref="AA524:AA526"/>
    <mergeCell ref="AA534:AA537"/>
    <mergeCell ref="AA538:AA539"/>
    <mergeCell ref="AA540:AA541"/>
    <mergeCell ref="AA552:AA553"/>
    <mergeCell ref="AA555:AA556"/>
    <mergeCell ref="AA557:AA558"/>
    <mergeCell ref="AA563:AA564"/>
    <mergeCell ref="AA572:AA574"/>
    <mergeCell ref="AA578:AA579"/>
    <mergeCell ref="AA584:AA585"/>
    <mergeCell ref="AA586:AA587"/>
    <mergeCell ref="AA647:AA649"/>
    <mergeCell ref="AA652:AA653"/>
    <mergeCell ref="AA655:AA657"/>
    <mergeCell ref="AA660:AA661"/>
    <mergeCell ref="AA665:AA667"/>
    <mergeCell ref="AA673:AA675"/>
    <mergeCell ref="AA710:AA711"/>
    <mergeCell ref="AA718:AA719"/>
    <mergeCell ref="AA799:AA800"/>
    <mergeCell ref="AA805:AA806"/>
    <mergeCell ref="AA807:AA809"/>
    <mergeCell ref="AA822:AA823"/>
    <mergeCell ref="AA840:AA841"/>
    <mergeCell ref="AA845:AA846"/>
    <mergeCell ref="AA847:AA862"/>
    <mergeCell ref="AA864:AA866"/>
    <mergeCell ref="AA867:AA868"/>
    <mergeCell ref="AA919:AA920"/>
    <mergeCell ref="AA960:AA962"/>
    <mergeCell ref="AA1211:AA1212"/>
    <mergeCell ref="AA1230:AA1231"/>
    <mergeCell ref="AA1239:AA1244"/>
    <mergeCell ref="AA1269:AA1270"/>
    <mergeCell ref="AA1275:AA1278"/>
    <mergeCell ref="AA1279:AA1280"/>
    <mergeCell ref="AA1295:AA1296"/>
    <mergeCell ref="AA1306:AA1307"/>
    <mergeCell ref="AA1344:AA1345"/>
    <mergeCell ref="AA1347:AA1348"/>
    <mergeCell ref="AB3:AB7"/>
    <mergeCell ref="AB13:AB14"/>
    <mergeCell ref="AB35:AB37"/>
    <mergeCell ref="AB42:AB43"/>
    <mergeCell ref="AB127:AB128"/>
    <mergeCell ref="AB131:AB132"/>
    <mergeCell ref="AB133:AB134"/>
    <mergeCell ref="AB135:AB136"/>
    <mergeCell ref="AB141:AB142"/>
    <mergeCell ref="AB149:AB150"/>
    <mergeCell ref="AB186:AB190"/>
    <mergeCell ref="AB226:AB227"/>
    <mergeCell ref="AB245:AB246"/>
    <mergeCell ref="AB249:AB250"/>
    <mergeCell ref="AB330:AB331"/>
    <mergeCell ref="AB333:AB334"/>
    <mergeCell ref="AB337:AB338"/>
    <mergeCell ref="AB339:AB340"/>
    <mergeCell ref="AB341:AB342"/>
    <mergeCell ref="AB353:AB354"/>
    <mergeCell ref="AB386:AB387"/>
    <mergeCell ref="AB422:AB423"/>
    <mergeCell ref="AB432:AB436"/>
    <mergeCell ref="AB437:AB442"/>
    <mergeCell ref="AB444:AB450"/>
    <mergeCell ref="AB451:AB463"/>
    <mergeCell ref="AB465:AB471"/>
    <mergeCell ref="AB472:AB475"/>
    <mergeCell ref="AB476:AB477"/>
    <mergeCell ref="AB478:AB482"/>
    <mergeCell ref="AB484:AB489"/>
    <mergeCell ref="AB490:AB501"/>
    <mergeCell ref="AB502:AB514"/>
    <mergeCell ref="AB515:AB520"/>
    <mergeCell ref="AB524:AB526"/>
    <mergeCell ref="AB534:AB537"/>
    <mergeCell ref="AB538:AB539"/>
    <mergeCell ref="AB540:AB541"/>
    <mergeCell ref="AB552:AB553"/>
    <mergeCell ref="AB555:AB556"/>
    <mergeCell ref="AB557:AB558"/>
    <mergeCell ref="AB563:AB564"/>
    <mergeCell ref="AB572:AB574"/>
    <mergeCell ref="AB578:AB579"/>
    <mergeCell ref="AB584:AB585"/>
    <mergeCell ref="AB586:AB587"/>
    <mergeCell ref="AB647:AB649"/>
    <mergeCell ref="AB652:AB653"/>
    <mergeCell ref="AB655:AB657"/>
    <mergeCell ref="AB660:AB661"/>
    <mergeCell ref="AB665:AB667"/>
    <mergeCell ref="AB673:AB675"/>
    <mergeCell ref="AB710:AB711"/>
    <mergeCell ref="AB718:AB719"/>
    <mergeCell ref="AB799:AB800"/>
    <mergeCell ref="AB805:AB806"/>
    <mergeCell ref="AB807:AB809"/>
    <mergeCell ref="AB822:AB823"/>
    <mergeCell ref="AB840:AB841"/>
    <mergeCell ref="AB845:AB846"/>
    <mergeCell ref="AB847:AB862"/>
    <mergeCell ref="AB864:AB866"/>
    <mergeCell ref="AB867:AB868"/>
    <mergeCell ref="AB919:AB920"/>
    <mergeCell ref="AB950:AB959"/>
    <mergeCell ref="AB960:AB962"/>
    <mergeCell ref="AB1211:AB1212"/>
    <mergeCell ref="AB1230:AB1231"/>
    <mergeCell ref="AB1239:AB1244"/>
    <mergeCell ref="AB1269:AB1270"/>
    <mergeCell ref="AB1275:AB1278"/>
    <mergeCell ref="AB1279:AB1280"/>
    <mergeCell ref="AB1295:AB1296"/>
    <mergeCell ref="AB1306:AB1307"/>
    <mergeCell ref="AB1344:AB1345"/>
    <mergeCell ref="AB1347:AB1348"/>
    <mergeCell ref="AC3:AC7"/>
    <mergeCell ref="AC13:AC14"/>
    <mergeCell ref="AC35:AC37"/>
    <mergeCell ref="AC42:AC43"/>
    <mergeCell ref="AC127:AC128"/>
    <mergeCell ref="AC131:AC132"/>
    <mergeCell ref="AC133:AC134"/>
    <mergeCell ref="AC135:AC136"/>
    <mergeCell ref="AC141:AC142"/>
    <mergeCell ref="AC149:AC150"/>
    <mergeCell ref="AC186:AC190"/>
    <mergeCell ref="AC226:AC227"/>
    <mergeCell ref="AC245:AC246"/>
    <mergeCell ref="AC330:AC331"/>
    <mergeCell ref="AC333:AC334"/>
    <mergeCell ref="AC337:AC338"/>
    <mergeCell ref="AC339:AC340"/>
    <mergeCell ref="AC341:AC342"/>
    <mergeCell ref="AC353:AC354"/>
    <mergeCell ref="AC386:AC387"/>
    <mergeCell ref="AC422:AC423"/>
    <mergeCell ref="AC432:AC436"/>
    <mergeCell ref="AC437:AC442"/>
    <mergeCell ref="AC444:AC450"/>
    <mergeCell ref="AC451:AC463"/>
    <mergeCell ref="AC465:AC471"/>
    <mergeCell ref="AC472:AC475"/>
    <mergeCell ref="AC476:AC477"/>
    <mergeCell ref="AC478:AC482"/>
    <mergeCell ref="AC484:AC489"/>
    <mergeCell ref="AC490:AC501"/>
    <mergeCell ref="AC502:AC514"/>
    <mergeCell ref="AC515:AC520"/>
    <mergeCell ref="AC524:AC526"/>
    <mergeCell ref="AC534:AC537"/>
    <mergeCell ref="AC538:AC539"/>
    <mergeCell ref="AC540:AC541"/>
    <mergeCell ref="AC552:AC553"/>
    <mergeCell ref="AC555:AC556"/>
    <mergeCell ref="AC557:AC558"/>
    <mergeCell ref="AC563:AC564"/>
    <mergeCell ref="AC572:AC574"/>
    <mergeCell ref="AC578:AC579"/>
    <mergeCell ref="AC584:AC585"/>
    <mergeCell ref="AC586:AC587"/>
    <mergeCell ref="AC647:AC649"/>
    <mergeCell ref="AC652:AC653"/>
    <mergeCell ref="AC655:AC657"/>
    <mergeCell ref="AC660:AC661"/>
    <mergeCell ref="AC665:AC667"/>
    <mergeCell ref="AC673:AC675"/>
    <mergeCell ref="AC710:AC711"/>
    <mergeCell ref="AC718:AC719"/>
    <mergeCell ref="AC799:AC800"/>
    <mergeCell ref="AC805:AC806"/>
    <mergeCell ref="AC807:AC809"/>
    <mergeCell ref="AC822:AC823"/>
    <mergeCell ref="AC840:AC841"/>
    <mergeCell ref="AC845:AC846"/>
    <mergeCell ref="AC847:AC862"/>
    <mergeCell ref="AC864:AC866"/>
    <mergeCell ref="AC867:AC868"/>
    <mergeCell ref="AC919:AC920"/>
    <mergeCell ref="AC950:AC959"/>
    <mergeCell ref="AC960:AC962"/>
    <mergeCell ref="AC1211:AC1212"/>
    <mergeCell ref="AC1230:AC1231"/>
    <mergeCell ref="AC1239:AC1244"/>
    <mergeCell ref="AC1269:AC1270"/>
    <mergeCell ref="AC1275:AC1278"/>
    <mergeCell ref="AC1279:AC1280"/>
    <mergeCell ref="AC1295:AC1296"/>
    <mergeCell ref="AC1306:AC1307"/>
    <mergeCell ref="AC1344:AC1345"/>
    <mergeCell ref="AC1347:AC1348"/>
    <mergeCell ref="AD3:AD7"/>
    <mergeCell ref="AD13:AD14"/>
    <mergeCell ref="AD35:AD37"/>
    <mergeCell ref="AD42:AD43"/>
    <mergeCell ref="AD123:AD125"/>
    <mergeCell ref="AD127:AD128"/>
    <mergeCell ref="AD131:AD132"/>
    <mergeCell ref="AD133:AD134"/>
    <mergeCell ref="AD135:AD136"/>
    <mergeCell ref="AD138:AD140"/>
    <mergeCell ref="AD141:AD142"/>
    <mergeCell ref="AD149:AD150"/>
    <mergeCell ref="AD186:AD190"/>
    <mergeCell ref="AD226:AD227"/>
    <mergeCell ref="AD245:AD246"/>
    <mergeCell ref="AD249:AD250"/>
    <mergeCell ref="AD330:AD331"/>
    <mergeCell ref="AD333:AD334"/>
    <mergeCell ref="AD337:AD338"/>
    <mergeCell ref="AD339:AD340"/>
    <mergeCell ref="AD341:AD342"/>
    <mergeCell ref="AD353:AD354"/>
    <mergeCell ref="AD378:AD379"/>
    <mergeCell ref="AD386:AD387"/>
    <mergeCell ref="AD422:AD423"/>
    <mergeCell ref="AD432:AD436"/>
    <mergeCell ref="AD437:AD442"/>
    <mergeCell ref="AD444:AD450"/>
    <mergeCell ref="AD451:AD463"/>
    <mergeCell ref="AD465:AD471"/>
    <mergeCell ref="AD472:AD475"/>
    <mergeCell ref="AD476:AD477"/>
    <mergeCell ref="AD478:AD482"/>
    <mergeCell ref="AD484:AD489"/>
    <mergeCell ref="AD490:AD501"/>
    <mergeCell ref="AD502:AD514"/>
    <mergeCell ref="AD515:AD520"/>
    <mergeCell ref="AD524:AD526"/>
    <mergeCell ref="AD527:AD528"/>
    <mergeCell ref="AD534:AD537"/>
    <mergeCell ref="AD538:AD539"/>
    <mergeCell ref="AD540:AD541"/>
    <mergeCell ref="AD552:AD553"/>
    <mergeCell ref="AD555:AD556"/>
    <mergeCell ref="AD557:AD558"/>
    <mergeCell ref="AD563:AD564"/>
    <mergeCell ref="AD572:AD574"/>
    <mergeCell ref="AD578:AD579"/>
    <mergeCell ref="AD584:AD585"/>
    <mergeCell ref="AD586:AD587"/>
    <mergeCell ref="AD647:AD649"/>
    <mergeCell ref="AD652:AD653"/>
    <mergeCell ref="AD655:AD657"/>
    <mergeCell ref="AD660:AD661"/>
    <mergeCell ref="AD665:AD667"/>
    <mergeCell ref="AD673:AD675"/>
    <mergeCell ref="AD710:AD711"/>
    <mergeCell ref="AD718:AD719"/>
    <mergeCell ref="AD799:AD800"/>
    <mergeCell ref="AD805:AD806"/>
    <mergeCell ref="AD807:AD809"/>
    <mergeCell ref="AD822:AD823"/>
    <mergeCell ref="AD840:AD841"/>
    <mergeCell ref="AD845:AD846"/>
    <mergeCell ref="AD847:AD862"/>
    <mergeCell ref="AD864:AD866"/>
    <mergeCell ref="AD867:AD868"/>
    <mergeCell ref="AD919:AD920"/>
    <mergeCell ref="AD950:AD959"/>
    <mergeCell ref="AD960:AD962"/>
    <mergeCell ref="AD967:AD968"/>
    <mergeCell ref="AD1211:AD1212"/>
    <mergeCell ref="AD1230:AD1231"/>
    <mergeCell ref="AD1239:AD1244"/>
    <mergeCell ref="AD1269:AD1270"/>
    <mergeCell ref="AD1275:AD1278"/>
    <mergeCell ref="AD1279:AD1280"/>
    <mergeCell ref="AD1295:AD1296"/>
    <mergeCell ref="AD1306:AD1307"/>
    <mergeCell ref="AD1344:AD1345"/>
    <mergeCell ref="AD1347:AD1348"/>
    <mergeCell ref="AD1379:AD1380"/>
    <mergeCell ref="AE3:AE7"/>
    <mergeCell ref="AE13:AE14"/>
    <mergeCell ref="AE35:AE37"/>
    <mergeCell ref="AE42:AE43"/>
    <mergeCell ref="AE226:AE227"/>
    <mergeCell ref="AE245:AE246"/>
    <mergeCell ref="AE330:AE331"/>
    <mergeCell ref="AE333:AE334"/>
    <mergeCell ref="AE337:AE338"/>
    <mergeCell ref="AE339:AE340"/>
    <mergeCell ref="AE341:AE342"/>
    <mergeCell ref="AE552:AE553"/>
    <mergeCell ref="AE655:AE657"/>
    <mergeCell ref="AE660:AE661"/>
    <mergeCell ref="AE665:AE667"/>
    <mergeCell ref="AE950:AE959"/>
    <mergeCell ref="AE960:AE962"/>
    <mergeCell ref="AE1269:AE1270"/>
    <mergeCell ref="AE1275:AE1278"/>
    <mergeCell ref="AE1279:AE1280"/>
    <mergeCell ref="AE1344:AE1345"/>
    <mergeCell ref="AE1347:AE1348"/>
    <mergeCell ref="AF3:AF7"/>
    <mergeCell ref="AF13:AF14"/>
    <mergeCell ref="AF35:AF37"/>
    <mergeCell ref="AF42:AF43"/>
    <mergeCell ref="AF127:AF128"/>
    <mergeCell ref="AF131:AF132"/>
    <mergeCell ref="AF133:AF134"/>
    <mergeCell ref="AF135:AF136"/>
    <mergeCell ref="AF141:AF142"/>
    <mergeCell ref="AF149:AF150"/>
    <mergeCell ref="AF186:AF190"/>
    <mergeCell ref="AF193:AF200"/>
    <mergeCell ref="AF226:AF227"/>
    <mergeCell ref="AF245:AF246"/>
    <mergeCell ref="AF330:AF331"/>
    <mergeCell ref="AF333:AF334"/>
    <mergeCell ref="AF337:AF338"/>
    <mergeCell ref="AF339:AF340"/>
    <mergeCell ref="AF341:AF342"/>
    <mergeCell ref="AF353:AF354"/>
    <mergeCell ref="AF386:AF387"/>
    <mergeCell ref="AF422:AF423"/>
    <mergeCell ref="AF432:AF436"/>
    <mergeCell ref="AF437:AF442"/>
    <mergeCell ref="AF444:AF450"/>
    <mergeCell ref="AF451:AF463"/>
    <mergeCell ref="AF465:AF471"/>
    <mergeCell ref="AF472:AF475"/>
    <mergeCell ref="AF476:AF477"/>
    <mergeCell ref="AF478:AF482"/>
    <mergeCell ref="AF484:AF489"/>
    <mergeCell ref="AF490:AF501"/>
    <mergeCell ref="AF502:AF514"/>
    <mergeCell ref="AF515:AF520"/>
    <mergeCell ref="AF524:AF526"/>
    <mergeCell ref="AF534:AF537"/>
    <mergeCell ref="AF538:AF539"/>
    <mergeCell ref="AF540:AF541"/>
    <mergeCell ref="AF552:AF553"/>
    <mergeCell ref="AF555:AF556"/>
    <mergeCell ref="AF557:AF558"/>
    <mergeCell ref="AF563:AF564"/>
    <mergeCell ref="AF572:AF574"/>
    <mergeCell ref="AF578:AF579"/>
    <mergeCell ref="AF584:AF585"/>
    <mergeCell ref="AF586:AF587"/>
    <mergeCell ref="AF647:AF649"/>
    <mergeCell ref="AF652:AF653"/>
    <mergeCell ref="AF655:AF657"/>
    <mergeCell ref="AF665:AF667"/>
    <mergeCell ref="AF673:AF675"/>
    <mergeCell ref="AF710:AF711"/>
    <mergeCell ref="AF718:AF719"/>
    <mergeCell ref="AF799:AF800"/>
    <mergeCell ref="AF805:AF806"/>
    <mergeCell ref="AF807:AF809"/>
    <mergeCell ref="AF822:AF823"/>
    <mergeCell ref="AF840:AF841"/>
    <mergeCell ref="AF845:AF846"/>
    <mergeCell ref="AF847:AF862"/>
    <mergeCell ref="AF864:AF866"/>
    <mergeCell ref="AF867:AF868"/>
    <mergeCell ref="AF919:AF920"/>
    <mergeCell ref="AF950:AF959"/>
    <mergeCell ref="AF960:AF962"/>
    <mergeCell ref="AF963:AF965"/>
    <mergeCell ref="AF1211:AF1212"/>
    <mergeCell ref="AF1230:AF1231"/>
    <mergeCell ref="AF1239:AF1244"/>
    <mergeCell ref="AF1269:AF1270"/>
    <mergeCell ref="AF1275:AF1278"/>
    <mergeCell ref="AF1279:AF1280"/>
    <mergeCell ref="AF1295:AF1296"/>
    <mergeCell ref="AF1306:AF1307"/>
    <mergeCell ref="AF1344:AF1345"/>
    <mergeCell ref="AF1347:AF1348"/>
  </mergeCells>
  <dataValidations count="1">
    <dataValidation allowBlank="1" showInputMessage="1" showErrorMessage="1" sqref="E223 E225 E228 E216:E217"/>
  </dataValidations>
  <pageMargins left="0.751388888888889" right="0.751388888888889" top="1" bottom="1" header="0.5" footer="0.5"/>
  <pageSetup paperSize="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45"/>
  <sheetViews>
    <sheetView topLeftCell="F1" workbookViewId="0">
      <selection activeCell="A1" sqref="A1:A4"/>
    </sheetView>
  </sheetViews>
  <sheetFormatPr defaultColWidth="9" defaultRowHeight="13.5"/>
  <cols>
    <col min="1" max="1" width="9" customWidth="1"/>
    <col min="8" max="9" width="18.125" customWidth="1"/>
    <col min="15" max="16" width="10.725"/>
    <col min="26" max="26" width="18.4583333333333" customWidth="1"/>
  </cols>
  <sheetData>
    <row r="1" s="502" customFormat="1" ht="54" spans="1:25">
      <c r="A1" s="503" t="s">
        <v>228</v>
      </c>
      <c r="B1" s="504" t="s">
        <v>2</v>
      </c>
      <c r="C1" s="504" t="s">
        <v>3</v>
      </c>
      <c r="D1" s="504" t="s">
        <v>229</v>
      </c>
      <c r="E1" s="504" t="s">
        <v>230</v>
      </c>
      <c r="F1" s="504" t="s">
        <v>312</v>
      </c>
      <c r="G1" s="504" t="s">
        <v>313</v>
      </c>
      <c r="H1" s="504" t="s">
        <v>314</v>
      </c>
      <c r="I1" s="505" t="s">
        <v>3666</v>
      </c>
      <c r="J1" s="506" t="s">
        <v>315</v>
      </c>
      <c r="K1" s="506" t="s">
        <v>237</v>
      </c>
      <c r="L1" s="506" t="s">
        <v>322</v>
      </c>
      <c r="M1" s="506" t="s">
        <v>323</v>
      </c>
      <c r="N1" s="504" t="s">
        <v>238</v>
      </c>
      <c r="O1" s="507" t="s">
        <v>316</v>
      </c>
      <c r="P1" s="508" t="s">
        <v>317</v>
      </c>
      <c r="Q1" s="508" t="s">
        <v>318</v>
      </c>
      <c r="R1" s="509" t="s">
        <v>319</v>
      </c>
      <c r="S1" s="504" t="s">
        <v>320</v>
      </c>
      <c r="T1" s="504" t="s">
        <v>3667</v>
      </c>
      <c r="U1" s="504" t="s">
        <v>3668</v>
      </c>
      <c r="V1" s="504" t="s">
        <v>3669</v>
      </c>
      <c r="W1" s="504" t="s">
        <v>3670</v>
      </c>
      <c r="X1" s="504" t="s">
        <v>3671</v>
      </c>
      <c r="Y1" s="505" t="s">
        <v>3672</v>
      </c>
    </row>
    <row r="2" s="502" customFormat="1" ht="27" spans="1:25">
      <c r="A2" s="510"/>
      <c r="B2" s="511"/>
      <c r="C2" s="505"/>
      <c r="D2" s="505"/>
      <c r="E2" s="505"/>
      <c r="F2" s="505"/>
      <c r="G2" s="505"/>
      <c r="H2" s="505"/>
      <c r="I2" s="512"/>
      <c r="J2" s="513"/>
      <c r="K2" s="513"/>
      <c r="L2" s="513"/>
      <c r="M2" s="513"/>
      <c r="N2" s="505"/>
      <c r="O2" s="185"/>
      <c r="P2" s="514"/>
      <c r="Q2" s="514"/>
      <c r="R2" s="515"/>
      <c r="S2" s="505"/>
      <c r="T2" s="505" t="s">
        <v>3667</v>
      </c>
      <c r="U2" s="505" t="s">
        <v>3668</v>
      </c>
      <c r="V2" s="505"/>
      <c r="W2" s="505"/>
      <c r="X2" s="505"/>
      <c r="Y2" s="512"/>
    </row>
    <row r="3" s="502" customFormat="1" ht="27" outlineLevel="1" spans="1:25">
      <c r="A3" s="510"/>
      <c r="B3" s="511"/>
      <c r="C3" s="505"/>
      <c r="D3" s="505"/>
      <c r="E3" s="505"/>
      <c r="F3" s="505"/>
      <c r="G3" s="505"/>
      <c r="H3" s="505"/>
      <c r="I3" s="512"/>
      <c r="J3" s="513"/>
      <c r="K3" s="513"/>
      <c r="L3" s="513"/>
      <c r="M3" s="513"/>
      <c r="N3" s="505"/>
      <c r="O3" s="185"/>
      <c r="P3" s="514"/>
      <c r="Q3" s="514"/>
      <c r="R3" s="515"/>
      <c r="S3" s="505"/>
      <c r="T3" s="505" t="s">
        <v>3667</v>
      </c>
      <c r="U3" s="505" t="s">
        <v>3668</v>
      </c>
      <c r="V3" s="505"/>
      <c r="W3" s="505"/>
      <c r="X3" s="505"/>
      <c r="Y3" s="512"/>
    </row>
    <row r="4" s="502" customFormat="1" ht="27" outlineLevel="1" spans="1:25">
      <c r="A4" s="510"/>
      <c r="B4" s="511"/>
      <c r="C4" s="505"/>
      <c r="D4" s="505"/>
      <c r="E4" s="505"/>
      <c r="F4" s="505"/>
      <c r="G4" s="505"/>
      <c r="H4" s="505"/>
      <c r="I4" s="512"/>
      <c r="J4" s="513"/>
      <c r="K4" s="513"/>
      <c r="L4" s="513"/>
      <c r="M4" s="513"/>
      <c r="N4" s="505"/>
      <c r="O4" s="185"/>
      <c r="P4" s="514"/>
      <c r="Q4" s="514"/>
      <c r="R4" s="515"/>
      <c r="S4" s="505"/>
      <c r="T4" s="505" t="s">
        <v>3667</v>
      </c>
      <c r="U4" s="505" t="s">
        <v>3668</v>
      </c>
      <c r="V4" s="505"/>
      <c r="W4" s="505"/>
      <c r="X4" s="505"/>
      <c r="Y4" s="512"/>
    </row>
    <row r="5" spans="1:25">
      <c r="A5" s="492" t="s">
        <v>3673</v>
      </c>
      <c r="B5" s="492" t="s">
        <v>3674</v>
      </c>
      <c r="C5" s="492" t="s">
        <v>3675</v>
      </c>
      <c r="D5" s="494" t="s">
        <v>229</v>
      </c>
      <c r="E5" s="494" t="s">
        <v>230</v>
      </c>
      <c r="F5" s="494"/>
      <c r="G5" s="495" t="s">
        <v>3676</v>
      </c>
      <c r="H5" s="495" t="s">
        <v>3677</v>
      </c>
      <c r="K5" s="495" t="s">
        <v>3678</v>
      </c>
      <c r="L5" s="495"/>
      <c r="M5" s="495"/>
      <c r="N5" s="495"/>
      <c r="O5" s="495"/>
      <c r="P5" s="494"/>
      <c r="Q5" s="495"/>
      <c r="R5" s="495"/>
      <c r="U5" s="495" t="s">
        <v>3679</v>
      </c>
      <c r="V5" s="495"/>
      <c r="W5" s="495" t="s">
        <v>3676</v>
      </c>
      <c r="X5" s="495" t="s">
        <v>3677</v>
      </c>
      <c r="Y5" s="494" t="s">
        <v>3680</v>
      </c>
    </row>
    <row r="6" spans="1:25">
      <c r="A6" s="492"/>
      <c r="B6" s="492"/>
      <c r="C6" s="492"/>
      <c r="D6" s="494"/>
      <c r="E6" s="494"/>
      <c r="F6" s="494"/>
      <c r="G6" s="497"/>
      <c r="H6" s="497"/>
      <c r="K6" s="497"/>
      <c r="L6" s="497"/>
      <c r="M6" s="497"/>
      <c r="N6" s="497"/>
      <c r="O6" s="497"/>
      <c r="P6" s="494"/>
      <c r="Q6" s="497"/>
      <c r="R6" s="497"/>
      <c r="U6" s="497"/>
      <c r="V6" s="497"/>
      <c r="W6" s="497"/>
      <c r="X6" s="497"/>
      <c r="Y6" s="494"/>
    </row>
    <row r="7" spans="1:25">
      <c r="A7" s="5" t="s">
        <v>488</v>
      </c>
      <c r="B7" s="5" t="s">
        <v>43</v>
      </c>
      <c r="C7" s="5" t="s">
        <v>49</v>
      </c>
      <c r="D7" s="5"/>
      <c r="E7" s="5" t="s">
        <v>3681</v>
      </c>
      <c r="F7" s="5" t="s">
        <v>490</v>
      </c>
      <c r="G7" s="5" t="s">
        <v>348</v>
      </c>
      <c r="H7" s="5" t="s">
        <v>491</v>
      </c>
      <c r="I7" t="s">
        <v>374</v>
      </c>
      <c r="K7" s="5" t="s">
        <v>245</v>
      </c>
      <c r="L7" s="516"/>
      <c r="M7" s="516"/>
      <c r="N7" s="516"/>
      <c r="O7" s="5"/>
      <c r="P7" s="498"/>
      <c r="Q7" s="5"/>
      <c r="R7" s="5"/>
      <c r="U7" s="5" t="s">
        <v>3682</v>
      </c>
      <c r="V7" s="5" t="s">
        <v>490</v>
      </c>
      <c r="W7" s="5" t="s">
        <v>348</v>
      </c>
      <c r="X7" s="5" t="s">
        <v>491</v>
      </c>
      <c r="Y7" s="5" t="s">
        <v>491</v>
      </c>
    </row>
    <row r="8" spans="1:25">
      <c r="A8" s="5" t="s">
        <v>701</v>
      </c>
      <c r="B8" s="5" t="s">
        <v>43</v>
      </c>
      <c r="C8" s="5" t="s">
        <v>48</v>
      </c>
      <c r="D8" s="5" t="s">
        <v>702</v>
      </c>
      <c r="E8" s="5" t="s">
        <v>703</v>
      </c>
      <c r="F8" s="5" t="s">
        <v>704</v>
      </c>
      <c r="G8" s="5" t="s">
        <v>348</v>
      </c>
      <c r="H8" s="5" t="s">
        <v>705</v>
      </c>
      <c r="I8" t="s">
        <v>374</v>
      </c>
      <c r="K8" s="5" t="s">
        <v>245</v>
      </c>
      <c r="L8" s="516"/>
      <c r="M8" s="516"/>
      <c r="N8" s="516"/>
      <c r="O8" s="5"/>
      <c r="P8" s="498"/>
      <c r="Q8" s="5"/>
      <c r="R8" s="5"/>
      <c r="U8" s="5" t="s">
        <v>3682</v>
      </c>
      <c r="V8" s="5" t="s">
        <v>704</v>
      </c>
      <c r="W8" s="5" t="s">
        <v>348</v>
      </c>
      <c r="X8" s="5" t="s">
        <v>705</v>
      </c>
      <c r="Y8" s="5" t="s">
        <v>3683</v>
      </c>
    </row>
    <row r="9" spans="1:25">
      <c r="A9" s="5" t="s">
        <v>707</v>
      </c>
      <c r="B9" s="5" t="s">
        <v>43</v>
      </c>
      <c r="C9" s="5" t="s">
        <v>48</v>
      </c>
      <c r="D9" s="5" t="s">
        <v>702</v>
      </c>
      <c r="E9" s="5" t="s">
        <v>708</v>
      </c>
      <c r="F9" s="5" t="s">
        <v>709</v>
      </c>
      <c r="G9" s="5" t="s">
        <v>348</v>
      </c>
      <c r="H9" s="5" t="s">
        <v>710</v>
      </c>
      <c r="I9" t="s">
        <v>374</v>
      </c>
      <c r="K9" s="5" t="s">
        <v>245</v>
      </c>
      <c r="L9" s="516"/>
      <c r="M9" s="516"/>
      <c r="N9" s="516"/>
      <c r="O9" s="5"/>
      <c r="P9" s="498"/>
      <c r="Q9" s="5"/>
      <c r="R9" s="5"/>
      <c r="U9" s="5" t="s">
        <v>3682</v>
      </c>
      <c r="V9" s="5" t="s">
        <v>709</v>
      </c>
      <c r="W9" s="5" t="s">
        <v>348</v>
      </c>
      <c r="X9" s="5" t="s">
        <v>710</v>
      </c>
      <c r="Y9" s="5" t="s">
        <v>710</v>
      </c>
    </row>
    <row r="10" spans="1:25">
      <c r="A10" s="5" t="s">
        <v>712</v>
      </c>
      <c r="B10" s="5" t="s">
        <v>43</v>
      </c>
      <c r="C10" s="5" t="s">
        <v>48</v>
      </c>
      <c r="D10" s="5" t="s">
        <v>702</v>
      </c>
      <c r="E10" s="5" t="s">
        <v>713</v>
      </c>
      <c r="F10" s="5" t="s">
        <v>714</v>
      </c>
      <c r="G10" s="5" t="s">
        <v>348</v>
      </c>
      <c r="H10" s="5" t="s">
        <v>715</v>
      </c>
      <c r="I10" t="s">
        <v>374</v>
      </c>
      <c r="K10" s="5" t="s">
        <v>245</v>
      </c>
      <c r="L10" s="516"/>
      <c r="M10" s="516"/>
      <c r="N10" s="516"/>
      <c r="O10" s="5"/>
      <c r="P10" s="498"/>
      <c r="Q10" s="5"/>
      <c r="R10" s="5"/>
      <c r="U10" s="5" t="s">
        <v>3682</v>
      </c>
      <c r="V10" s="5" t="s">
        <v>714</v>
      </c>
      <c r="W10" s="5" t="s">
        <v>348</v>
      </c>
      <c r="X10" s="5" t="s">
        <v>715</v>
      </c>
      <c r="Y10" s="5" t="s">
        <v>715</v>
      </c>
    </row>
    <row r="11" spans="1:25">
      <c r="A11" s="5" t="s">
        <v>717</v>
      </c>
      <c r="B11" s="5" t="s">
        <v>43</v>
      </c>
      <c r="C11" s="5" t="s">
        <v>48</v>
      </c>
      <c r="D11" s="5" t="s">
        <v>702</v>
      </c>
      <c r="E11" s="5" t="s">
        <v>718</v>
      </c>
      <c r="F11" s="5" t="s">
        <v>719</v>
      </c>
      <c r="G11" s="5" t="s">
        <v>348</v>
      </c>
      <c r="H11" s="5" t="s">
        <v>720</v>
      </c>
      <c r="I11" t="s">
        <v>374</v>
      </c>
      <c r="K11" s="5" t="s">
        <v>245</v>
      </c>
      <c r="L11" s="516"/>
      <c r="M11" s="516"/>
      <c r="N11" s="516"/>
      <c r="O11" s="5"/>
      <c r="P11" s="498"/>
      <c r="Q11" s="5"/>
      <c r="R11" s="5"/>
      <c r="U11" s="5" t="s">
        <v>3682</v>
      </c>
      <c r="V11" s="5" t="s">
        <v>719</v>
      </c>
      <c r="W11" s="5" t="s">
        <v>348</v>
      </c>
      <c r="X11" s="5" t="s">
        <v>720</v>
      </c>
      <c r="Y11" s="5" t="s">
        <v>720</v>
      </c>
    </row>
    <row r="12" spans="1:25">
      <c r="A12" s="5" t="s">
        <v>368</v>
      </c>
      <c r="B12" s="5" t="s">
        <v>25</v>
      </c>
      <c r="C12" s="5" t="s">
        <v>369</v>
      </c>
      <c r="D12" s="5"/>
      <c r="E12" s="5" t="s">
        <v>370</v>
      </c>
      <c r="F12" s="5" t="s">
        <v>371</v>
      </c>
      <c r="G12" s="5" t="s">
        <v>348</v>
      </c>
      <c r="H12" s="5" t="s">
        <v>372</v>
      </c>
      <c r="I12" t="s">
        <v>374</v>
      </c>
      <c r="K12" s="5" t="s">
        <v>245</v>
      </c>
      <c r="L12" s="516"/>
      <c r="M12" s="516"/>
      <c r="N12" s="516"/>
      <c r="O12" s="5"/>
      <c r="P12" s="498"/>
      <c r="Q12" s="5"/>
      <c r="R12" s="5"/>
      <c r="U12" s="5" t="s">
        <v>3684</v>
      </c>
      <c r="V12" s="5" t="s">
        <v>371</v>
      </c>
      <c r="W12" s="5" t="s">
        <v>348</v>
      </c>
      <c r="X12" s="5" t="s">
        <v>372</v>
      </c>
      <c r="Y12" s="5" t="s">
        <v>372</v>
      </c>
    </row>
    <row r="13" spans="1:25">
      <c r="A13" s="5" t="s">
        <v>375</v>
      </c>
      <c r="B13" s="5" t="s">
        <v>25</v>
      </c>
      <c r="C13" s="5" t="s">
        <v>369</v>
      </c>
      <c r="D13" s="5"/>
      <c r="E13" s="5" t="s">
        <v>376</v>
      </c>
      <c r="F13" s="5" t="s">
        <v>377</v>
      </c>
      <c r="G13" s="5" t="s">
        <v>348</v>
      </c>
      <c r="H13" s="5" t="s">
        <v>378</v>
      </c>
      <c r="I13" t="s">
        <v>374</v>
      </c>
      <c r="K13" s="5" t="s">
        <v>332</v>
      </c>
      <c r="L13" s="516"/>
      <c r="M13" s="516"/>
      <c r="N13" s="516"/>
      <c r="O13" s="5"/>
      <c r="P13" s="498"/>
      <c r="Q13" s="5"/>
      <c r="R13" s="5"/>
      <c r="U13" s="5" t="s">
        <v>3684</v>
      </c>
      <c r="V13" s="5" t="s">
        <v>377</v>
      </c>
      <c r="W13" s="5" t="s">
        <v>348</v>
      </c>
      <c r="X13" s="5" t="s">
        <v>378</v>
      </c>
      <c r="Y13" s="5" t="s">
        <v>378</v>
      </c>
    </row>
    <row r="14" spans="1:25">
      <c r="A14" s="5" t="s">
        <v>3685</v>
      </c>
      <c r="B14" s="5" t="s">
        <v>28</v>
      </c>
      <c r="C14" s="5" t="s">
        <v>33</v>
      </c>
      <c r="D14" s="5" t="s">
        <v>186</v>
      </c>
      <c r="E14" s="5" t="s">
        <v>3686</v>
      </c>
      <c r="F14" s="5" t="s">
        <v>3687</v>
      </c>
      <c r="G14" s="5" t="s">
        <v>3688</v>
      </c>
      <c r="H14" s="5" t="s">
        <v>3689</v>
      </c>
      <c r="I14" t="s">
        <v>374</v>
      </c>
      <c r="K14" s="5" t="s">
        <v>245</v>
      </c>
      <c r="L14" s="516"/>
      <c r="M14" s="516"/>
      <c r="N14" s="516"/>
      <c r="O14" s="5"/>
      <c r="P14" s="498"/>
      <c r="Q14" s="5"/>
      <c r="R14" s="5"/>
      <c r="U14" s="5" t="s">
        <v>3682</v>
      </c>
      <c r="V14" s="5" t="s">
        <v>3687</v>
      </c>
      <c r="W14" s="5" t="s">
        <v>3688</v>
      </c>
      <c r="X14" s="5" t="s">
        <v>3689</v>
      </c>
      <c r="Y14" s="5" t="s">
        <v>3690</v>
      </c>
    </row>
    <row r="15" spans="1:25">
      <c r="A15" s="5" t="s">
        <v>3691</v>
      </c>
      <c r="B15" s="5" t="s">
        <v>28</v>
      </c>
      <c r="C15" s="5" t="s">
        <v>33</v>
      </c>
      <c r="D15" s="5"/>
      <c r="E15" s="5" t="s">
        <v>3692</v>
      </c>
      <c r="F15" s="5" t="s">
        <v>3693</v>
      </c>
      <c r="G15" s="5" t="s">
        <v>348</v>
      </c>
      <c r="H15" s="5" t="s">
        <v>3694</v>
      </c>
      <c r="I15" t="s">
        <v>374</v>
      </c>
      <c r="K15" s="5" t="s">
        <v>245</v>
      </c>
      <c r="L15" s="516"/>
      <c r="M15" s="516"/>
      <c r="N15" s="516"/>
      <c r="O15" s="5"/>
      <c r="P15" s="498"/>
      <c r="Q15" s="5"/>
      <c r="R15" s="5"/>
      <c r="U15" s="5" t="s">
        <v>3682</v>
      </c>
      <c r="V15" s="5" t="s">
        <v>3693</v>
      </c>
      <c r="W15" s="5" t="s">
        <v>348</v>
      </c>
      <c r="X15" s="5" t="s">
        <v>3694</v>
      </c>
      <c r="Y15" s="5" t="s">
        <v>3694</v>
      </c>
    </row>
    <row r="16" spans="1:25">
      <c r="A16" s="5" t="s">
        <v>3695</v>
      </c>
      <c r="B16" s="5" t="s">
        <v>28</v>
      </c>
      <c r="C16" s="5" t="s">
        <v>33</v>
      </c>
      <c r="D16" s="5" t="s">
        <v>182</v>
      </c>
      <c r="E16" s="5" t="s">
        <v>3696</v>
      </c>
      <c r="F16" s="5" t="s">
        <v>3697</v>
      </c>
      <c r="G16" s="5" t="s">
        <v>3698</v>
      </c>
      <c r="H16" s="5" t="s">
        <v>3699</v>
      </c>
      <c r="I16" t="s">
        <v>374</v>
      </c>
      <c r="K16" s="5" t="s">
        <v>342</v>
      </c>
      <c r="L16" s="516"/>
      <c r="M16" s="516"/>
      <c r="N16" s="516"/>
      <c r="O16" s="5"/>
      <c r="P16" s="498"/>
      <c r="Q16" s="5"/>
      <c r="R16" s="5"/>
      <c r="U16" s="5" t="s">
        <v>3682</v>
      </c>
      <c r="V16" s="5" t="s">
        <v>3697</v>
      </c>
      <c r="W16" s="5" t="s">
        <v>3698</v>
      </c>
      <c r="X16" s="5" t="s">
        <v>3699</v>
      </c>
      <c r="Y16" s="5" t="s">
        <v>3700</v>
      </c>
    </row>
    <row r="17" spans="1:25">
      <c r="A17" s="5" t="s">
        <v>3701</v>
      </c>
      <c r="B17" s="5" t="s">
        <v>28</v>
      </c>
      <c r="C17" s="5" t="s">
        <v>33</v>
      </c>
      <c r="D17" s="5" t="s">
        <v>186</v>
      </c>
      <c r="E17" s="5" t="s">
        <v>3702</v>
      </c>
      <c r="F17" s="5" t="s">
        <v>3703</v>
      </c>
      <c r="G17" s="5" t="s">
        <v>348</v>
      </c>
      <c r="H17" s="5" t="s">
        <v>3704</v>
      </c>
      <c r="I17" t="s">
        <v>374</v>
      </c>
      <c r="K17" s="5" t="s">
        <v>245</v>
      </c>
      <c r="L17" s="516"/>
      <c r="M17" s="516"/>
      <c r="N17" s="516"/>
      <c r="O17" s="5"/>
      <c r="P17" s="498"/>
      <c r="Q17" s="5"/>
      <c r="R17" s="5"/>
      <c r="U17" s="5" t="s">
        <v>3682</v>
      </c>
      <c r="V17" s="5" t="s">
        <v>3703</v>
      </c>
      <c r="W17" s="5" t="s">
        <v>348</v>
      </c>
      <c r="X17" s="5" t="s">
        <v>3704</v>
      </c>
      <c r="Y17" s="5" t="s">
        <v>3705</v>
      </c>
    </row>
    <row r="18" spans="1:25">
      <c r="A18" s="5" t="s">
        <v>3706</v>
      </c>
      <c r="B18" s="5" t="s">
        <v>28</v>
      </c>
      <c r="C18" s="5" t="s">
        <v>33</v>
      </c>
      <c r="D18" s="5" t="s">
        <v>186</v>
      </c>
      <c r="E18" s="5" t="s">
        <v>3707</v>
      </c>
      <c r="F18" s="5" t="s">
        <v>3708</v>
      </c>
      <c r="G18" s="5" t="s">
        <v>348</v>
      </c>
      <c r="H18" s="5" t="s">
        <v>3709</v>
      </c>
      <c r="I18" t="s">
        <v>374</v>
      </c>
      <c r="K18" s="5" t="s">
        <v>245</v>
      </c>
      <c r="L18" s="516"/>
      <c r="M18" s="516"/>
      <c r="N18" s="516"/>
      <c r="O18" s="5"/>
      <c r="P18" s="498"/>
      <c r="Q18" s="5"/>
      <c r="R18" s="5"/>
      <c r="U18" s="5" t="s">
        <v>3682</v>
      </c>
      <c r="V18" s="5" t="s">
        <v>3708</v>
      </c>
      <c r="W18" s="5" t="s">
        <v>348</v>
      </c>
      <c r="X18" s="5" t="s">
        <v>3709</v>
      </c>
      <c r="Y18" s="5" t="s">
        <v>3710</v>
      </c>
    </row>
    <row r="19" spans="1:25">
      <c r="A19" s="5" t="s">
        <v>3711</v>
      </c>
      <c r="B19" s="5" t="s">
        <v>28</v>
      </c>
      <c r="C19" s="5" t="s">
        <v>33</v>
      </c>
      <c r="D19" s="5"/>
      <c r="E19" s="5" t="s">
        <v>3712</v>
      </c>
      <c r="F19" s="5" t="s">
        <v>3713</v>
      </c>
      <c r="G19" s="5" t="s">
        <v>348</v>
      </c>
      <c r="H19" s="5" t="s">
        <v>3714</v>
      </c>
      <c r="I19" t="s">
        <v>374</v>
      </c>
      <c r="K19" s="5" t="s">
        <v>245</v>
      </c>
      <c r="L19" s="516"/>
      <c r="M19" s="516"/>
      <c r="N19" s="516"/>
      <c r="O19" s="5"/>
      <c r="P19" s="498"/>
      <c r="Q19" s="5"/>
      <c r="R19" s="5"/>
      <c r="U19" s="5" t="s">
        <v>3682</v>
      </c>
      <c r="V19" s="5" t="s">
        <v>3713</v>
      </c>
      <c r="W19" s="5" t="s">
        <v>348</v>
      </c>
      <c r="X19" s="5" t="s">
        <v>3714</v>
      </c>
      <c r="Y19" s="5" t="s">
        <v>3715</v>
      </c>
    </row>
    <row r="20" spans="1:25">
      <c r="A20" s="5" t="s">
        <v>3716</v>
      </c>
      <c r="B20" s="5" t="s">
        <v>28</v>
      </c>
      <c r="C20" s="5" t="s">
        <v>33</v>
      </c>
      <c r="D20" s="5"/>
      <c r="E20" s="5" t="s">
        <v>3717</v>
      </c>
      <c r="F20" s="5" t="s">
        <v>3718</v>
      </c>
      <c r="G20" s="5" t="s">
        <v>348</v>
      </c>
      <c r="H20" s="5" t="s">
        <v>3719</v>
      </c>
      <c r="I20" t="s">
        <v>374</v>
      </c>
      <c r="K20" s="5" t="s">
        <v>245</v>
      </c>
      <c r="L20" s="516"/>
      <c r="M20" s="516"/>
      <c r="N20" s="516"/>
      <c r="O20" s="5"/>
      <c r="P20" s="498"/>
      <c r="Q20" s="5"/>
      <c r="R20" s="5"/>
      <c r="U20" s="5" t="s">
        <v>3682</v>
      </c>
      <c r="V20" s="5" t="s">
        <v>3718</v>
      </c>
      <c r="W20" s="5" t="s">
        <v>348</v>
      </c>
      <c r="X20" s="5" t="s">
        <v>3719</v>
      </c>
      <c r="Y20" s="5" t="s">
        <v>3720</v>
      </c>
    </row>
    <row r="21" spans="1:25">
      <c r="A21" s="5" t="s">
        <v>3721</v>
      </c>
      <c r="B21" s="5" t="s">
        <v>28</v>
      </c>
      <c r="C21" s="5" t="s">
        <v>33</v>
      </c>
      <c r="D21" s="5" t="s">
        <v>186</v>
      </c>
      <c r="E21" s="5" t="s">
        <v>3722</v>
      </c>
      <c r="F21" s="5" t="s">
        <v>3723</v>
      </c>
      <c r="G21" s="5" t="s">
        <v>3724</v>
      </c>
      <c r="H21" s="5" t="s">
        <v>3725</v>
      </c>
      <c r="I21" t="s">
        <v>374</v>
      </c>
      <c r="K21" s="5" t="s">
        <v>245</v>
      </c>
      <c r="L21" s="516"/>
      <c r="M21" s="516"/>
      <c r="N21" s="516"/>
      <c r="O21" s="5"/>
      <c r="P21" s="498"/>
      <c r="Q21" s="5"/>
      <c r="R21" s="5"/>
      <c r="U21" s="5" t="s">
        <v>3682</v>
      </c>
      <c r="V21" s="5" t="s">
        <v>3723</v>
      </c>
      <c r="W21" s="5" t="s">
        <v>3724</v>
      </c>
      <c r="X21" s="5" t="s">
        <v>3725</v>
      </c>
      <c r="Y21" s="5" t="s">
        <v>3726</v>
      </c>
    </row>
    <row r="22" spans="1:25">
      <c r="A22" s="5" t="s">
        <v>3727</v>
      </c>
      <c r="B22" s="5" t="s">
        <v>28</v>
      </c>
      <c r="C22" s="5" t="s">
        <v>31</v>
      </c>
      <c r="D22" s="5" t="s">
        <v>186</v>
      </c>
      <c r="E22" s="5" t="s">
        <v>3728</v>
      </c>
      <c r="F22" s="5" t="s">
        <v>3729</v>
      </c>
      <c r="G22" s="5" t="s">
        <v>348</v>
      </c>
      <c r="H22" s="5" t="s">
        <v>3730</v>
      </c>
      <c r="I22" t="s">
        <v>374</v>
      </c>
      <c r="K22" s="5" t="s">
        <v>384</v>
      </c>
      <c r="L22" s="516"/>
      <c r="M22" s="516"/>
      <c r="N22" s="516"/>
      <c r="O22" s="5"/>
      <c r="P22" s="498"/>
      <c r="Q22" s="5"/>
      <c r="R22" s="5"/>
      <c r="U22" s="5" t="s">
        <v>3684</v>
      </c>
      <c r="V22" s="5" t="s">
        <v>3729</v>
      </c>
      <c r="W22" s="5" t="s">
        <v>348</v>
      </c>
      <c r="X22" s="5" t="s">
        <v>3730</v>
      </c>
      <c r="Y22" s="5" t="s">
        <v>3731</v>
      </c>
    </row>
    <row r="23" spans="1:25">
      <c r="A23" s="5" t="s">
        <v>2042</v>
      </c>
      <c r="B23" s="5" t="s">
        <v>90</v>
      </c>
      <c r="C23" s="5" t="s">
        <v>95</v>
      </c>
      <c r="D23" s="5" t="s">
        <v>186</v>
      </c>
      <c r="E23" s="5" t="s">
        <v>2043</v>
      </c>
      <c r="F23" s="5" t="s">
        <v>2044</v>
      </c>
      <c r="G23" s="5" t="s">
        <v>2045</v>
      </c>
      <c r="H23" s="5" t="s">
        <v>2046</v>
      </c>
      <c r="I23" t="s">
        <v>374</v>
      </c>
      <c r="K23" s="5" t="s">
        <v>342</v>
      </c>
      <c r="L23" s="516"/>
      <c r="M23" s="516"/>
      <c r="N23" s="516"/>
      <c r="O23" s="5"/>
      <c r="P23" s="498"/>
      <c r="Q23" s="5"/>
      <c r="R23" s="5"/>
      <c r="U23" s="5" t="s">
        <v>3684</v>
      </c>
      <c r="V23" s="5" t="s">
        <v>2044</v>
      </c>
      <c r="W23" s="5" t="s">
        <v>2045</v>
      </c>
      <c r="X23" s="5" t="s">
        <v>2046</v>
      </c>
      <c r="Y23" s="5" t="s">
        <v>3732</v>
      </c>
    </row>
    <row r="24" spans="1:25">
      <c r="A24" s="5" t="s">
        <v>3733</v>
      </c>
      <c r="B24" s="5" t="s">
        <v>105</v>
      </c>
      <c r="C24" s="5" t="s">
        <v>108</v>
      </c>
      <c r="D24" s="5" t="s">
        <v>702</v>
      </c>
      <c r="E24" s="5" t="s">
        <v>3734</v>
      </c>
      <c r="F24" s="5" t="s">
        <v>3735</v>
      </c>
      <c r="G24" s="5" t="s">
        <v>3736</v>
      </c>
      <c r="H24" s="5" t="s">
        <v>3737</v>
      </c>
      <c r="I24" t="s">
        <v>374</v>
      </c>
      <c r="K24" s="5" t="s">
        <v>245</v>
      </c>
      <c r="L24" s="516"/>
      <c r="M24" s="516"/>
      <c r="N24" s="516"/>
      <c r="O24" s="5"/>
      <c r="P24" s="498"/>
      <c r="Q24" s="5"/>
      <c r="R24" s="5"/>
      <c r="U24" s="5" t="s">
        <v>3682</v>
      </c>
      <c r="V24" s="5" t="s">
        <v>3735</v>
      </c>
      <c r="W24" s="5" t="s">
        <v>3736</v>
      </c>
      <c r="X24" s="5" t="s">
        <v>3737</v>
      </c>
      <c r="Y24" s="5" t="s">
        <v>3738</v>
      </c>
    </row>
    <row r="25" spans="1:25">
      <c r="A25" s="5" t="s">
        <v>3739</v>
      </c>
      <c r="B25" s="5" t="s">
        <v>105</v>
      </c>
      <c r="C25" s="5" t="s">
        <v>108</v>
      </c>
      <c r="D25" s="5" t="s">
        <v>702</v>
      </c>
      <c r="E25" s="5" t="s">
        <v>3740</v>
      </c>
      <c r="F25" s="5" t="s">
        <v>3741</v>
      </c>
      <c r="G25" s="5" t="s">
        <v>348</v>
      </c>
      <c r="H25" s="5" t="s">
        <v>3742</v>
      </c>
      <c r="I25" t="s">
        <v>374</v>
      </c>
      <c r="K25" s="5" t="s">
        <v>245</v>
      </c>
      <c r="L25" s="516"/>
      <c r="M25" s="516"/>
      <c r="N25" s="516"/>
      <c r="O25" s="5"/>
      <c r="P25" s="498"/>
      <c r="Q25" s="5"/>
      <c r="R25" s="5"/>
      <c r="U25" s="5" t="s">
        <v>3682</v>
      </c>
      <c r="V25" s="5" t="s">
        <v>3741</v>
      </c>
      <c r="W25" s="5" t="s">
        <v>348</v>
      </c>
      <c r="X25" s="5" t="s">
        <v>3742</v>
      </c>
      <c r="Y25" s="5" t="s">
        <v>3742</v>
      </c>
    </row>
    <row r="26" spans="1:25">
      <c r="A26" s="5" t="s">
        <v>2408</v>
      </c>
      <c r="B26" s="5" t="s">
        <v>105</v>
      </c>
      <c r="C26" s="5" t="s">
        <v>114</v>
      </c>
      <c r="D26" s="5" t="s">
        <v>186</v>
      </c>
      <c r="E26" s="5" t="s">
        <v>2409</v>
      </c>
      <c r="F26" s="5" t="s">
        <v>2410</v>
      </c>
      <c r="G26" s="5" t="s">
        <v>2411</v>
      </c>
      <c r="H26" s="5" t="s">
        <v>2412</v>
      </c>
      <c r="I26" t="s">
        <v>374</v>
      </c>
      <c r="K26" s="5" t="s">
        <v>245</v>
      </c>
      <c r="L26" s="516"/>
      <c r="M26" s="516"/>
      <c r="N26" s="516"/>
      <c r="O26" s="5"/>
      <c r="P26" s="498"/>
      <c r="Q26" s="5"/>
      <c r="R26" s="5"/>
      <c r="U26" s="5" t="s">
        <v>3682</v>
      </c>
      <c r="V26" s="5" t="s">
        <v>2410</v>
      </c>
      <c r="W26" s="5" t="s">
        <v>2411</v>
      </c>
      <c r="X26" s="5" t="s">
        <v>2412</v>
      </c>
      <c r="Y26" s="5" t="s">
        <v>3743</v>
      </c>
    </row>
    <row r="27" spans="1:25">
      <c r="A27" s="5" t="s">
        <v>2414</v>
      </c>
      <c r="B27" s="5" t="s">
        <v>105</v>
      </c>
      <c r="C27" s="5" t="s">
        <v>114</v>
      </c>
      <c r="D27" s="5" t="s">
        <v>186</v>
      </c>
      <c r="E27" s="5" t="s">
        <v>2415</v>
      </c>
      <c r="F27" s="5" t="s">
        <v>2416</v>
      </c>
      <c r="G27" s="5" t="s">
        <v>348</v>
      </c>
      <c r="H27" s="5" t="s">
        <v>2417</v>
      </c>
      <c r="I27" t="s">
        <v>374</v>
      </c>
      <c r="K27" s="5" t="s">
        <v>245</v>
      </c>
      <c r="L27" s="516"/>
      <c r="M27" s="516"/>
      <c r="N27" s="516"/>
      <c r="O27" s="5"/>
      <c r="P27" s="498"/>
      <c r="Q27" s="5"/>
      <c r="R27" s="5"/>
      <c r="U27" s="5" t="s">
        <v>3682</v>
      </c>
      <c r="V27" s="5" t="s">
        <v>2416</v>
      </c>
      <c r="W27" s="5" t="s">
        <v>348</v>
      </c>
      <c r="X27" s="5" t="s">
        <v>2417</v>
      </c>
      <c r="Y27" s="5" t="s">
        <v>3744</v>
      </c>
    </row>
    <row r="28" spans="1:25">
      <c r="A28" s="499"/>
      <c r="B28" s="5"/>
      <c r="C28" s="5"/>
      <c r="D28" s="5" t="s">
        <v>186</v>
      </c>
      <c r="E28" s="5"/>
      <c r="F28" s="5" t="s">
        <v>2416</v>
      </c>
      <c r="G28" s="5" t="s">
        <v>2418</v>
      </c>
      <c r="H28" s="5" t="s">
        <v>2419</v>
      </c>
      <c r="I28" t="s">
        <v>374</v>
      </c>
      <c r="K28" s="5" t="s">
        <v>245</v>
      </c>
      <c r="L28" s="516"/>
      <c r="M28" s="516"/>
      <c r="N28" s="516"/>
      <c r="O28" s="5"/>
      <c r="P28" s="5"/>
      <c r="Q28" s="5"/>
      <c r="R28" s="5"/>
      <c r="U28" s="5" t="s">
        <v>3682</v>
      </c>
      <c r="V28" s="5" t="s">
        <v>2416</v>
      </c>
      <c r="W28" s="5" t="s">
        <v>2418</v>
      </c>
      <c r="X28" s="5" t="s">
        <v>2419</v>
      </c>
      <c r="Y28" s="5"/>
    </row>
    <row r="29" spans="1:25">
      <c r="A29" s="499"/>
      <c r="B29" s="5"/>
      <c r="C29" s="5"/>
      <c r="D29" s="5" t="s">
        <v>186</v>
      </c>
      <c r="E29" s="5"/>
      <c r="F29" s="5" t="s">
        <v>2416</v>
      </c>
      <c r="G29" s="5" t="s">
        <v>2420</v>
      </c>
      <c r="H29" s="5" t="s">
        <v>2421</v>
      </c>
      <c r="I29" t="s">
        <v>374</v>
      </c>
      <c r="K29" s="5" t="s">
        <v>245</v>
      </c>
      <c r="L29" s="516"/>
      <c r="M29" s="516"/>
      <c r="N29" s="516"/>
      <c r="O29" s="5"/>
      <c r="P29" s="5"/>
      <c r="Q29" s="5"/>
      <c r="R29" s="5"/>
      <c r="U29" s="5" t="s">
        <v>3682</v>
      </c>
      <c r="V29" s="5" t="s">
        <v>2416</v>
      </c>
      <c r="W29" s="5" t="s">
        <v>2420</v>
      </c>
      <c r="X29" s="5" t="s">
        <v>2421</v>
      </c>
      <c r="Y29" s="5"/>
    </row>
    <row r="30" spans="1:25">
      <c r="A30" s="5" t="s">
        <v>2422</v>
      </c>
      <c r="B30" s="5" t="s">
        <v>105</v>
      </c>
      <c r="C30" s="5" t="s">
        <v>114</v>
      </c>
      <c r="D30" s="5" t="s">
        <v>186</v>
      </c>
      <c r="E30" s="5" t="s">
        <v>2423</v>
      </c>
      <c r="F30" s="5" t="s">
        <v>2424</v>
      </c>
      <c r="G30" s="5" t="s">
        <v>2425</v>
      </c>
      <c r="H30" s="5" t="s">
        <v>2426</v>
      </c>
      <c r="I30" t="s">
        <v>374</v>
      </c>
      <c r="K30" s="5" t="s">
        <v>245</v>
      </c>
      <c r="L30" s="516"/>
      <c r="M30" s="516"/>
      <c r="N30" s="516"/>
      <c r="O30" s="5"/>
      <c r="P30" s="498"/>
      <c r="Q30" s="5"/>
      <c r="R30" s="5"/>
      <c r="U30" s="5" t="s">
        <v>3682</v>
      </c>
      <c r="V30" s="5" t="s">
        <v>2424</v>
      </c>
      <c r="W30" s="5" t="s">
        <v>2425</v>
      </c>
      <c r="X30" s="5" t="s">
        <v>2426</v>
      </c>
      <c r="Y30" s="5" t="s">
        <v>3745</v>
      </c>
    </row>
    <row r="31" spans="1:25">
      <c r="A31" s="499"/>
      <c r="B31" s="5"/>
      <c r="C31" s="5"/>
      <c r="D31" s="5" t="s">
        <v>186</v>
      </c>
      <c r="E31" s="5"/>
      <c r="F31" s="5" t="s">
        <v>2424</v>
      </c>
      <c r="G31" s="5" t="s">
        <v>2427</v>
      </c>
      <c r="H31" s="5" t="s">
        <v>2428</v>
      </c>
      <c r="I31" t="s">
        <v>374</v>
      </c>
      <c r="K31" s="5" t="s">
        <v>245</v>
      </c>
      <c r="L31" s="516"/>
      <c r="M31" s="516"/>
      <c r="N31" s="516"/>
      <c r="O31" s="5"/>
      <c r="P31" s="5"/>
      <c r="Q31" s="5"/>
      <c r="R31" s="5"/>
      <c r="U31" s="5" t="s">
        <v>3682</v>
      </c>
      <c r="V31" s="5" t="s">
        <v>2424</v>
      </c>
      <c r="W31" s="5" t="s">
        <v>2427</v>
      </c>
      <c r="X31" s="5" t="s">
        <v>2428</v>
      </c>
      <c r="Y31" s="5"/>
    </row>
    <row r="32" spans="1:25">
      <c r="A32" s="5" t="s">
        <v>2429</v>
      </c>
      <c r="B32" s="5" t="s">
        <v>105</v>
      </c>
      <c r="C32" s="5" t="s">
        <v>114</v>
      </c>
      <c r="D32" s="5" t="s">
        <v>186</v>
      </c>
      <c r="E32" s="5" t="s">
        <v>2430</v>
      </c>
      <c r="F32" s="5" t="s">
        <v>2431</v>
      </c>
      <c r="G32" s="5" t="s">
        <v>348</v>
      </c>
      <c r="H32" s="5" t="s">
        <v>2432</v>
      </c>
      <c r="I32" t="s">
        <v>374</v>
      </c>
      <c r="K32" s="5" t="s">
        <v>245</v>
      </c>
      <c r="L32" s="516"/>
      <c r="M32" s="516"/>
      <c r="N32" s="516"/>
      <c r="O32" s="5"/>
      <c r="P32" s="498"/>
      <c r="Q32" s="5"/>
      <c r="R32" s="5"/>
      <c r="U32" s="5" t="s">
        <v>3682</v>
      </c>
      <c r="V32" s="5" t="s">
        <v>2431</v>
      </c>
      <c r="W32" s="5" t="s">
        <v>348</v>
      </c>
      <c r="X32" s="5" t="s">
        <v>2432</v>
      </c>
      <c r="Y32" s="5" t="s">
        <v>2432</v>
      </c>
    </row>
    <row r="33" spans="1:25">
      <c r="A33" s="5" t="s">
        <v>2433</v>
      </c>
      <c r="B33" s="5" t="s">
        <v>105</v>
      </c>
      <c r="C33" s="5" t="s">
        <v>114</v>
      </c>
      <c r="D33" s="5" t="s">
        <v>186</v>
      </c>
      <c r="E33" s="5" t="s">
        <v>2434</v>
      </c>
      <c r="F33" s="5" t="s">
        <v>2435</v>
      </c>
      <c r="G33" s="5" t="s">
        <v>348</v>
      </c>
      <c r="H33" s="5" t="s">
        <v>2436</v>
      </c>
      <c r="I33" t="s">
        <v>374</v>
      </c>
      <c r="K33" s="5" t="s">
        <v>245</v>
      </c>
      <c r="L33" s="516"/>
      <c r="M33" s="516"/>
      <c r="N33" s="516"/>
      <c r="O33" s="5"/>
      <c r="P33" s="498"/>
      <c r="Q33" s="5"/>
      <c r="R33" s="5"/>
      <c r="U33" s="5" t="s">
        <v>3682</v>
      </c>
      <c r="V33" s="5" t="s">
        <v>2435</v>
      </c>
      <c r="W33" s="5" t="s">
        <v>348</v>
      </c>
      <c r="X33" s="5" t="s">
        <v>2436</v>
      </c>
      <c r="Y33" s="5" t="s">
        <v>2436</v>
      </c>
    </row>
    <row r="34" spans="1:25">
      <c r="A34" s="5" t="s">
        <v>3746</v>
      </c>
      <c r="B34" s="5" t="s">
        <v>105</v>
      </c>
      <c r="C34" s="5" t="s">
        <v>111</v>
      </c>
      <c r="D34" s="5" t="s">
        <v>187</v>
      </c>
      <c r="E34" s="5" t="s">
        <v>3747</v>
      </c>
      <c r="F34" s="5" t="s">
        <v>3748</v>
      </c>
      <c r="G34" s="5" t="s">
        <v>3749</v>
      </c>
      <c r="H34" s="5" t="s">
        <v>3750</v>
      </c>
      <c r="I34" t="s">
        <v>374</v>
      </c>
      <c r="K34" s="5" t="s">
        <v>332</v>
      </c>
      <c r="L34" s="516"/>
      <c r="M34" s="516"/>
      <c r="N34" s="516"/>
      <c r="O34" s="5"/>
      <c r="P34" s="498"/>
      <c r="Q34" s="5"/>
      <c r="R34" s="5"/>
      <c r="U34" s="5" t="s">
        <v>3684</v>
      </c>
      <c r="V34" s="5" t="s">
        <v>3748</v>
      </c>
      <c r="W34" s="5" t="s">
        <v>3749</v>
      </c>
      <c r="X34" s="5" t="s">
        <v>3750</v>
      </c>
      <c r="Y34" s="5" t="s">
        <v>3751</v>
      </c>
    </row>
    <row r="35" spans="1:25">
      <c r="A35" s="5" t="s">
        <v>3752</v>
      </c>
      <c r="B35" s="5" t="s">
        <v>105</v>
      </c>
      <c r="C35" s="5" t="s">
        <v>112</v>
      </c>
      <c r="D35" s="5" t="s">
        <v>1811</v>
      </c>
      <c r="E35" s="5" t="s">
        <v>3753</v>
      </c>
      <c r="F35" s="5" t="s">
        <v>2670</v>
      </c>
      <c r="G35" s="5" t="s">
        <v>3754</v>
      </c>
      <c r="H35" s="5" t="s">
        <v>2672</v>
      </c>
      <c r="I35" t="s">
        <v>374</v>
      </c>
      <c r="K35" s="5" t="s">
        <v>245</v>
      </c>
      <c r="L35" s="516"/>
      <c r="M35" s="516"/>
      <c r="N35" s="516"/>
      <c r="O35" s="5"/>
      <c r="P35" s="498"/>
      <c r="Q35" s="5"/>
      <c r="R35" s="5"/>
      <c r="U35" s="5" t="s">
        <v>3682</v>
      </c>
      <c r="V35" s="5" t="s">
        <v>2670</v>
      </c>
      <c r="W35" s="5" t="s">
        <v>3754</v>
      </c>
      <c r="X35" s="5" t="s">
        <v>2672</v>
      </c>
      <c r="Y35" s="5" t="s">
        <v>3755</v>
      </c>
    </row>
    <row r="36" spans="1:25">
      <c r="A36" s="5" t="s">
        <v>3756</v>
      </c>
      <c r="B36" s="5" t="s">
        <v>116</v>
      </c>
      <c r="C36" s="5" t="s">
        <v>117</v>
      </c>
      <c r="D36" s="5" t="s">
        <v>1811</v>
      </c>
      <c r="E36" s="5" t="s">
        <v>3757</v>
      </c>
      <c r="F36" s="5" t="s">
        <v>3758</v>
      </c>
      <c r="G36" s="5" t="s">
        <v>3759</v>
      </c>
      <c r="H36" s="5" t="s">
        <v>3760</v>
      </c>
      <c r="I36" t="s">
        <v>374</v>
      </c>
      <c r="K36" s="5" t="s">
        <v>245</v>
      </c>
      <c r="L36" s="516"/>
      <c r="M36" s="516"/>
      <c r="N36" s="516"/>
      <c r="O36" s="5"/>
      <c r="P36" s="498"/>
      <c r="Q36" s="5"/>
      <c r="R36" s="5"/>
      <c r="U36" s="5" t="s">
        <v>3682</v>
      </c>
      <c r="V36" s="5" t="s">
        <v>3758</v>
      </c>
      <c r="W36" s="5" t="s">
        <v>3759</v>
      </c>
      <c r="X36" s="5" t="s">
        <v>3760</v>
      </c>
      <c r="Y36" s="5" t="s">
        <v>3761</v>
      </c>
    </row>
    <row r="37" spans="1:25">
      <c r="A37" s="5" t="s">
        <v>3762</v>
      </c>
      <c r="B37" s="5" t="s">
        <v>116</v>
      </c>
      <c r="C37" s="5" t="s">
        <v>117</v>
      </c>
      <c r="D37" s="5" t="s">
        <v>1811</v>
      </c>
      <c r="E37" s="5" t="s">
        <v>3763</v>
      </c>
      <c r="F37" s="5" t="s">
        <v>3764</v>
      </c>
      <c r="G37" s="5" t="s">
        <v>3765</v>
      </c>
      <c r="H37" s="5" t="s">
        <v>3766</v>
      </c>
      <c r="I37" t="s">
        <v>374</v>
      </c>
      <c r="K37" s="5" t="s">
        <v>245</v>
      </c>
      <c r="L37" s="516"/>
      <c r="M37" s="516"/>
      <c r="N37" s="516"/>
      <c r="O37" s="5"/>
      <c r="P37" s="498"/>
      <c r="Q37" s="5"/>
      <c r="R37" s="5"/>
      <c r="U37" s="5" t="s">
        <v>3682</v>
      </c>
      <c r="V37" s="5" t="s">
        <v>3764</v>
      </c>
      <c r="W37" s="5" t="s">
        <v>3765</v>
      </c>
      <c r="X37" s="5" t="s">
        <v>3766</v>
      </c>
      <c r="Y37" s="5" t="s">
        <v>3767</v>
      </c>
    </row>
    <row r="38" spans="1:25">
      <c r="A38" s="5" t="s">
        <v>3768</v>
      </c>
      <c r="B38" s="5" t="s">
        <v>116</v>
      </c>
      <c r="C38" s="5" t="s">
        <v>117</v>
      </c>
      <c r="D38" s="5" t="s">
        <v>1811</v>
      </c>
      <c r="E38" s="5" t="s">
        <v>3769</v>
      </c>
      <c r="F38" s="5" t="s">
        <v>3770</v>
      </c>
      <c r="G38" s="5" t="s">
        <v>3771</v>
      </c>
      <c r="H38" s="5" t="s">
        <v>3772</v>
      </c>
      <c r="I38" t="s">
        <v>374</v>
      </c>
      <c r="K38" s="5" t="s">
        <v>245</v>
      </c>
      <c r="L38" s="516"/>
      <c r="M38" s="516"/>
      <c r="N38" s="516"/>
      <c r="O38" s="5"/>
      <c r="P38" s="498"/>
      <c r="Q38" s="5"/>
      <c r="R38" s="5"/>
      <c r="U38" s="5" t="s">
        <v>3682</v>
      </c>
      <c r="V38" s="5" t="s">
        <v>3770</v>
      </c>
      <c r="W38" s="5" t="s">
        <v>3771</v>
      </c>
      <c r="X38" s="5" t="s">
        <v>3772</v>
      </c>
      <c r="Y38" s="5" t="s">
        <v>3773</v>
      </c>
    </row>
    <row r="39" spans="1:25">
      <c r="A39" s="5" t="s">
        <v>3774</v>
      </c>
      <c r="B39" s="5" t="s">
        <v>116</v>
      </c>
      <c r="C39" s="5" t="s">
        <v>117</v>
      </c>
      <c r="D39" s="5" t="s">
        <v>1811</v>
      </c>
      <c r="E39" s="5" t="s">
        <v>3775</v>
      </c>
      <c r="F39" s="5" t="s">
        <v>3776</v>
      </c>
      <c r="G39" s="5" t="s">
        <v>3777</v>
      </c>
      <c r="H39" s="5" t="s">
        <v>3778</v>
      </c>
      <c r="I39" t="s">
        <v>374</v>
      </c>
      <c r="K39" s="5" t="s">
        <v>245</v>
      </c>
      <c r="L39" s="516"/>
      <c r="M39" s="516"/>
      <c r="N39" s="516"/>
      <c r="O39" s="5"/>
      <c r="P39" s="498"/>
      <c r="Q39" s="5"/>
      <c r="R39" s="5"/>
      <c r="U39" s="5" t="s">
        <v>3682</v>
      </c>
      <c r="V39" s="5" t="s">
        <v>3776</v>
      </c>
      <c r="W39" s="5" t="s">
        <v>3777</v>
      </c>
      <c r="X39" s="5" t="s">
        <v>3778</v>
      </c>
      <c r="Y39" s="5" t="s">
        <v>3779</v>
      </c>
    </row>
    <row r="40" spans="1:25">
      <c r="A40" s="5" t="s">
        <v>3780</v>
      </c>
      <c r="B40" s="5" t="s">
        <v>116</v>
      </c>
      <c r="C40" s="5" t="s">
        <v>117</v>
      </c>
      <c r="D40" s="5" t="s">
        <v>1811</v>
      </c>
      <c r="E40" s="5" t="s">
        <v>3781</v>
      </c>
      <c r="F40" s="5" t="s">
        <v>3782</v>
      </c>
      <c r="G40" s="5" t="s">
        <v>348</v>
      </c>
      <c r="H40" s="5" t="s">
        <v>3783</v>
      </c>
      <c r="I40" t="s">
        <v>374</v>
      </c>
      <c r="K40" s="5" t="s">
        <v>245</v>
      </c>
      <c r="L40" s="516"/>
      <c r="M40" s="516"/>
      <c r="N40" s="516"/>
      <c r="O40" s="5"/>
      <c r="P40" s="498"/>
      <c r="Q40" s="5"/>
      <c r="R40" s="5"/>
      <c r="U40" s="5" t="s">
        <v>3682</v>
      </c>
      <c r="V40" s="5" t="s">
        <v>3782</v>
      </c>
      <c r="W40" s="5" t="s">
        <v>348</v>
      </c>
      <c r="X40" s="5" t="s">
        <v>3783</v>
      </c>
      <c r="Y40" s="5" t="s">
        <v>3783</v>
      </c>
    </row>
    <row r="41" spans="1:25">
      <c r="A41" s="5" t="s">
        <v>3784</v>
      </c>
      <c r="B41" s="5" t="s">
        <v>116</v>
      </c>
      <c r="C41" s="5" t="s">
        <v>117</v>
      </c>
      <c r="D41" s="5" t="s">
        <v>1811</v>
      </c>
      <c r="E41" s="5" t="s">
        <v>3785</v>
      </c>
      <c r="F41" s="5" t="s">
        <v>3786</v>
      </c>
      <c r="G41" s="5" t="s">
        <v>348</v>
      </c>
      <c r="H41" s="5" t="s">
        <v>3787</v>
      </c>
      <c r="I41" t="s">
        <v>374</v>
      </c>
      <c r="K41" s="5" t="s">
        <v>245</v>
      </c>
      <c r="L41" s="516"/>
      <c r="M41" s="516"/>
      <c r="N41" s="516"/>
      <c r="O41" s="5"/>
      <c r="P41" s="498"/>
      <c r="Q41" s="5"/>
      <c r="R41" s="5"/>
      <c r="U41" s="5" t="s">
        <v>3682</v>
      </c>
      <c r="V41" s="5" t="s">
        <v>3786</v>
      </c>
      <c r="W41" s="5" t="s">
        <v>348</v>
      </c>
      <c r="X41" s="5" t="s">
        <v>3787</v>
      </c>
      <c r="Y41" s="5" t="s">
        <v>3787</v>
      </c>
    </row>
    <row r="42" spans="1:25">
      <c r="A42" s="5" t="s">
        <v>3788</v>
      </c>
      <c r="B42" s="5" t="s">
        <v>116</v>
      </c>
      <c r="C42" s="5" t="s">
        <v>117</v>
      </c>
      <c r="D42" s="5" t="s">
        <v>1811</v>
      </c>
      <c r="E42" s="5" t="s">
        <v>3789</v>
      </c>
      <c r="F42" s="5" t="s">
        <v>3790</v>
      </c>
      <c r="G42" s="5" t="s">
        <v>3791</v>
      </c>
      <c r="H42" s="5" t="s">
        <v>3792</v>
      </c>
      <c r="I42" t="s">
        <v>374</v>
      </c>
      <c r="K42" s="5" t="s">
        <v>245</v>
      </c>
      <c r="L42" s="516"/>
      <c r="M42" s="516"/>
      <c r="N42" s="516"/>
      <c r="O42" s="5"/>
      <c r="P42" s="498"/>
      <c r="Q42" s="5"/>
      <c r="R42" s="5"/>
      <c r="U42" s="5" t="s">
        <v>3682</v>
      </c>
      <c r="V42" s="5" t="s">
        <v>3790</v>
      </c>
      <c r="W42" s="5" t="s">
        <v>3791</v>
      </c>
      <c r="X42" s="5" t="s">
        <v>3792</v>
      </c>
      <c r="Y42" s="5" t="s">
        <v>3793</v>
      </c>
    </row>
    <row r="43" spans="1:25">
      <c r="A43" s="5" t="s">
        <v>3794</v>
      </c>
      <c r="B43" s="5" t="s">
        <v>116</v>
      </c>
      <c r="C43" s="5" t="s">
        <v>117</v>
      </c>
      <c r="D43" s="5" t="s">
        <v>1811</v>
      </c>
      <c r="E43" s="5" t="s">
        <v>3795</v>
      </c>
      <c r="F43" s="5" t="s">
        <v>3796</v>
      </c>
      <c r="G43" s="5" t="s">
        <v>3797</v>
      </c>
      <c r="H43" s="5" t="s">
        <v>3798</v>
      </c>
      <c r="I43" t="s">
        <v>374</v>
      </c>
      <c r="K43" s="5" t="s">
        <v>245</v>
      </c>
      <c r="L43" s="516"/>
      <c r="M43" s="516"/>
      <c r="N43" s="516"/>
      <c r="O43" s="5"/>
      <c r="P43" s="498"/>
      <c r="Q43" s="5"/>
      <c r="R43" s="5"/>
      <c r="U43" s="5" t="s">
        <v>3682</v>
      </c>
      <c r="V43" s="5" t="s">
        <v>3796</v>
      </c>
      <c r="W43" s="5" t="s">
        <v>3797</v>
      </c>
      <c r="X43" s="5" t="s">
        <v>3798</v>
      </c>
      <c r="Y43" s="5" t="s">
        <v>3799</v>
      </c>
    </row>
    <row r="44" spans="1:25">
      <c r="A44" s="5" t="s">
        <v>3800</v>
      </c>
      <c r="B44" s="5" t="s">
        <v>116</v>
      </c>
      <c r="C44" s="5" t="s">
        <v>117</v>
      </c>
      <c r="D44" s="5" t="s">
        <v>1811</v>
      </c>
      <c r="E44" s="5" t="s">
        <v>3801</v>
      </c>
      <c r="F44" s="5" t="s">
        <v>3802</v>
      </c>
      <c r="G44" s="5" t="s">
        <v>348</v>
      </c>
      <c r="H44" s="5" t="s">
        <v>3803</v>
      </c>
      <c r="I44" t="s">
        <v>374</v>
      </c>
      <c r="K44" s="5" t="s">
        <v>245</v>
      </c>
      <c r="L44" s="516"/>
      <c r="M44" s="516"/>
      <c r="N44" s="516"/>
      <c r="O44" s="5"/>
      <c r="P44" s="498"/>
      <c r="Q44" s="5"/>
      <c r="R44" s="5"/>
      <c r="U44" s="5" t="s">
        <v>3682</v>
      </c>
      <c r="V44" s="5" t="s">
        <v>3802</v>
      </c>
      <c r="W44" s="5" t="s">
        <v>348</v>
      </c>
      <c r="X44" s="5" t="s">
        <v>3803</v>
      </c>
      <c r="Y44" s="5" t="s">
        <v>3803</v>
      </c>
    </row>
    <row r="45" spans="1:25">
      <c r="A45" s="5" t="s">
        <v>3804</v>
      </c>
      <c r="B45" s="5" t="s">
        <v>116</v>
      </c>
      <c r="C45" s="5" t="s">
        <v>117</v>
      </c>
      <c r="D45" s="5" t="s">
        <v>1811</v>
      </c>
      <c r="E45" s="5" t="s">
        <v>3805</v>
      </c>
      <c r="F45" s="5" t="s">
        <v>3806</v>
      </c>
      <c r="G45" s="5" t="s">
        <v>348</v>
      </c>
      <c r="H45" s="5" t="s">
        <v>3807</v>
      </c>
      <c r="I45" t="s">
        <v>374</v>
      </c>
      <c r="K45" s="5" t="s">
        <v>245</v>
      </c>
      <c r="L45" s="516"/>
      <c r="M45" s="516"/>
      <c r="N45" s="516"/>
      <c r="O45" s="5"/>
      <c r="P45" s="498"/>
      <c r="Q45" s="5"/>
      <c r="R45" s="5"/>
      <c r="U45" s="5" t="s">
        <v>3682</v>
      </c>
      <c r="V45" s="5" t="s">
        <v>3806</v>
      </c>
      <c r="W45" s="5" t="s">
        <v>348</v>
      </c>
      <c r="X45" s="5" t="s">
        <v>3807</v>
      </c>
      <c r="Y45" s="5" t="s">
        <v>3808</v>
      </c>
    </row>
    <row r="46" spans="1:25">
      <c r="A46" s="5" t="s">
        <v>3809</v>
      </c>
      <c r="B46" s="5" t="s">
        <v>116</v>
      </c>
      <c r="C46" s="5" t="s">
        <v>117</v>
      </c>
      <c r="D46" s="5" t="s">
        <v>1811</v>
      </c>
      <c r="E46" s="5" t="s">
        <v>3810</v>
      </c>
      <c r="F46" s="5" t="s">
        <v>3811</v>
      </c>
      <c r="G46" s="5" t="s">
        <v>348</v>
      </c>
      <c r="H46" s="5" t="s">
        <v>3812</v>
      </c>
      <c r="I46" t="s">
        <v>374</v>
      </c>
      <c r="K46" s="5" t="s">
        <v>245</v>
      </c>
      <c r="L46" s="516"/>
      <c r="M46" s="516"/>
      <c r="N46" s="516"/>
      <c r="O46" s="5"/>
      <c r="P46" s="498"/>
      <c r="Q46" s="5"/>
      <c r="R46" s="5"/>
      <c r="U46" s="5" t="s">
        <v>3682</v>
      </c>
      <c r="V46" s="5" t="s">
        <v>3811</v>
      </c>
      <c r="W46" s="5" t="s">
        <v>348</v>
      </c>
      <c r="X46" s="5" t="s">
        <v>3812</v>
      </c>
      <c r="Y46" s="5" t="s">
        <v>3812</v>
      </c>
    </row>
    <row r="47" spans="1:25">
      <c r="A47" s="5" t="s">
        <v>3813</v>
      </c>
      <c r="B47" s="5" t="s">
        <v>116</v>
      </c>
      <c r="C47" s="5" t="s">
        <v>117</v>
      </c>
      <c r="D47" s="5" t="s">
        <v>1811</v>
      </c>
      <c r="E47" s="5" t="s">
        <v>3814</v>
      </c>
      <c r="F47" s="5" t="s">
        <v>3815</v>
      </c>
      <c r="G47" s="5" t="s">
        <v>348</v>
      </c>
      <c r="H47" s="5" t="s">
        <v>1741</v>
      </c>
      <c r="I47" t="s">
        <v>374</v>
      </c>
      <c r="K47" s="5" t="s">
        <v>245</v>
      </c>
      <c r="L47" s="516"/>
      <c r="M47" s="516"/>
      <c r="N47" s="516"/>
      <c r="O47" s="5"/>
      <c r="P47" s="498"/>
      <c r="Q47" s="5"/>
      <c r="R47" s="5"/>
      <c r="U47" s="5" t="s">
        <v>3682</v>
      </c>
      <c r="V47" s="5" t="s">
        <v>3815</v>
      </c>
      <c r="W47" s="5" t="s">
        <v>348</v>
      </c>
      <c r="X47" s="5" t="s">
        <v>1741</v>
      </c>
      <c r="Y47" s="5" t="s">
        <v>3816</v>
      </c>
    </row>
    <row r="48" spans="1:25">
      <c r="A48" s="5" t="s">
        <v>3817</v>
      </c>
      <c r="B48" s="5" t="s">
        <v>116</v>
      </c>
      <c r="C48" s="5" t="s">
        <v>117</v>
      </c>
      <c r="D48" s="5" t="s">
        <v>1811</v>
      </c>
      <c r="E48" s="5" t="s">
        <v>3818</v>
      </c>
      <c r="F48" s="5" t="s">
        <v>3819</v>
      </c>
      <c r="G48" s="5" t="s">
        <v>3820</v>
      </c>
      <c r="H48" s="5" t="s">
        <v>3821</v>
      </c>
      <c r="I48" t="s">
        <v>374</v>
      </c>
      <c r="K48" s="5" t="s">
        <v>245</v>
      </c>
      <c r="L48" s="516"/>
      <c r="M48" s="516"/>
      <c r="N48" s="516"/>
      <c r="O48" s="5"/>
      <c r="P48" s="498"/>
      <c r="Q48" s="5"/>
      <c r="R48" s="5"/>
      <c r="U48" s="5" t="s">
        <v>3684</v>
      </c>
      <c r="V48" s="5" t="s">
        <v>3819</v>
      </c>
      <c r="W48" s="5" t="s">
        <v>3820</v>
      </c>
      <c r="X48" s="5" t="s">
        <v>3821</v>
      </c>
      <c r="Y48" s="5" t="s">
        <v>3822</v>
      </c>
    </row>
    <row r="49" spans="1:25">
      <c r="A49" s="5" t="s">
        <v>3823</v>
      </c>
      <c r="B49" s="5" t="s">
        <v>116</v>
      </c>
      <c r="C49" s="5" t="s">
        <v>117</v>
      </c>
      <c r="D49" s="5" t="s">
        <v>1811</v>
      </c>
      <c r="E49" s="5" t="s">
        <v>3824</v>
      </c>
      <c r="F49" s="5" t="s">
        <v>3825</v>
      </c>
      <c r="G49" s="5" t="s">
        <v>348</v>
      </c>
      <c r="H49" s="5" t="s">
        <v>3826</v>
      </c>
      <c r="I49" t="s">
        <v>374</v>
      </c>
      <c r="K49" s="5" t="s">
        <v>245</v>
      </c>
      <c r="L49" s="516"/>
      <c r="M49" s="516"/>
      <c r="N49" s="516"/>
      <c r="O49" s="5"/>
      <c r="P49" s="498"/>
      <c r="Q49" s="5"/>
      <c r="R49" s="5"/>
      <c r="U49" s="5" t="s">
        <v>3682</v>
      </c>
      <c r="V49" s="5" t="s">
        <v>3825</v>
      </c>
      <c r="W49" s="5" t="s">
        <v>348</v>
      </c>
      <c r="X49" s="5" t="s">
        <v>3826</v>
      </c>
      <c r="Y49" s="5" t="s">
        <v>3826</v>
      </c>
    </row>
    <row r="50" spans="1:25">
      <c r="A50" s="5" t="s">
        <v>3827</v>
      </c>
      <c r="B50" s="5" t="s">
        <v>123</v>
      </c>
      <c r="C50" s="5" t="s">
        <v>125</v>
      </c>
      <c r="D50" s="5" t="s">
        <v>702</v>
      </c>
      <c r="E50" s="5" t="s">
        <v>3828</v>
      </c>
      <c r="F50" s="5" t="s">
        <v>3829</v>
      </c>
      <c r="G50" s="5" t="s">
        <v>3830</v>
      </c>
      <c r="H50" s="5" t="s">
        <v>3831</v>
      </c>
      <c r="I50" t="s">
        <v>374</v>
      </c>
      <c r="K50" s="5" t="s">
        <v>245</v>
      </c>
      <c r="L50" s="516"/>
      <c r="M50" s="516"/>
      <c r="N50" s="516"/>
      <c r="O50" s="5"/>
      <c r="P50" s="498"/>
      <c r="Q50" s="5"/>
      <c r="R50" s="5"/>
      <c r="U50" s="5" t="s">
        <v>3682</v>
      </c>
      <c r="V50" s="5" t="s">
        <v>3829</v>
      </c>
      <c r="W50" s="5" t="s">
        <v>3830</v>
      </c>
      <c r="X50" s="5" t="s">
        <v>3831</v>
      </c>
      <c r="Y50" s="5" t="s">
        <v>3832</v>
      </c>
    </row>
    <row r="51" spans="1:25">
      <c r="A51" s="5" t="s">
        <v>3833</v>
      </c>
      <c r="B51" s="5" t="s">
        <v>123</v>
      </c>
      <c r="C51" s="5" t="s">
        <v>125</v>
      </c>
      <c r="D51" s="5" t="s">
        <v>702</v>
      </c>
      <c r="E51" s="5" t="s">
        <v>3834</v>
      </c>
      <c r="F51" s="5" t="s">
        <v>3835</v>
      </c>
      <c r="G51" s="5" t="s">
        <v>348</v>
      </c>
      <c r="H51" s="5" t="s">
        <v>3836</v>
      </c>
      <c r="I51" t="s">
        <v>374</v>
      </c>
      <c r="K51" s="5" t="s">
        <v>245</v>
      </c>
      <c r="L51" s="516"/>
      <c r="M51" s="516"/>
      <c r="N51" s="516"/>
      <c r="O51" s="5"/>
      <c r="P51" s="498"/>
      <c r="Q51" s="5"/>
      <c r="R51" s="5"/>
      <c r="U51" s="5" t="s">
        <v>3682</v>
      </c>
      <c r="V51" s="5" t="s">
        <v>3835</v>
      </c>
      <c r="W51" s="5" t="s">
        <v>348</v>
      </c>
      <c r="X51" s="5" t="s">
        <v>3836</v>
      </c>
      <c r="Y51" s="5" t="s">
        <v>3836</v>
      </c>
    </row>
    <row r="52" spans="1:25">
      <c r="A52" s="5" t="s">
        <v>3837</v>
      </c>
      <c r="B52" s="5" t="s">
        <v>123</v>
      </c>
      <c r="C52" s="5" t="s">
        <v>125</v>
      </c>
      <c r="D52" s="5" t="s">
        <v>702</v>
      </c>
      <c r="E52" s="5" t="s">
        <v>3838</v>
      </c>
      <c r="F52" s="5" t="s">
        <v>3839</v>
      </c>
      <c r="G52" s="5" t="s">
        <v>3840</v>
      </c>
      <c r="H52" s="5" t="s">
        <v>3841</v>
      </c>
      <c r="I52" t="s">
        <v>374</v>
      </c>
      <c r="K52" s="5" t="s">
        <v>245</v>
      </c>
      <c r="L52" s="516"/>
      <c r="M52" s="516"/>
      <c r="N52" s="516"/>
      <c r="O52" s="5"/>
      <c r="P52" s="498"/>
      <c r="Q52" s="5"/>
      <c r="R52" s="5"/>
      <c r="U52" s="5" t="s">
        <v>3682</v>
      </c>
      <c r="V52" s="5" t="s">
        <v>3839</v>
      </c>
      <c r="W52" s="5" t="s">
        <v>3840</v>
      </c>
      <c r="X52" s="5" t="s">
        <v>3841</v>
      </c>
      <c r="Y52" s="5" t="s">
        <v>3842</v>
      </c>
    </row>
    <row r="53" spans="1:25">
      <c r="A53" s="5" t="s">
        <v>3843</v>
      </c>
      <c r="B53" s="5" t="s">
        <v>123</v>
      </c>
      <c r="C53" s="5" t="s">
        <v>125</v>
      </c>
      <c r="D53" s="5" t="s">
        <v>702</v>
      </c>
      <c r="E53" s="5" t="s">
        <v>3844</v>
      </c>
      <c r="F53" s="5" t="s">
        <v>3845</v>
      </c>
      <c r="G53" s="5" t="s">
        <v>348</v>
      </c>
      <c r="H53" s="5" t="s">
        <v>3846</v>
      </c>
      <c r="I53" t="s">
        <v>374</v>
      </c>
      <c r="K53" s="5" t="s">
        <v>245</v>
      </c>
      <c r="L53" s="516"/>
      <c r="M53" s="516"/>
      <c r="N53" s="516"/>
      <c r="O53" s="5"/>
      <c r="P53" s="498"/>
      <c r="Q53" s="5"/>
      <c r="R53" s="5"/>
      <c r="U53" s="5" t="s">
        <v>3682</v>
      </c>
      <c r="V53" s="5" t="s">
        <v>3845</v>
      </c>
      <c r="W53" s="5" t="s">
        <v>348</v>
      </c>
      <c r="X53" s="5" t="s">
        <v>3846</v>
      </c>
      <c r="Y53" s="5" t="s">
        <v>3846</v>
      </c>
    </row>
    <row r="54" spans="1:25">
      <c r="A54" s="5" t="s">
        <v>3847</v>
      </c>
      <c r="B54" s="5" t="s">
        <v>123</v>
      </c>
      <c r="C54" s="5" t="s">
        <v>125</v>
      </c>
      <c r="D54" s="5" t="s">
        <v>702</v>
      </c>
      <c r="E54" s="5" t="s">
        <v>3848</v>
      </c>
      <c r="F54" s="5" t="s">
        <v>3849</v>
      </c>
      <c r="G54" s="5" t="s">
        <v>3850</v>
      </c>
      <c r="H54" s="5" t="s">
        <v>3851</v>
      </c>
      <c r="I54" t="s">
        <v>374</v>
      </c>
      <c r="K54" s="5" t="s">
        <v>245</v>
      </c>
      <c r="L54" s="516"/>
      <c r="M54" s="516"/>
      <c r="N54" s="516"/>
      <c r="O54" s="5"/>
      <c r="P54" s="498"/>
      <c r="Q54" s="5"/>
      <c r="R54" s="5"/>
      <c r="U54" s="5" t="s">
        <v>3682</v>
      </c>
      <c r="V54" s="5" t="s">
        <v>3849</v>
      </c>
      <c r="W54" s="5" t="s">
        <v>3850</v>
      </c>
      <c r="X54" s="5" t="s">
        <v>3851</v>
      </c>
      <c r="Y54" s="5" t="s">
        <v>3705</v>
      </c>
    </row>
    <row r="55" spans="1:25">
      <c r="A55" s="5" t="s">
        <v>3852</v>
      </c>
      <c r="B55" s="5" t="s">
        <v>123</v>
      </c>
      <c r="C55" s="5" t="s">
        <v>125</v>
      </c>
      <c r="D55" s="5" t="s">
        <v>702</v>
      </c>
      <c r="E55" s="5" t="s">
        <v>3853</v>
      </c>
      <c r="F55" s="5" t="s">
        <v>3854</v>
      </c>
      <c r="G55" s="5" t="s">
        <v>3855</v>
      </c>
      <c r="H55" s="5" t="s">
        <v>3856</v>
      </c>
      <c r="I55" t="s">
        <v>374</v>
      </c>
      <c r="K55" s="5" t="s">
        <v>245</v>
      </c>
      <c r="L55" s="516"/>
      <c r="M55" s="516"/>
      <c r="N55" s="516"/>
      <c r="O55" s="5"/>
      <c r="P55" s="498"/>
      <c r="Q55" s="5"/>
      <c r="R55" s="5"/>
      <c r="U55" s="5" t="s">
        <v>3682</v>
      </c>
      <c r="V55" s="5" t="s">
        <v>3854</v>
      </c>
      <c r="W55" s="5" t="s">
        <v>3855</v>
      </c>
      <c r="X55" s="5" t="s">
        <v>3856</v>
      </c>
      <c r="Y55" s="5" t="s">
        <v>3857</v>
      </c>
    </row>
    <row r="56" spans="1:25">
      <c r="A56" s="5" t="s">
        <v>3858</v>
      </c>
      <c r="B56" s="5" t="s">
        <v>123</v>
      </c>
      <c r="C56" s="5" t="s">
        <v>125</v>
      </c>
      <c r="D56" s="5" t="s">
        <v>702</v>
      </c>
      <c r="E56" s="5" t="s">
        <v>3859</v>
      </c>
      <c r="F56" s="5" t="s">
        <v>3860</v>
      </c>
      <c r="G56" s="5" t="s">
        <v>348</v>
      </c>
      <c r="H56" s="5" t="s">
        <v>3861</v>
      </c>
      <c r="I56" t="s">
        <v>374</v>
      </c>
      <c r="K56" s="5" t="s">
        <v>245</v>
      </c>
      <c r="L56" s="516"/>
      <c r="M56" s="516"/>
      <c r="N56" s="516"/>
      <c r="O56" s="5"/>
      <c r="P56" s="498"/>
      <c r="Q56" s="5"/>
      <c r="R56" s="5"/>
      <c r="U56" s="5" t="s">
        <v>3684</v>
      </c>
      <c r="V56" s="5" t="s">
        <v>3860</v>
      </c>
      <c r="W56" s="5" t="s">
        <v>348</v>
      </c>
      <c r="X56" s="5" t="s">
        <v>3861</v>
      </c>
      <c r="Y56" s="5" t="s">
        <v>3861</v>
      </c>
    </row>
    <row r="57" spans="1:25">
      <c r="A57" s="5" t="s">
        <v>3862</v>
      </c>
      <c r="B57" s="5" t="s">
        <v>123</v>
      </c>
      <c r="C57" s="5" t="s">
        <v>125</v>
      </c>
      <c r="D57" s="5" t="s">
        <v>702</v>
      </c>
      <c r="E57" s="5" t="s">
        <v>3863</v>
      </c>
      <c r="F57" s="5" t="s">
        <v>3864</v>
      </c>
      <c r="G57" s="5" t="s">
        <v>3865</v>
      </c>
      <c r="H57" s="5" t="s">
        <v>3866</v>
      </c>
      <c r="I57" t="s">
        <v>374</v>
      </c>
      <c r="K57" s="5" t="s">
        <v>245</v>
      </c>
      <c r="L57" s="516"/>
      <c r="M57" s="516"/>
      <c r="N57" s="516"/>
      <c r="O57" s="5"/>
      <c r="P57" s="498"/>
      <c r="Q57" s="5"/>
      <c r="R57" s="5"/>
      <c r="U57" s="5" t="s">
        <v>3682</v>
      </c>
      <c r="V57" s="5" t="s">
        <v>3864</v>
      </c>
      <c r="W57" s="5" t="s">
        <v>3865</v>
      </c>
      <c r="X57" s="5" t="s">
        <v>3866</v>
      </c>
      <c r="Y57" s="5" t="s">
        <v>3867</v>
      </c>
    </row>
    <row r="58" spans="1:25">
      <c r="A58" s="5" t="s">
        <v>3868</v>
      </c>
      <c r="B58" s="5" t="s">
        <v>123</v>
      </c>
      <c r="C58" s="5" t="s">
        <v>129</v>
      </c>
      <c r="D58" s="5" t="s">
        <v>186</v>
      </c>
      <c r="E58" s="5" t="s">
        <v>3869</v>
      </c>
      <c r="F58" s="5" t="s">
        <v>3870</v>
      </c>
      <c r="G58" s="5" t="s">
        <v>348</v>
      </c>
      <c r="H58" s="5" t="s">
        <v>3871</v>
      </c>
      <c r="I58" t="s">
        <v>374</v>
      </c>
      <c r="K58" s="5" t="s">
        <v>245</v>
      </c>
      <c r="L58" s="516"/>
      <c r="M58" s="516"/>
      <c r="N58" s="516"/>
      <c r="O58" s="5"/>
      <c r="P58" s="498"/>
      <c r="Q58" s="5"/>
      <c r="R58" s="5"/>
      <c r="U58" s="5" t="s">
        <v>3682</v>
      </c>
      <c r="V58" s="5" t="s">
        <v>3870</v>
      </c>
      <c r="W58" s="5" t="s">
        <v>348</v>
      </c>
      <c r="X58" s="5" t="s">
        <v>3871</v>
      </c>
      <c r="Y58" s="5" t="s">
        <v>3871</v>
      </c>
    </row>
    <row r="59" spans="1:25">
      <c r="A59" s="5" t="s">
        <v>3872</v>
      </c>
      <c r="B59" s="5" t="s">
        <v>123</v>
      </c>
      <c r="C59" s="5" t="s">
        <v>129</v>
      </c>
      <c r="D59" s="5" t="s">
        <v>186</v>
      </c>
      <c r="E59" s="5" t="s">
        <v>3873</v>
      </c>
      <c r="F59" s="5" t="s">
        <v>3874</v>
      </c>
      <c r="G59" s="5" t="s">
        <v>348</v>
      </c>
      <c r="H59" s="5" t="s">
        <v>3875</v>
      </c>
      <c r="I59" t="s">
        <v>374</v>
      </c>
      <c r="K59" s="5" t="s">
        <v>245</v>
      </c>
      <c r="L59" s="516"/>
      <c r="M59" s="516"/>
      <c r="N59" s="516"/>
      <c r="O59" s="5"/>
      <c r="P59" s="498"/>
      <c r="Q59" s="5"/>
      <c r="R59" s="5"/>
      <c r="U59" s="5" t="s">
        <v>3682</v>
      </c>
      <c r="V59" s="5" t="s">
        <v>3874</v>
      </c>
      <c r="W59" s="5" t="s">
        <v>348</v>
      </c>
      <c r="X59" s="5" t="s">
        <v>3875</v>
      </c>
      <c r="Y59" s="5" t="s">
        <v>3875</v>
      </c>
    </row>
    <row r="60" spans="1:25">
      <c r="A60" s="5" t="s">
        <v>3876</v>
      </c>
      <c r="B60" s="5" t="s">
        <v>73</v>
      </c>
      <c r="C60" s="5" t="s">
        <v>75</v>
      </c>
      <c r="D60" s="5" t="s">
        <v>775</v>
      </c>
      <c r="E60" s="5" t="s">
        <v>3877</v>
      </c>
      <c r="F60" s="5" t="s">
        <v>3878</v>
      </c>
      <c r="G60" s="5" t="s">
        <v>348</v>
      </c>
      <c r="H60" s="5" t="s">
        <v>3879</v>
      </c>
      <c r="I60" t="s">
        <v>374</v>
      </c>
      <c r="K60" s="5" t="s">
        <v>342</v>
      </c>
      <c r="L60" s="516"/>
      <c r="M60" s="516"/>
      <c r="N60" s="516"/>
      <c r="O60" s="5"/>
      <c r="P60" s="498"/>
      <c r="Q60" s="5"/>
      <c r="R60" s="5"/>
      <c r="U60" s="5" t="s">
        <v>3684</v>
      </c>
      <c r="V60" s="5" t="s">
        <v>3878</v>
      </c>
      <c r="W60" s="5" t="s">
        <v>348</v>
      </c>
      <c r="X60" s="5" t="s">
        <v>3879</v>
      </c>
      <c r="Y60" s="5" t="s">
        <v>3879</v>
      </c>
    </row>
    <row r="61" spans="1:25">
      <c r="A61" s="5" t="s">
        <v>3880</v>
      </c>
      <c r="B61" s="5" t="s">
        <v>73</v>
      </c>
      <c r="C61" s="5" t="s">
        <v>75</v>
      </c>
      <c r="D61" s="5" t="s">
        <v>775</v>
      </c>
      <c r="E61" s="5" t="s">
        <v>3881</v>
      </c>
      <c r="F61" s="5" t="s">
        <v>3882</v>
      </c>
      <c r="G61" s="5" t="s">
        <v>348</v>
      </c>
      <c r="H61" s="5" t="s">
        <v>3883</v>
      </c>
      <c r="I61" t="s">
        <v>374</v>
      </c>
      <c r="K61" s="5" t="s">
        <v>342</v>
      </c>
      <c r="L61" s="516"/>
      <c r="M61" s="516"/>
      <c r="N61" s="516"/>
      <c r="O61" s="5"/>
      <c r="P61" s="498"/>
      <c r="Q61" s="5"/>
      <c r="R61" s="5"/>
      <c r="U61" s="5" t="s">
        <v>3684</v>
      </c>
      <c r="V61" s="5" t="s">
        <v>3882</v>
      </c>
      <c r="W61" s="5" t="s">
        <v>348</v>
      </c>
      <c r="X61" s="5" t="s">
        <v>3883</v>
      </c>
      <c r="Y61" s="5" t="s">
        <v>3883</v>
      </c>
    </row>
    <row r="62" spans="1:25">
      <c r="A62" s="5" t="s">
        <v>3884</v>
      </c>
      <c r="B62" s="5" t="s">
        <v>73</v>
      </c>
      <c r="C62" s="5" t="s">
        <v>76</v>
      </c>
      <c r="D62" s="5" t="s">
        <v>775</v>
      </c>
      <c r="E62" s="5" t="s">
        <v>3885</v>
      </c>
      <c r="F62" s="5" t="s">
        <v>3886</v>
      </c>
      <c r="G62" s="5" t="s">
        <v>3887</v>
      </c>
      <c r="H62" s="5" t="s">
        <v>3888</v>
      </c>
      <c r="I62" t="s">
        <v>374</v>
      </c>
      <c r="K62" s="5" t="s">
        <v>342</v>
      </c>
      <c r="L62" s="516"/>
      <c r="M62" s="516"/>
      <c r="N62" s="516"/>
      <c r="O62" s="5"/>
      <c r="P62" s="498"/>
      <c r="Q62" s="5"/>
      <c r="R62" s="5"/>
      <c r="U62" s="5" t="s">
        <v>3682</v>
      </c>
      <c r="V62" s="5" t="s">
        <v>3886</v>
      </c>
      <c r="W62" s="5" t="s">
        <v>3887</v>
      </c>
      <c r="X62" s="5" t="s">
        <v>3888</v>
      </c>
      <c r="Y62" s="5" t="s">
        <v>3889</v>
      </c>
    </row>
    <row r="63" spans="1:25">
      <c r="A63" s="5" t="s">
        <v>3890</v>
      </c>
      <c r="B63" s="5" t="s">
        <v>73</v>
      </c>
      <c r="C63" s="5" t="s">
        <v>76</v>
      </c>
      <c r="D63" s="5" t="s">
        <v>702</v>
      </c>
      <c r="E63" s="5" t="s">
        <v>3891</v>
      </c>
      <c r="F63" s="5" t="s">
        <v>3892</v>
      </c>
      <c r="G63" s="5" t="s">
        <v>348</v>
      </c>
      <c r="H63" s="5" t="s">
        <v>3893</v>
      </c>
      <c r="I63" t="s">
        <v>374</v>
      </c>
      <c r="K63" s="5" t="s">
        <v>245</v>
      </c>
      <c r="L63" s="516"/>
      <c r="M63" s="516"/>
      <c r="N63" s="516"/>
      <c r="O63" s="5"/>
      <c r="P63" s="498"/>
      <c r="Q63" s="5"/>
      <c r="R63" s="5"/>
      <c r="U63" s="5" t="s">
        <v>3682</v>
      </c>
      <c r="V63" s="5" t="s">
        <v>3892</v>
      </c>
      <c r="W63" s="5" t="s">
        <v>348</v>
      </c>
      <c r="X63" s="5" t="s">
        <v>3893</v>
      </c>
      <c r="Y63" s="5" t="s">
        <v>3893</v>
      </c>
    </row>
    <row r="64" spans="1:25">
      <c r="A64" s="5" t="s">
        <v>3894</v>
      </c>
      <c r="B64" s="5" t="s">
        <v>73</v>
      </c>
      <c r="C64" s="5" t="s">
        <v>76</v>
      </c>
      <c r="D64" s="5" t="s">
        <v>187</v>
      </c>
      <c r="E64" s="5" t="s">
        <v>3895</v>
      </c>
      <c r="F64" s="5" t="s">
        <v>3896</v>
      </c>
      <c r="G64" s="5" t="s">
        <v>3897</v>
      </c>
      <c r="H64" s="5" t="s">
        <v>3898</v>
      </c>
      <c r="I64" t="s">
        <v>374</v>
      </c>
      <c r="K64" s="5" t="s">
        <v>342</v>
      </c>
      <c r="L64" s="516"/>
      <c r="M64" s="516"/>
      <c r="N64" s="516"/>
      <c r="O64" s="5"/>
      <c r="P64" s="498"/>
      <c r="Q64" s="5"/>
      <c r="R64" s="5"/>
      <c r="U64" s="5" t="s">
        <v>3684</v>
      </c>
      <c r="V64" s="5" t="s">
        <v>3896</v>
      </c>
      <c r="W64" s="5" t="s">
        <v>3897</v>
      </c>
      <c r="X64" s="5" t="s">
        <v>3898</v>
      </c>
      <c r="Y64" s="5" t="s">
        <v>3899</v>
      </c>
    </row>
    <row r="65" spans="1:25">
      <c r="A65" s="5" t="s">
        <v>3900</v>
      </c>
      <c r="B65" s="5" t="s">
        <v>73</v>
      </c>
      <c r="C65" s="5" t="s">
        <v>76</v>
      </c>
      <c r="D65" s="5" t="s">
        <v>702</v>
      </c>
      <c r="E65" s="5" t="s">
        <v>3901</v>
      </c>
      <c r="F65" s="5" t="s">
        <v>3902</v>
      </c>
      <c r="G65" s="5" t="s">
        <v>348</v>
      </c>
      <c r="H65" s="5" t="s">
        <v>3903</v>
      </c>
      <c r="I65" t="s">
        <v>374</v>
      </c>
      <c r="K65" s="5" t="s">
        <v>245</v>
      </c>
      <c r="L65" s="516"/>
      <c r="M65" s="516"/>
      <c r="N65" s="516"/>
      <c r="O65" s="5"/>
      <c r="P65" s="498"/>
      <c r="Q65" s="5"/>
      <c r="R65" s="5"/>
      <c r="U65" s="5" t="s">
        <v>3682</v>
      </c>
      <c r="V65" s="5" t="s">
        <v>3902</v>
      </c>
      <c r="W65" s="5" t="s">
        <v>348</v>
      </c>
      <c r="X65" s="5" t="s">
        <v>3903</v>
      </c>
      <c r="Y65" s="5" t="s">
        <v>3903</v>
      </c>
    </row>
    <row r="66" spans="1:25">
      <c r="A66" s="5" t="s">
        <v>1657</v>
      </c>
      <c r="B66" s="5" t="s">
        <v>73</v>
      </c>
      <c r="C66" s="5" t="s">
        <v>76</v>
      </c>
      <c r="D66" s="5"/>
      <c r="E66" s="5" t="s">
        <v>1658</v>
      </c>
      <c r="F66" s="5" t="s">
        <v>1659</v>
      </c>
      <c r="G66" s="5" t="s">
        <v>348</v>
      </c>
      <c r="H66" s="5" t="s">
        <v>1660</v>
      </c>
      <c r="I66" t="s">
        <v>374</v>
      </c>
      <c r="K66" s="5" t="s">
        <v>245</v>
      </c>
      <c r="L66" s="516"/>
      <c r="M66" s="516"/>
      <c r="N66" s="516"/>
      <c r="O66" s="5"/>
      <c r="P66" s="498"/>
      <c r="Q66" s="5"/>
      <c r="R66" s="5"/>
      <c r="U66" s="5" t="s">
        <v>3682</v>
      </c>
      <c r="V66" s="5" t="s">
        <v>1659</v>
      </c>
      <c r="W66" s="5" t="s">
        <v>348</v>
      </c>
      <c r="X66" s="5" t="s">
        <v>1660</v>
      </c>
      <c r="Y66" s="5" t="s">
        <v>1660</v>
      </c>
    </row>
    <row r="67" spans="1:25">
      <c r="A67" s="5" t="s">
        <v>1662</v>
      </c>
      <c r="B67" s="5" t="s">
        <v>73</v>
      </c>
      <c r="C67" s="5" t="s">
        <v>76</v>
      </c>
      <c r="D67" s="5"/>
      <c r="E67" s="5" t="s">
        <v>1663</v>
      </c>
      <c r="F67" s="5" t="s">
        <v>1664</v>
      </c>
      <c r="G67" s="5" t="s">
        <v>348</v>
      </c>
      <c r="H67" s="5" t="s">
        <v>1665</v>
      </c>
      <c r="I67" t="s">
        <v>374</v>
      </c>
      <c r="K67" s="5" t="s">
        <v>245</v>
      </c>
      <c r="L67" s="516"/>
      <c r="M67" s="516"/>
      <c r="N67" s="516"/>
      <c r="O67" s="5"/>
      <c r="P67" s="498"/>
      <c r="Q67" s="5"/>
      <c r="R67" s="5"/>
      <c r="U67" s="5" t="s">
        <v>3682</v>
      </c>
      <c r="V67" s="5" t="s">
        <v>1664</v>
      </c>
      <c r="W67" s="5" t="s">
        <v>348</v>
      </c>
      <c r="X67" s="5" t="s">
        <v>1665</v>
      </c>
      <c r="Y67" s="5" t="s">
        <v>1665</v>
      </c>
    </row>
    <row r="68" spans="1:25">
      <c r="A68" s="5" t="s">
        <v>1666</v>
      </c>
      <c r="B68" s="5" t="s">
        <v>73</v>
      </c>
      <c r="C68" s="5" t="s">
        <v>76</v>
      </c>
      <c r="D68" s="5"/>
      <c r="E68" s="5" t="s">
        <v>1667</v>
      </c>
      <c r="F68" s="5" t="s">
        <v>1668</v>
      </c>
      <c r="G68" s="5" t="s">
        <v>348</v>
      </c>
      <c r="H68" s="5" t="s">
        <v>1669</v>
      </c>
      <c r="I68" t="s">
        <v>374</v>
      </c>
      <c r="K68" s="5" t="s">
        <v>245</v>
      </c>
      <c r="L68" s="516"/>
      <c r="M68" s="516"/>
      <c r="N68" s="516"/>
      <c r="O68" s="5"/>
      <c r="P68" s="498"/>
      <c r="Q68" s="5"/>
      <c r="R68" s="5"/>
      <c r="U68" s="5" t="s">
        <v>3682</v>
      </c>
      <c r="V68" s="5" t="s">
        <v>1668</v>
      </c>
      <c r="W68" s="5" t="s">
        <v>348</v>
      </c>
      <c r="X68" s="5" t="s">
        <v>1669</v>
      </c>
      <c r="Y68" s="5" t="s">
        <v>3904</v>
      </c>
    </row>
    <row r="69" spans="1:25">
      <c r="A69" s="5" t="s">
        <v>1670</v>
      </c>
      <c r="B69" s="5" t="s">
        <v>73</v>
      </c>
      <c r="C69" s="5" t="s">
        <v>76</v>
      </c>
      <c r="D69" s="5"/>
      <c r="E69" s="5" t="s">
        <v>1671</v>
      </c>
      <c r="F69" s="5" t="s">
        <v>1672</v>
      </c>
      <c r="G69" s="5" t="s">
        <v>348</v>
      </c>
      <c r="H69" s="5" t="s">
        <v>1673</v>
      </c>
      <c r="I69" t="s">
        <v>374</v>
      </c>
      <c r="K69" s="5" t="s">
        <v>245</v>
      </c>
      <c r="L69" s="516"/>
      <c r="M69" s="516"/>
      <c r="N69" s="516"/>
      <c r="O69" s="5"/>
      <c r="P69" s="498"/>
      <c r="Q69" s="5"/>
      <c r="R69" s="5"/>
      <c r="U69" s="5" t="s">
        <v>3682</v>
      </c>
      <c r="V69" s="5" t="s">
        <v>1672</v>
      </c>
      <c r="W69" s="5" t="s">
        <v>348</v>
      </c>
      <c r="X69" s="5" t="s">
        <v>1673</v>
      </c>
      <c r="Y69" s="5" t="s">
        <v>3905</v>
      </c>
    </row>
    <row r="70" spans="1:25">
      <c r="A70" s="5" t="s">
        <v>1675</v>
      </c>
      <c r="B70" s="5" t="s">
        <v>73</v>
      </c>
      <c r="C70" s="5" t="s">
        <v>76</v>
      </c>
      <c r="D70" s="5"/>
      <c r="E70" s="5" t="s">
        <v>1676</v>
      </c>
      <c r="F70" s="5" t="s">
        <v>1677</v>
      </c>
      <c r="G70" s="5" t="s">
        <v>348</v>
      </c>
      <c r="H70" s="5" t="s">
        <v>1678</v>
      </c>
      <c r="I70" t="s">
        <v>374</v>
      </c>
      <c r="K70" s="5" t="s">
        <v>245</v>
      </c>
      <c r="L70" s="516"/>
      <c r="M70" s="516"/>
      <c r="N70" s="516"/>
      <c r="O70" s="5"/>
      <c r="P70" s="498"/>
      <c r="Q70" s="5"/>
      <c r="R70" s="5"/>
      <c r="U70" s="5" t="s">
        <v>3682</v>
      </c>
      <c r="V70" s="5" t="s">
        <v>1677</v>
      </c>
      <c r="W70" s="5" t="s">
        <v>348</v>
      </c>
      <c r="X70" s="5" t="s">
        <v>1678</v>
      </c>
      <c r="Y70" s="5" t="s">
        <v>3906</v>
      </c>
    </row>
    <row r="71" spans="1:25">
      <c r="A71" s="5" t="s">
        <v>1679</v>
      </c>
      <c r="B71" s="5" t="s">
        <v>73</v>
      </c>
      <c r="C71" s="5" t="s">
        <v>76</v>
      </c>
      <c r="D71" s="5"/>
      <c r="E71" s="5" t="s">
        <v>1680</v>
      </c>
      <c r="F71" s="5" t="s">
        <v>1681</v>
      </c>
      <c r="G71" s="5" t="s">
        <v>348</v>
      </c>
      <c r="H71" s="5" t="s">
        <v>1669</v>
      </c>
      <c r="I71" t="s">
        <v>374</v>
      </c>
      <c r="K71" s="5" t="s">
        <v>245</v>
      </c>
      <c r="L71" s="516"/>
      <c r="M71" s="516"/>
      <c r="N71" s="516"/>
      <c r="O71" s="5"/>
      <c r="P71" s="498"/>
      <c r="Q71" s="5"/>
      <c r="R71" s="5"/>
      <c r="U71" s="5" t="s">
        <v>3682</v>
      </c>
      <c r="V71" s="5" t="s">
        <v>1681</v>
      </c>
      <c r="W71" s="5" t="s">
        <v>348</v>
      </c>
      <c r="X71" s="5" t="s">
        <v>1669</v>
      </c>
      <c r="Y71" s="5" t="s">
        <v>3904</v>
      </c>
    </row>
    <row r="72" spans="1:25">
      <c r="A72" s="5" t="s">
        <v>1682</v>
      </c>
      <c r="B72" s="5" t="s">
        <v>73</v>
      </c>
      <c r="C72" s="5" t="s">
        <v>76</v>
      </c>
      <c r="D72" s="5"/>
      <c r="E72" s="5" t="s">
        <v>1683</v>
      </c>
      <c r="F72" s="5" t="s">
        <v>1684</v>
      </c>
      <c r="G72" s="5" t="s">
        <v>348</v>
      </c>
      <c r="H72" s="5" t="s">
        <v>1669</v>
      </c>
      <c r="I72" t="s">
        <v>374</v>
      </c>
      <c r="K72" s="5" t="s">
        <v>245</v>
      </c>
      <c r="L72" s="516"/>
      <c r="M72" s="516"/>
      <c r="N72" s="516"/>
      <c r="O72" s="5"/>
      <c r="P72" s="498"/>
      <c r="Q72" s="5"/>
      <c r="R72" s="5"/>
      <c r="U72" s="5" t="s">
        <v>3682</v>
      </c>
      <c r="V72" s="5" t="s">
        <v>1684</v>
      </c>
      <c r="W72" s="5" t="s">
        <v>348</v>
      </c>
      <c r="X72" s="5" t="s">
        <v>1669</v>
      </c>
      <c r="Y72" s="5" t="s">
        <v>3904</v>
      </c>
    </row>
    <row r="73" spans="1:25">
      <c r="A73" s="5" t="s">
        <v>3907</v>
      </c>
      <c r="B73" s="5" t="s">
        <v>73</v>
      </c>
      <c r="C73" s="5" t="s">
        <v>76</v>
      </c>
      <c r="D73" s="5" t="s">
        <v>702</v>
      </c>
      <c r="E73" s="5" t="s">
        <v>3908</v>
      </c>
      <c r="F73" s="5" t="s">
        <v>3909</v>
      </c>
      <c r="G73" s="5" t="s">
        <v>348</v>
      </c>
      <c r="H73" s="5" t="s">
        <v>3910</v>
      </c>
      <c r="I73" t="s">
        <v>374</v>
      </c>
      <c r="K73" s="5" t="s">
        <v>245</v>
      </c>
      <c r="L73" s="516"/>
      <c r="M73" s="516"/>
      <c r="N73" s="516"/>
      <c r="O73" s="5"/>
      <c r="P73" s="498"/>
      <c r="Q73" s="5"/>
      <c r="R73" s="5"/>
      <c r="U73" s="5" t="s">
        <v>3684</v>
      </c>
      <c r="V73" s="5" t="s">
        <v>3909</v>
      </c>
      <c r="W73" s="5" t="s">
        <v>348</v>
      </c>
      <c r="X73" s="5" t="s">
        <v>3910</v>
      </c>
      <c r="Y73" s="5" t="s">
        <v>3910</v>
      </c>
    </row>
    <row r="74" spans="1:25">
      <c r="A74" s="5" t="s">
        <v>3911</v>
      </c>
      <c r="B74" s="5" t="s">
        <v>73</v>
      </c>
      <c r="C74" s="5" t="s">
        <v>76</v>
      </c>
      <c r="D74" s="5" t="s">
        <v>702</v>
      </c>
      <c r="E74" s="5" t="s">
        <v>3912</v>
      </c>
      <c r="F74" s="5" t="s">
        <v>3913</v>
      </c>
      <c r="G74" s="5" t="s">
        <v>348</v>
      </c>
      <c r="H74" s="5" t="s">
        <v>3914</v>
      </c>
      <c r="I74" t="s">
        <v>374</v>
      </c>
      <c r="K74" s="5" t="s">
        <v>245</v>
      </c>
      <c r="L74" s="516"/>
      <c r="M74" s="516"/>
      <c r="N74" s="516"/>
      <c r="O74" s="5"/>
      <c r="P74" s="498"/>
      <c r="Q74" s="5"/>
      <c r="R74" s="5"/>
      <c r="U74" s="5" t="s">
        <v>3684</v>
      </c>
      <c r="V74" s="5" t="s">
        <v>3913</v>
      </c>
      <c r="W74" s="5" t="s">
        <v>348</v>
      </c>
      <c r="X74" s="5" t="s">
        <v>3914</v>
      </c>
      <c r="Y74" s="5" t="s">
        <v>3914</v>
      </c>
    </row>
    <row r="75" spans="1:25">
      <c r="A75" s="5" t="s">
        <v>1685</v>
      </c>
      <c r="B75" s="5" t="s">
        <v>73</v>
      </c>
      <c r="C75" s="5" t="s">
        <v>76</v>
      </c>
      <c r="D75" s="5"/>
      <c r="E75" s="5" t="s">
        <v>1686</v>
      </c>
      <c r="F75" s="5" t="s">
        <v>1687</v>
      </c>
      <c r="G75" s="5" t="s">
        <v>348</v>
      </c>
      <c r="H75" s="5" t="s">
        <v>1688</v>
      </c>
      <c r="I75" t="s">
        <v>374</v>
      </c>
      <c r="K75" s="5" t="s">
        <v>245</v>
      </c>
      <c r="L75" s="516"/>
      <c r="M75" s="516"/>
      <c r="N75" s="516"/>
      <c r="O75" s="5"/>
      <c r="P75" s="498"/>
      <c r="Q75" s="5"/>
      <c r="R75" s="5"/>
      <c r="U75" s="5" t="s">
        <v>3682</v>
      </c>
      <c r="V75" s="5" t="s">
        <v>1687</v>
      </c>
      <c r="W75" s="5" t="s">
        <v>348</v>
      </c>
      <c r="X75" s="5" t="s">
        <v>1688</v>
      </c>
      <c r="Y75" s="5" t="s">
        <v>1688</v>
      </c>
    </row>
    <row r="76" spans="1:25">
      <c r="A76" s="5" t="s">
        <v>1690</v>
      </c>
      <c r="B76" s="5" t="s">
        <v>73</v>
      </c>
      <c r="C76" s="5" t="s">
        <v>76</v>
      </c>
      <c r="D76" s="5" t="s">
        <v>702</v>
      </c>
      <c r="E76" s="5" t="s">
        <v>1691</v>
      </c>
      <c r="F76" s="5" t="s">
        <v>1692</v>
      </c>
      <c r="G76" s="5" t="s">
        <v>348</v>
      </c>
      <c r="H76" s="5" t="s">
        <v>1693</v>
      </c>
      <c r="I76" t="s">
        <v>374</v>
      </c>
      <c r="K76" s="5" t="s">
        <v>245</v>
      </c>
      <c r="L76" s="516"/>
      <c r="M76" s="516"/>
      <c r="N76" s="516"/>
      <c r="O76" s="5"/>
      <c r="P76" s="498"/>
      <c r="Q76" s="5"/>
      <c r="R76" s="5"/>
      <c r="U76" s="5" t="s">
        <v>3682</v>
      </c>
      <c r="V76" s="5" t="s">
        <v>1692</v>
      </c>
      <c r="W76" s="5" t="s">
        <v>348</v>
      </c>
      <c r="X76" s="5" t="s">
        <v>1693</v>
      </c>
      <c r="Y76" s="5" t="s">
        <v>1693</v>
      </c>
    </row>
    <row r="77" spans="1:25">
      <c r="A77" s="5" t="s">
        <v>1694</v>
      </c>
      <c r="B77" s="5" t="s">
        <v>73</v>
      </c>
      <c r="C77" s="5" t="s">
        <v>76</v>
      </c>
      <c r="D77" s="5"/>
      <c r="E77" s="5" t="s">
        <v>1695</v>
      </c>
      <c r="F77" s="5" t="s">
        <v>1696</v>
      </c>
      <c r="G77" s="5" t="s">
        <v>348</v>
      </c>
      <c r="H77" s="5" t="s">
        <v>1697</v>
      </c>
      <c r="I77" t="s">
        <v>374</v>
      </c>
      <c r="K77" s="5" t="s">
        <v>245</v>
      </c>
      <c r="L77" s="516"/>
      <c r="M77" s="516"/>
      <c r="N77" s="516"/>
      <c r="O77" s="5"/>
      <c r="P77" s="498"/>
      <c r="Q77" s="5"/>
      <c r="R77" s="5"/>
      <c r="U77" s="5" t="s">
        <v>3682</v>
      </c>
      <c r="V77" s="5" t="s">
        <v>1696</v>
      </c>
      <c r="W77" s="5" t="s">
        <v>348</v>
      </c>
      <c r="X77" s="5" t="s">
        <v>1697</v>
      </c>
      <c r="Y77" s="5" t="s">
        <v>1697</v>
      </c>
    </row>
    <row r="78" spans="1:25">
      <c r="A78" s="5" t="s">
        <v>1698</v>
      </c>
      <c r="B78" s="5" t="s">
        <v>73</v>
      </c>
      <c r="C78" s="5" t="s">
        <v>76</v>
      </c>
      <c r="D78" s="5"/>
      <c r="E78" s="5" t="s">
        <v>1699</v>
      </c>
      <c r="F78" s="5" t="s">
        <v>1700</v>
      </c>
      <c r="G78" s="5" t="s">
        <v>348</v>
      </c>
      <c r="H78" s="5" t="s">
        <v>1701</v>
      </c>
      <c r="I78" t="s">
        <v>374</v>
      </c>
      <c r="K78" s="5" t="s">
        <v>245</v>
      </c>
      <c r="L78" s="516"/>
      <c r="M78" s="516"/>
      <c r="N78" s="516"/>
      <c r="O78" s="5"/>
      <c r="P78" s="498"/>
      <c r="Q78" s="5"/>
      <c r="R78" s="5"/>
      <c r="U78" s="5" t="s">
        <v>3684</v>
      </c>
      <c r="V78" s="5" t="s">
        <v>1700</v>
      </c>
      <c r="W78" s="5" t="s">
        <v>348</v>
      </c>
      <c r="X78" s="5" t="s">
        <v>1701</v>
      </c>
      <c r="Y78" s="5" t="s">
        <v>1701</v>
      </c>
    </row>
    <row r="79" spans="1:25">
      <c r="A79" s="5" t="s">
        <v>1702</v>
      </c>
      <c r="B79" s="5" t="s">
        <v>73</v>
      </c>
      <c r="C79" s="5" t="s">
        <v>76</v>
      </c>
      <c r="D79" s="5"/>
      <c r="E79" s="5" t="s">
        <v>1703</v>
      </c>
      <c r="F79" s="5" t="s">
        <v>1704</v>
      </c>
      <c r="G79" s="5" t="s">
        <v>348</v>
      </c>
      <c r="H79" s="5" t="s">
        <v>1705</v>
      </c>
      <c r="I79" t="s">
        <v>374</v>
      </c>
      <c r="K79" s="5" t="s">
        <v>245</v>
      </c>
      <c r="L79" s="516"/>
      <c r="M79" s="516"/>
      <c r="N79" s="516"/>
      <c r="O79" s="5"/>
      <c r="P79" s="498"/>
      <c r="Q79" s="5"/>
      <c r="R79" s="5"/>
      <c r="U79" s="5" t="s">
        <v>3682</v>
      </c>
      <c r="V79" s="5" t="s">
        <v>1704</v>
      </c>
      <c r="W79" s="5" t="s">
        <v>348</v>
      </c>
      <c r="X79" s="5" t="s">
        <v>1705</v>
      </c>
      <c r="Y79" s="5" t="s">
        <v>1705</v>
      </c>
    </row>
    <row r="80" spans="1:25">
      <c r="A80" s="5" t="s">
        <v>1706</v>
      </c>
      <c r="B80" s="5" t="s">
        <v>73</v>
      </c>
      <c r="C80" s="5" t="s">
        <v>76</v>
      </c>
      <c r="D80" s="5"/>
      <c r="E80" s="5" t="s">
        <v>1707</v>
      </c>
      <c r="F80" s="5" t="s">
        <v>1708</v>
      </c>
      <c r="G80" s="5" t="s">
        <v>348</v>
      </c>
      <c r="H80" s="5" t="s">
        <v>1709</v>
      </c>
      <c r="I80" t="s">
        <v>374</v>
      </c>
      <c r="K80" s="5" t="s">
        <v>245</v>
      </c>
      <c r="L80" s="516"/>
      <c r="M80" s="516"/>
      <c r="N80" s="516"/>
      <c r="O80" s="5"/>
      <c r="P80" s="498"/>
      <c r="Q80" s="5"/>
      <c r="R80" s="5"/>
      <c r="U80" s="5" t="s">
        <v>3682</v>
      </c>
      <c r="V80" s="5" t="s">
        <v>1708</v>
      </c>
      <c r="W80" s="5" t="s">
        <v>348</v>
      </c>
      <c r="X80" s="5" t="s">
        <v>1709</v>
      </c>
      <c r="Y80" s="5" t="s">
        <v>1709</v>
      </c>
    </row>
    <row r="81" spans="1:25">
      <c r="A81" s="5" t="s">
        <v>1710</v>
      </c>
      <c r="B81" s="5" t="s">
        <v>73</v>
      </c>
      <c r="C81" s="5" t="s">
        <v>76</v>
      </c>
      <c r="D81" s="5" t="s">
        <v>702</v>
      </c>
      <c r="E81" s="5" t="s">
        <v>1711</v>
      </c>
      <c r="F81" s="5" t="s">
        <v>1712</v>
      </c>
      <c r="G81" s="5" t="s">
        <v>348</v>
      </c>
      <c r="H81" s="5" t="s">
        <v>772</v>
      </c>
      <c r="I81" t="s">
        <v>374</v>
      </c>
      <c r="K81" s="5" t="s">
        <v>245</v>
      </c>
      <c r="L81" s="516"/>
      <c r="M81" s="516"/>
      <c r="N81" s="516"/>
      <c r="O81" s="5"/>
      <c r="P81" s="498"/>
      <c r="Q81" s="5"/>
      <c r="R81" s="5"/>
      <c r="U81" s="5" t="s">
        <v>3682</v>
      </c>
      <c r="V81" s="5" t="s">
        <v>1712</v>
      </c>
      <c r="W81" s="5" t="s">
        <v>348</v>
      </c>
      <c r="X81" s="5" t="s">
        <v>772</v>
      </c>
      <c r="Y81" s="5" t="s">
        <v>3915</v>
      </c>
    </row>
    <row r="82" spans="1:25">
      <c r="A82" s="5" t="s">
        <v>1713</v>
      </c>
      <c r="B82" s="5" t="s">
        <v>73</v>
      </c>
      <c r="C82" s="5" t="s">
        <v>76</v>
      </c>
      <c r="D82" s="5"/>
      <c r="E82" s="5" t="s">
        <v>1714</v>
      </c>
      <c r="F82" s="5" t="s">
        <v>1715</v>
      </c>
      <c r="G82" s="5" t="s">
        <v>348</v>
      </c>
      <c r="H82" s="5" t="s">
        <v>1716</v>
      </c>
      <c r="I82" t="s">
        <v>374</v>
      </c>
      <c r="K82" s="5" t="s">
        <v>245</v>
      </c>
      <c r="L82" s="516"/>
      <c r="M82" s="516"/>
      <c r="N82" s="516"/>
      <c r="O82" s="5"/>
      <c r="P82" s="498"/>
      <c r="Q82" s="5"/>
      <c r="R82" s="5"/>
      <c r="U82" s="5" t="s">
        <v>3682</v>
      </c>
      <c r="V82" s="5" t="s">
        <v>1715</v>
      </c>
      <c r="W82" s="5" t="s">
        <v>348</v>
      </c>
      <c r="X82" s="5" t="s">
        <v>1716</v>
      </c>
      <c r="Y82" s="5" t="s">
        <v>1716</v>
      </c>
    </row>
    <row r="83" spans="1:25">
      <c r="A83" s="5" t="s">
        <v>1717</v>
      </c>
      <c r="B83" s="5" t="s">
        <v>73</v>
      </c>
      <c r="C83" s="5" t="s">
        <v>76</v>
      </c>
      <c r="D83" s="5"/>
      <c r="E83" s="5" t="s">
        <v>1718</v>
      </c>
      <c r="F83" s="5" t="s">
        <v>1719</v>
      </c>
      <c r="G83" s="5" t="s">
        <v>348</v>
      </c>
      <c r="H83" s="5" t="s">
        <v>1720</v>
      </c>
      <c r="I83" t="s">
        <v>374</v>
      </c>
      <c r="K83" s="5" t="s">
        <v>245</v>
      </c>
      <c r="L83" s="516"/>
      <c r="M83" s="516"/>
      <c r="N83" s="516"/>
      <c r="O83" s="5"/>
      <c r="P83" s="498"/>
      <c r="Q83" s="5"/>
      <c r="R83" s="5"/>
      <c r="U83" s="5" t="s">
        <v>3682</v>
      </c>
      <c r="V83" s="5" t="s">
        <v>1719</v>
      </c>
      <c r="W83" s="5" t="s">
        <v>348</v>
      </c>
      <c r="X83" s="5" t="s">
        <v>1720</v>
      </c>
      <c r="Y83" s="5" t="s">
        <v>1720</v>
      </c>
    </row>
    <row r="84" spans="1:25">
      <c r="A84" s="5" t="s">
        <v>1721</v>
      </c>
      <c r="B84" s="5" t="s">
        <v>73</v>
      </c>
      <c r="C84" s="5" t="s">
        <v>76</v>
      </c>
      <c r="D84" s="5" t="s">
        <v>702</v>
      </c>
      <c r="E84" s="5" t="s">
        <v>1722</v>
      </c>
      <c r="F84" s="5" t="s">
        <v>1723</v>
      </c>
      <c r="G84" s="5" t="s">
        <v>1724</v>
      </c>
      <c r="H84" s="5" t="s">
        <v>1725</v>
      </c>
      <c r="I84" t="s">
        <v>374</v>
      </c>
      <c r="K84" s="5" t="s">
        <v>245</v>
      </c>
      <c r="L84" s="516"/>
      <c r="M84" s="516"/>
      <c r="N84" s="516"/>
      <c r="O84" s="5"/>
      <c r="P84" s="498"/>
      <c r="Q84" s="5"/>
      <c r="R84" s="5"/>
      <c r="U84" s="5" t="s">
        <v>3682</v>
      </c>
      <c r="V84" s="5" t="s">
        <v>1723</v>
      </c>
      <c r="W84" s="5" t="s">
        <v>1724</v>
      </c>
      <c r="X84" s="5" t="s">
        <v>1725</v>
      </c>
      <c r="Y84" s="5" t="s">
        <v>3916</v>
      </c>
    </row>
    <row r="85" spans="1:25">
      <c r="A85" s="5" t="s">
        <v>1726</v>
      </c>
      <c r="B85" s="5" t="s">
        <v>73</v>
      </c>
      <c r="C85" s="5" t="s">
        <v>76</v>
      </c>
      <c r="D85" s="5" t="s">
        <v>702</v>
      </c>
      <c r="E85" s="5" t="s">
        <v>1727</v>
      </c>
      <c r="F85" s="5" t="s">
        <v>1728</v>
      </c>
      <c r="G85" s="5" t="s">
        <v>348</v>
      </c>
      <c r="H85" s="5" t="s">
        <v>1729</v>
      </c>
      <c r="I85" t="s">
        <v>374</v>
      </c>
      <c r="K85" s="5" t="s">
        <v>245</v>
      </c>
      <c r="L85" s="516"/>
      <c r="M85" s="516"/>
      <c r="N85" s="516"/>
      <c r="O85" s="5"/>
      <c r="P85" s="498"/>
      <c r="Q85" s="5"/>
      <c r="R85" s="5"/>
      <c r="U85" s="5" t="s">
        <v>3682</v>
      </c>
      <c r="V85" s="5" t="s">
        <v>1728</v>
      </c>
      <c r="W85" s="5" t="s">
        <v>348</v>
      </c>
      <c r="X85" s="5" t="s">
        <v>1729</v>
      </c>
      <c r="Y85" s="5" t="s">
        <v>1729</v>
      </c>
    </row>
    <row r="86" spans="1:25">
      <c r="A86" s="5" t="s">
        <v>1730</v>
      </c>
      <c r="B86" s="5" t="s">
        <v>73</v>
      </c>
      <c r="C86" s="5" t="s">
        <v>76</v>
      </c>
      <c r="D86" s="5"/>
      <c r="E86" s="5" t="s">
        <v>1731</v>
      </c>
      <c r="F86" s="5" t="s">
        <v>1732</v>
      </c>
      <c r="G86" s="5" t="s">
        <v>348</v>
      </c>
      <c r="H86" s="5" t="s">
        <v>1733</v>
      </c>
      <c r="I86" t="s">
        <v>374</v>
      </c>
      <c r="K86" s="5" t="s">
        <v>245</v>
      </c>
      <c r="L86" s="516"/>
      <c r="M86" s="516"/>
      <c r="N86" s="516"/>
      <c r="O86" s="5"/>
      <c r="P86" s="498"/>
      <c r="Q86" s="5"/>
      <c r="R86" s="5"/>
      <c r="U86" s="5" t="s">
        <v>3682</v>
      </c>
      <c r="V86" s="5" t="s">
        <v>1732</v>
      </c>
      <c r="W86" s="5" t="s">
        <v>348</v>
      </c>
      <c r="X86" s="5" t="s">
        <v>1733</v>
      </c>
      <c r="Y86" s="5" t="s">
        <v>1733</v>
      </c>
    </row>
    <row r="87" spans="1:25">
      <c r="A87" s="5" t="s">
        <v>1734</v>
      </c>
      <c r="B87" s="5" t="s">
        <v>73</v>
      </c>
      <c r="C87" s="5" t="s">
        <v>76</v>
      </c>
      <c r="D87" s="5"/>
      <c r="E87" s="5" t="s">
        <v>1735</v>
      </c>
      <c r="F87" s="5" t="s">
        <v>1736</v>
      </c>
      <c r="G87" s="5" t="s">
        <v>348</v>
      </c>
      <c r="H87" s="5" t="s">
        <v>1737</v>
      </c>
      <c r="I87" t="s">
        <v>374</v>
      </c>
      <c r="K87" s="5" t="s">
        <v>245</v>
      </c>
      <c r="L87" s="516"/>
      <c r="M87" s="516"/>
      <c r="N87" s="516"/>
      <c r="O87" s="5"/>
      <c r="P87" s="498"/>
      <c r="Q87" s="5"/>
      <c r="R87" s="5"/>
      <c r="U87" s="5" t="s">
        <v>3682</v>
      </c>
      <c r="V87" s="5" t="s">
        <v>1736</v>
      </c>
      <c r="W87" s="5" t="s">
        <v>348</v>
      </c>
      <c r="X87" s="5" t="s">
        <v>1737</v>
      </c>
      <c r="Y87" s="5" t="s">
        <v>1737</v>
      </c>
    </row>
    <row r="88" spans="1:25">
      <c r="A88" s="5" t="s">
        <v>3917</v>
      </c>
      <c r="B88" s="5" t="s">
        <v>73</v>
      </c>
      <c r="C88" s="5" t="s">
        <v>76</v>
      </c>
      <c r="D88" s="5" t="s">
        <v>702</v>
      </c>
      <c r="E88" s="5" t="s">
        <v>3918</v>
      </c>
      <c r="F88" s="5" t="s">
        <v>3919</v>
      </c>
      <c r="G88" s="5" t="s">
        <v>348</v>
      </c>
      <c r="H88" s="5" t="s">
        <v>3920</v>
      </c>
      <c r="I88" t="s">
        <v>374</v>
      </c>
      <c r="K88" s="5" t="s">
        <v>245</v>
      </c>
      <c r="L88" s="516"/>
      <c r="M88" s="516"/>
      <c r="N88" s="516"/>
      <c r="O88" s="5"/>
      <c r="P88" s="498"/>
      <c r="Q88" s="5"/>
      <c r="R88" s="5"/>
      <c r="U88" s="5" t="s">
        <v>3684</v>
      </c>
      <c r="V88" s="5" t="s">
        <v>3919</v>
      </c>
      <c r="W88" s="5" t="s">
        <v>348</v>
      </c>
      <c r="X88" s="5" t="s">
        <v>3920</v>
      </c>
      <c r="Y88" s="5" t="s">
        <v>3920</v>
      </c>
    </row>
    <row r="89" spans="1:25">
      <c r="A89" s="5" t="s">
        <v>3921</v>
      </c>
      <c r="B89" s="5" t="s">
        <v>73</v>
      </c>
      <c r="C89" s="5" t="s">
        <v>76</v>
      </c>
      <c r="D89" s="5" t="s">
        <v>702</v>
      </c>
      <c r="E89" s="5" t="s">
        <v>3922</v>
      </c>
      <c r="F89" s="5" t="s">
        <v>3923</v>
      </c>
      <c r="G89" s="5" t="s">
        <v>348</v>
      </c>
      <c r="H89" s="5" t="s">
        <v>3924</v>
      </c>
      <c r="I89" t="s">
        <v>374</v>
      </c>
      <c r="K89" s="5" t="s">
        <v>245</v>
      </c>
      <c r="L89" s="516"/>
      <c r="M89" s="516"/>
      <c r="N89" s="516"/>
      <c r="O89" s="5"/>
      <c r="P89" s="498"/>
      <c r="Q89" s="5"/>
      <c r="R89" s="5"/>
      <c r="U89" s="5" t="s">
        <v>3682</v>
      </c>
      <c r="V89" s="5" t="s">
        <v>3923</v>
      </c>
      <c r="W89" s="5" t="s">
        <v>348</v>
      </c>
      <c r="X89" s="5" t="s">
        <v>3924</v>
      </c>
      <c r="Y89" s="5" t="s">
        <v>3924</v>
      </c>
    </row>
    <row r="90" spans="1:25">
      <c r="A90" s="5" t="s">
        <v>3925</v>
      </c>
      <c r="B90" s="5" t="s">
        <v>73</v>
      </c>
      <c r="C90" s="5" t="s">
        <v>76</v>
      </c>
      <c r="D90" s="5" t="s">
        <v>702</v>
      </c>
      <c r="E90" s="5" t="s">
        <v>3926</v>
      </c>
      <c r="F90" s="5" t="s">
        <v>3927</v>
      </c>
      <c r="G90" s="5" t="s">
        <v>3928</v>
      </c>
      <c r="H90" s="5" t="s">
        <v>3929</v>
      </c>
      <c r="I90" t="s">
        <v>374</v>
      </c>
      <c r="K90" s="5" t="s">
        <v>245</v>
      </c>
      <c r="L90" s="516"/>
      <c r="M90" s="516"/>
      <c r="N90" s="516"/>
      <c r="O90" s="5"/>
      <c r="P90" s="498"/>
      <c r="Q90" s="5"/>
      <c r="R90" s="5"/>
      <c r="U90" s="5" t="s">
        <v>3682</v>
      </c>
      <c r="V90" s="5" t="s">
        <v>3927</v>
      </c>
      <c r="W90" s="5" t="s">
        <v>3928</v>
      </c>
      <c r="X90" s="5" t="s">
        <v>3929</v>
      </c>
      <c r="Y90" s="5" t="s">
        <v>3930</v>
      </c>
    </row>
    <row r="91" spans="1:25">
      <c r="A91" s="5" t="s">
        <v>3931</v>
      </c>
      <c r="B91" s="5" t="s">
        <v>73</v>
      </c>
      <c r="C91" s="5" t="s">
        <v>76</v>
      </c>
      <c r="D91" s="5" t="s">
        <v>702</v>
      </c>
      <c r="E91" s="5" t="s">
        <v>3932</v>
      </c>
      <c r="F91" s="5" t="s">
        <v>3933</v>
      </c>
      <c r="G91" s="5" t="s">
        <v>1701</v>
      </c>
      <c r="H91" s="5" t="s">
        <v>3934</v>
      </c>
      <c r="I91" t="s">
        <v>374</v>
      </c>
      <c r="K91" s="5" t="s">
        <v>245</v>
      </c>
      <c r="L91" s="516"/>
      <c r="M91" s="516"/>
      <c r="N91" s="516"/>
      <c r="O91" s="5"/>
      <c r="P91" s="498"/>
      <c r="Q91" s="5"/>
      <c r="R91" s="5"/>
      <c r="U91" s="5" t="s">
        <v>3682</v>
      </c>
      <c r="V91" s="5" t="s">
        <v>3933</v>
      </c>
      <c r="W91" s="5" t="s">
        <v>1701</v>
      </c>
      <c r="X91" s="5" t="s">
        <v>3934</v>
      </c>
      <c r="Y91" s="5" t="s">
        <v>3935</v>
      </c>
    </row>
    <row r="92" spans="1:25">
      <c r="A92" s="5" t="s">
        <v>1738</v>
      </c>
      <c r="B92" s="5" t="s">
        <v>73</v>
      </c>
      <c r="C92" s="5" t="s">
        <v>76</v>
      </c>
      <c r="D92" s="5"/>
      <c r="E92" s="5" t="s">
        <v>1739</v>
      </c>
      <c r="F92" s="5" t="s">
        <v>1740</v>
      </c>
      <c r="G92" s="5" t="s">
        <v>348</v>
      </c>
      <c r="H92" s="5" t="s">
        <v>1741</v>
      </c>
      <c r="I92" t="s">
        <v>374</v>
      </c>
      <c r="K92" s="5" t="s">
        <v>245</v>
      </c>
      <c r="L92" s="516"/>
      <c r="M92" s="516"/>
      <c r="N92" s="516"/>
      <c r="O92" s="5"/>
      <c r="P92" s="498"/>
      <c r="Q92" s="5"/>
      <c r="R92" s="5"/>
      <c r="U92" s="5" t="s">
        <v>3682</v>
      </c>
      <c r="V92" s="5" t="s">
        <v>1740</v>
      </c>
      <c r="W92" s="5" t="s">
        <v>348</v>
      </c>
      <c r="X92" s="5" t="s">
        <v>1741</v>
      </c>
      <c r="Y92" s="5" t="s">
        <v>3816</v>
      </c>
    </row>
    <row r="93" spans="1:25">
      <c r="A93" s="5" t="s">
        <v>1743</v>
      </c>
      <c r="B93" s="5" t="s">
        <v>73</v>
      </c>
      <c r="C93" s="5" t="s">
        <v>76</v>
      </c>
      <c r="D93" s="5" t="s">
        <v>702</v>
      </c>
      <c r="E93" s="5" t="s">
        <v>1744</v>
      </c>
      <c r="F93" s="5" t="s">
        <v>1745</v>
      </c>
      <c r="G93" s="5" t="s">
        <v>348</v>
      </c>
      <c r="H93" s="5" t="s">
        <v>1746</v>
      </c>
      <c r="I93" t="s">
        <v>374</v>
      </c>
      <c r="K93" s="5" t="s">
        <v>245</v>
      </c>
      <c r="L93" s="516"/>
      <c r="M93" s="516"/>
      <c r="N93" s="516"/>
      <c r="O93" s="5"/>
      <c r="P93" s="498"/>
      <c r="Q93" s="5"/>
      <c r="R93" s="5"/>
      <c r="U93" s="5" t="s">
        <v>3684</v>
      </c>
      <c r="V93" s="5" t="s">
        <v>1745</v>
      </c>
      <c r="W93" s="5" t="s">
        <v>348</v>
      </c>
      <c r="X93" s="5" t="s">
        <v>1746</v>
      </c>
      <c r="Y93" s="5" t="s">
        <v>1746</v>
      </c>
    </row>
    <row r="94" spans="1:25">
      <c r="A94" s="5" t="s">
        <v>1747</v>
      </c>
      <c r="B94" s="5" t="s">
        <v>73</v>
      </c>
      <c r="C94" s="5" t="s">
        <v>76</v>
      </c>
      <c r="D94" s="5"/>
      <c r="E94" s="5" t="s">
        <v>1748</v>
      </c>
      <c r="F94" s="5" t="s">
        <v>1749</v>
      </c>
      <c r="G94" s="5" t="s">
        <v>348</v>
      </c>
      <c r="H94" s="5" t="s">
        <v>1750</v>
      </c>
      <c r="I94" t="s">
        <v>374</v>
      </c>
      <c r="K94" s="5" t="s">
        <v>245</v>
      </c>
      <c r="L94" s="516"/>
      <c r="M94" s="516"/>
      <c r="N94" s="516"/>
      <c r="O94" s="5"/>
      <c r="P94" s="498"/>
      <c r="Q94" s="5"/>
      <c r="R94" s="5"/>
      <c r="U94" s="5" t="s">
        <v>3682</v>
      </c>
      <c r="V94" s="5" t="s">
        <v>1749</v>
      </c>
      <c r="W94" s="5" t="s">
        <v>348</v>
      </c>
      <c r="X94" s="5" t="s">
        <v>1750</v>
      </c>
      <c r="Y94" s="5" t="s">
        <v>1750</v>
      </c>
    </row>
    <row r="95" spans="1:25">
      <c r="A95" s="5" t="s">
        <v>3936</v>
      </c>
      <c r="B95" s="5" t="s">
        <v>73</v>
      </c>
      <c r="C95" s="5" t="s">
        <v>76</v>
      </c>
      <c r="D95" s="5"/>
      <c r="E95" s="5" t="s">
        <v>3937</v>
      </c>
      <c r="F95" s="5" t="s">
        <v>3938</v>
      </c>
      <c r="G95" s="5" t="s">
        <v>348</v>
      </c>
      <c r="H95" s="5" t="s">
        <v>3939</v>
      </c>
      <c r="I95" t="s">
        <v>374</v>
      </c>
      <c r="K95" s="5" t="s">
        <v>245</v>
      </c>
      <c r="L95" s="516"/>
      <c r="M95" s="516"/>
      <c r="N95" s="516"/>
      <c r="O95" s="5"/>
      <c r="P95" s="498"/>
      <c r="Q95" s="5"/>
      <c r="R95" s="5"/>
      <c r="U95" s="5" t="s">
        <v>3682</v>
      </c>
      <c r="V95" s="5" t="s">
        <v>3938</v>
      </c>
      <c r="W95" s="5" t="s">
        <v>348</v>
      </c>
      <c r="X95" s="5" t="s">
        <v>3939</v>
      </c>
      <c r="Y95" s="5" t="s">
        <v>3939</v>
      </c>
    </row>
    <row r="96" spans="1:25">
      <c r="A96" s="5" t="s">
        <v>3940</v>
      </c>
      <c r="B96" s="5" t="s">
        <v>73</v>
      </c>
      <c r="C96" s="5" t="s">
        <v>76</v>
      </c>
      <c r="D96" s="5" t="s">
        <v>702</v>
      </c>
      <c r="E96" s="5" t="s">
        <v>3941</v>
      </c>
      <c r="F96" s="5" t="s">
        <v>3942</v>
      </c>
      <c r="G96" s="5" t="s">
        <v>348</v>
      </c>
      <c r="H96" s="5" t="s">
        <v>3943</v>
      </c>
      <c r="I96" t="s">
        <v>374</v>
      </c>
      <c r="K96" s="5" t="s">
        <v>245</v>
      </c>
      <c r="L96" s="516"/>
      <c r="M96" s="516"/>
      <c r="N96" s="516"/>
      <c r="O96" s="5"/>
      <c r="P96" s="498"/>
      <c r="Q96" s="5"/>
      <c r="R96" s="5"/>
      <c r="U96" s="5" t="s">
        <v>3682</v>
      </c>
      <c r="V96" s="5" t="s">
        <v>3942</v>
      </c>
      <c r="W96" s="5" t="s">
        <v>348</v>
      </c>
      <c r="X96" s="5" t="s">
        <v>3943</v>
      </c>
      <c r="Y96" s="5" t="s">
        <v>3943</v>
      </c>
    </row>
    <row r="97" spans="1:25">
      <c r="A97" s="5" t="s">
        <v>3944</v>
      </c>
      <c r="B97" s="5" t="s">
        <v>73</v>
      </c>
      <c r="C97" s="5" t="s">
        <v>76</v>
      </c>
      <c r="D97" s="5" t="s">
        <v>702</v>
      </c>
      <c r="E97" s="5" t="s">
        <v>3945</v>
      </c>
      <c r="F97" s="5" t="s">
        <v>3946</v>
      </c>
      <c r="G97" s="5" t="s">
        <v>3947</v>
      </c>
      <c r="H97" s="5" t="s">
        <v>3948</v>
      </c>
      <c r="I97" t="s">
        <v>374</v>
      </c>
      <c r="K97" s="5" t="s">
        <v>245</v>
      </c>
      <c r="L97" s="516"/>
      <c r="M97" s="516"/>
      <c r="N97" s="516"/>
      <c r="O97" s="5"/>
      <c r="P97" s="498"/>
      <c r="Q97" s="5"/>
      <c r="R97" s="5"/>
      <c r="U97" s="5" t="s">
        <v>3682</v>
      </c>
      <c r="V97" s="5" t="s">
        <v>3946</v>
      </c>
      <c r="W97" s="5" t="s">
        <v>3947</v>
      </c>
      <c r="X97" s="5" t="s">
        <v>3948</v>
      </c>
      <c r="Y97" s="5" t="s">
        <v>3850</v>
      </c>
    </row>
    <row r="98" spans="1:25">
      <c r="A98" s="5" t="s">
        <v>3949</v>
      </c>
      <c r="B98" s="5" t="s">
        <v>73</v>
      </c>
      <c r="C98" s="5" t="s">
        <v>76</v>
      </c>
      <c r="D98" s="5" t="s">
        <v>702</v>
      </c>
      <c r="E98" s="5" t="s">
        <v>3950</v>
      </c>
      <c r="F98" s="5" t="s">
        <v>3951</v>
      </c>
      <c r="G98" s="5" t="s">
        <v>348</v>
      </c>
      <c r="H98" s="5" t="s">
        <v>3952</v>
      </c>
      <c r="I98" t="s">
        <v>374</v>
      </c>
      <c r="K98" s="5" t="s">
        <v>245</v>
      </c>
      <c r="L98" s="516"/>
      <c r="M98" s="516"/>
      <c r="N98" s="516"/>
      <c r="O98" s="5"/>
      <c r="P98" s="498"/>
      <c r="Q98" s="5"/>
      <c r="R98" s="5"/>
      <c r="U98" s="5" t="s">
        <v>3682</v>
      </c>
      <c r="V98" s="5" t="s">
        <v>3951</v>
      </c>
      <c r="W98" s="5" t="s">
        <v>348</v>
      </c>
      <c r="X98" s="5" t="s">
        <v>3952</v>
      </c>
      <c r="Y98" s="5" t="s">
        <v>3953</v>
      </c>
    </row>
    <row r="99" spans="1:25">
      <c r="A99" s="5" t="s">
        <v>3954</v>
      </c>
      <c r="B99" s="5" t="s">
        <v>73</v>
      </c>
      <c r="C99" s="5" t="s">
        <v>76</v>
      </c>
      <c r="D99" s="5" t="s">
        <v>775</v>
      </c>
      <c r="E99" s="5" t="s">
        <v>3955</v>
      </c>
      <c r="F99" s="5" t="s">
        <v>3886</v>
      </c>
      <c r="G99" s="5" t="s">
        <v>3956</v>
      </c>
      <c r="H99" s="5" t="s">
        <v>3957</v>
      </c>
      <c r="I99" t="s">
        <v>374</v>
      </c>
      <c r="K99" s="5" t="s">
        <v>342</v>
      </c>
      <c r="L99" s="516"/>
      <c r="M99" s="516"/>
      <c r="N99" s="516"/>
      <c r="O99" s="5"/>
      <c r="P99" s="498"/>
      <c r="Q99" s="5"/>
      <c r="R99" s="5"/>
      <c r="U99" s="5" t="s">
        <v>3682</v>
      </c>
      <c r="V99" s="5" t="s">
        <v>3886</v>
      </c>
      <c r="W99" s="5" t="s">
        <v>3956</v>
      </c>
      <c r="X99" s="5" t="s">
        <v>3957</v>
      </c>
      <c r="Y99" s="5" t="s">
        <v>3958</v>
      </c>
    </row>
    <row r="100" spans="1:25">
      <c r="A100" s="5" t="s">
        <v>1751</v>
      </c>
      <c r="B100" s="5" t="s">
        <v>73</v>
      </c>
      <c r="C100" s="5" t="s">
        <v>76</v>
      </c>
      <c r="D100" s="5" t="s">
        <v>702</v>
      </c>
      <c r="E100" s="5" t="s">
        <v>1752</v>
      </c>
      <c r="F100" s="5" t="s">
        <v>1753</v>
      </c>
      <c r="G100" s="5" t="s">
        <v>348</v>
      </c>
      <c r="H100" s="5" t="s">
        <v>1754</v>
      </c>
      <c r="I100" t="s">
        <v>374</v>
      </c>
      <c r="K100" s="5" t="s">
        <v>245</v>
      </c>
      <c r="L100" s="516"/>
      <c r="M100" s="516"/>
      <c r="N100" s="516"/>
      <c r="O100" s="5"/>
      <c r="P100" s="498"/>
      <c r="Q100" s="5"/>
      <c r="R100" s="5"/>
      <c r="U100" s="5" t="s">
        <v>3684</v>
      </c>
      <c r="V100" s="5" t="s">
        <v>1753</v>
      </c>
      <c r="W100" s="5" t="s">
        <v>348</v>
      </c>
      <c r="X100" s="5" t="s">
        <v>1754</v>
      </c>
      <c r="Y100" s="5" t="s">
        <v>1754</v>
      </c>
    </row>
    <row r="101" spans="1:25">
      <c r="A101" s="5" t="s">
        <v>3959</v>
      </c>
      <c r="B101" s="5" t="s">
        <v>73</v>
      </c>
      <c r="C101" s="5" t="s">
        <v>76</v>
      </c>
      <c r="D101" s="5" t="s">
        <v>775</v>
      </c>
      <c r="E101" s="5" t="s">
        <v>3960</v>
      </c>
      <c r="F101" s="5" t="s">
        <v>1621</v>
      </c>
      <c r="G101" s="5" t="s">
        <v>3961</v>
      </c>
      <c r="H101" s="5" t="s">
        <v>3962</v>
      </c>
      <c r="I101" t="s">
        <v>374</v>
      </c>
      <c r="K101" s="5" t="s">
        <v>342</v>
      </c>
      <c r="L101" s="516"/>
      <c r="M101" s="516"/>
      <c r="N101" s="516"/>
      <c r="O101" s="500"/>
      <c r="P101" s="501"/>
      <c r="Q101" s="5"/>
      <c r="R101" s="5"/>
      <c r="U101" s="5" t="s">
        <v>3682</v>
      </c>
      <c r="V101" s="5" t="s">
        <v>1621</v>
      </c>
      <c r="W101" s="5" t="s">
        <v>3961</v>
      </c>
      <c r="X101" s="5" t="s">
        <v>3962</v>
      </c>
      <c r="Y101" s="5" t="s">
        <v>3963</v>
      </c>
    </row>
    <row r="102" spans="1:25">
      <c r="A102" s="5" t="s">
        <v>3964</v>
      </c>
      <c r="B102" s="5" t="s">
        <v>73</v>
      </c>
      <c r="C102" s="5" t="s">
        <v>76</v>
      </c>
      <c r="D102" s="5"/>
      <c r="E102" s="5" t="s">
        <v>3965</v>
      </c>
      <c r="F102" s="5" t="s">
        <v>3966</v>
      </c>
      <c r="G102" s="5" t="s">
        <v>348</v>
      </c>
      <c r="H102" s="5" t="s">
        <v>3967</v>
      </c>
      <c r="I102" t="s">
        <v>374</v>
      </c>
      <c r="K102" s="5" t="s">
        <v>245</v>
      </c>
      <c r="L102" s="516"/>
      <c r="M102" s="516"/>
      <c r="N102" s="516"/>
      <c r="O102" s="5"/>
      <c r="P102" s="498"/>
      <c r="Q102" s="5"/>
      <c r="R102" s="5"/>
      <c r="U102" s="5" t="s">
        <v>3682</v>
      </c>
      <c r="V102" s="5" t="s">
        <v>3966</v>
      </c>
      <c r="W102" s="5" t="s">
        <v>348</v>
      </c>
      <c r="X102" s="5" t="s">
        <v>3967</v>
      </c>
      <c r="Y102" s="5" t="s">
        <v>3967</v>
      </c>
    </row>
    <row r="103" spans="1:25">
      <c r="A103" s="5" t="s">
        <v>3968</v>
      </c>
      <c r="B103" s="5" t="s">
        <v>73</v>
      </c>
      <c r="C103" s="5" t="s">
        <v>76</v>
      </c>
      <c r="D103" s="5" t="s">
        <v>702</v>
      </c>
      <c r="E103" s="5" t="s">
        <v>3969</v>
      </c>
      <c r="F103" s="5" t="s">
        <v>3970</v>
      </c>
      <c r="G103" s="5" t="s">
        <v>348</v>
      </c>
      <c r="H103" s="5" t="s">
        <v>3971</v>
      </c>
      <c r="I103" t="s">
        <v>374</v>
      </c>
      <c r="K103" s="5" t="s">
        <v>245</v>
      </c>
      <c r="L103" s="516"/>
      <c r="M103" s="516"/>
      <c r="N103" s="516"/>
      <c r="O103" s="5"/>
      <c r="P103" s="498"/>
      <c r="Q103" s="5"/>
      <c r="R103" s="5"/>
      <c r="U103" s="5" t="s">
        <v>3682</v>
      </c>
      <c r="V103" s="5" t="s">
        <v>3970</v>
      </c>
      <c r="W103" s="5" t="s">
        <v>348</v>
      </c>
      <c r="X103" s="5" t="s">
        <v>3971</v>
      </c>
      <c r="Y103" s="5" t="s">
        <v>3971</v>
      </c>
    </row>
    <row r="104" spans="1:25">
      <c r="A104" s="5" t="s">
        <v>3972</v>
      </c>
      <c r="B104" s="5" t="s">
        <v>73</v>
      </c>
      <c r="C104" s="5" t="s">
        <v>76</v>
      </c>
      <c r="D104" s="5" t="s">
        <v>702</v>
      </c>
      <c r="E104" s="5" t="s">
        <v>3973</v>
      </c>
      <c r="F104" s="5" t="s">
        <v>3974</v>
      </c>
      <c r="G104" s="5" t="s">
        <v>348</v>
      </c>
      <c r="H104" s="5" t="s">
        <v>3975</v>
      </c>
      <c r="I104" t="s">
        <v>374</v>
      </c>
      <c r="K104" s="5" t="s">
        <v>245</v>
      </c>
      <c r="L104" s="516"/>
      <c r="M104" s="516"/>
      <c r="N104" s="516"/>
      <c r="O104" s="5"/>
      <c r="P104" s="498"/>
      <c r="Q104" s="5"/>
      <c r="R104" s="5"/>
      <c r="U104" s="5" t="s">
        <v>3684</v>
      </c>
      <c r="V104" s="5" t="s">
        <v>3974</v>
      </c>
      <c r="W104" s="5" t="s">
        <v>348</v>
      </c>
      <c r="X104" s="5" t="s">
        <v>3975</v>
      </c>
      <c r="Y104" s="5" t="s">
        <v>3975</v>
      </c>
    </row>
    <row r="105" spans="1:25">
      <c r="A105" s="5" t="s">
        <v>3976</v>
      </c>
      <c r="B105" s="5" t="s">
        <v>73</v>
      </c>
      <c r="C105" s="5" t="s">
        <v>76</v>
      </c>
      <c r="D105" s="5" t="s">
        <v>702</v>
      </c>
      <c r="E105" s="5" t="s">
        <v>3977</v>
      </c>
      <c r="F105" s="5" t="s">
        <v>3978</v>
      </c>
      <c r="G105" s="5" t="s">
        <v>348</v>
      </c>
      <c r="H105" s="5" t="s">
        <v>3979</v>
      </c>
      <c r="I105" t="s">
        <v>374</v>
      </c>
      <c r="K105" s="5" t="s">
        <v>245</v>
      </c>
      <c r="L105" s="516"/>
      <c r="M105" s="516"/>
      <c r="N105" s="516"/>
      <c r="O105" s="5"/>
      <c r="P105" s="498"/>
      <c r="Q105" s="5"/>
      <c r="R105" s="5"/>
      <c r="U105" s="5" t="s">
        <v>3684</v>
      </c>
      <c r="V105" s="5" t="s">
        <v>3978</v>
      </c>
      <c r="W105" s="5" t="s">
        <v>348</v>
      </c>
      <c r="X105" s="5" t="s">
        <v>3979</v>
      </c>
      <c r="Y105" s="5" t="s">
        <v>3979</v>
      </c>
    </row>
    <row r="106" spans="1:25">
      <c r="A106" s="5" t="s">
        <v>1756</v>
      </c>
      <c r="B106" s="5" t="s">
        <v>73</v>
      </c>
      <c r="C106" s="5" t="s">
        <v>76</v>
      </c>
      <c r="D106" s="5" t="s">
        <v>702</v>
      </c>
      <c r="E106" s="5" t="s">
        <v>1757</v>
      </c>
      <c r="F106" s="5" t="s">
        <v>1758</v>
      </c>
      <c r="G106" s="5" t="s">
        <v>348</v>
      </c>
      <c r="H106" s="5" t="s">
        <v>1759</v>
      </c>
      <c r="I106" t="s">
        <v>374</v>
      </c>
      <c r="K106" s="5" t="s">
        <v>245</v>
      </c>
      <c r="L106" s="516"/>
      <c r="M106" s="516"/>
      <c r="N106" s="516"/>
      <c r="O106" s="5"/>
      <c r="P106" s="498"/>
      <c r="Q106" s="5"/>
      <c r="R106" s="5"/>
      <c r="U106" s="5" t="s">
        <v>3682</v>
      </c>
      <c r="V106" s="5" t="s">
        <v>1758</v>
      </c>
      <c r="W106" s="5" t="s">
        <v>348</v>
      </c>
      <c r="X106" s="5" t="s">
        <v>1759</v>
      </c>
      <c r="Y106" s="5" t="s">
        <v>1759</v>
      </c>
    </row>
    <row r="107" spans="1:25">
      <c r="A107" s="5" t="s">
        <v>3980</v>
      </c>
      <c r="B107" s="5" t="s">
        <v>73</v>
      </c>
      <c r="C107" s="5" t="s">
        <v>76</v>
      </c>
      <c r="D107" s="5" t="s">
        <v>702</v>
      </c>
      <c r="E107" s="5" t="s">
        <v>3981</v>
      </c>
      <c r="F107" s="5" t="s">
        <v>3982</v>
      </c>
      <c r="G107" s="5" t="s">
        <v>3983</v>
      </c>
      <c r="H107" s="5" t="s">
        <v>3984</v>
      </c>
      <c r="I107" t="s">
        <v>374</v>
      </c>
      <c r="K107" s="5" t="s">
        <v>245</v>
      </c>
      <c r="L107" s="516"/>
      <c r="M107" s="516"/>
      <c r="N107" s="516"/>
      <c r="O107" s="5"/>
      <c r="P107" s="498"/>
      <c r="Q107" s="5"/>
      <c r="R107" s="5"/>
      <c r="U107" s="5" t="s">
        <v>3682</v>
      </c>
      <c r="V107" s="5" t="s">
        <v>3982</v>
      </c>
      <c r="W107" s="5" t="s">
        <v>3983</v>
      </c>
      <c r="X107" s="5" t="s">
        <v>3984</v>
      </c>
      <c r="Y107" s="5" t="s">
        <v>3985</v>
      </c>
    </row>
    <row r="108" spans="1:25">
      <c r="A108" s="5" t="s">
        <v>3986</v>
      </c>
      <c r="B108" s="5" t="s">
        <v>73</v>
      </c>
      <c r="C108" s="5" t="s">
        <v>76</v>
      </c>
      <c r="D108" s="5" t="s">
        <v>702</v>
      </c>
      <c r="E108" s="5" t="s">
        <v>3987</v>
      </c>
      <c r="F108" s="5" t="s">
        <v>3988</v>
      </c>
      <c r="G108" s="5" t="s">
        <v>348</v>
      </c>
      <c r="H108" s="5" t="s">
        <v>3989</v>
      </c>
      <c r="I108" t="s">
        <v>374</v>
      </c>
      <c r="K108" s="5" t="s">
        <v>245</v>
      </c>
      <c r="L108" s="516"/>
      <c r="M108" s="516"/>
      <c r="N108" s="516"/>
      <c r="O108" s="5"/>
      <c r="P108" s="498"/>
      <c r="Q108" s="5"/>
      <c r="R108" s="5"/>
      <c r="U108" s="5" t="s">
        <v>3682</v>
      </c>
      <c r="V108" s="5" t="s">
        <v>3988</v>
      </c>
      <c r="W108" s="5" t="s">
        <v>348</v>
      </c>
      <c r="X108" s="5" t="s">
        <v>3989</v>
      </c>
      <c r="Y108" s="5" t="s">
        <v>3989</v>
      </c>
    </row>
    <row r="109" spans="1:25">
      <c r="A109" s="5" t="s">
        <v>3990</v>
      </c>
      <c r="B109" s="5" t="s">
        <v>73</v>
      </c>
      <c r="C109" s="5" t="s">
        <v>76</v>
      </c>
      <c r="D109" s="5" t="s">
        <v>702</v>
      </c>
      <c r="E109" s="5" t="s">
        <v>3991</v>
      </c>
      <c r="F109" s="5" t="s">
        <v>3992</v>
      </c>
      <c r="G109" s="5" t="s">
        <v>348</v>
      </c>
      <c r="H109" s="5" t="s">
        <v>3993</v>
      </c>
      <c r="I109" t="s">
        <v>374</v>
      </c>
      <c r="K109" s="5" t="s">
        <v>245</v>
      </c>
      <c r="L109" s="516"/>
      <c r="M109" s="516"/>
      <c r="N109" s="516"/>
      <c r="O109" s="5"/>
      <c r="P109" s="498"/>
      <c r="Q109" s="5"/>
      <c r="R109" s="5"/>
      <c r="U109" s="5" t="s">
        <v>3682</v>
      </c>
      <c r="V109" s="5" t="s">
        <v>3992</v>
      </c>
      <c r="W109" s="5" t="s">
        <v>348</v>
      </c>
      <c r="X109" s="5" t="s">
        <v>3993</v>
      </c>
      <c r="Y109" s="5" t="s">
        <v>3994</v>
      </c>
    </row>
    <row r="110" spans="1:25">
      <c r="A110" s="5" t="s">
        <v>1029</v>
      </c>
      <c r="B110" s="5" t="s">
        <v>63</v>
      </c>
      <c r="C110" s="5" t="s">
        <v>64</v>
      </c>
      <c r="D110" s="5"/>
      <c r="E110" s="5" t="s">
        <v>1030</v>
      </c>
      <c r="F110" s="5" t="s">
        <v>1031</v>
      </c>
      <c r="G110" s="5" t="s">
        <v>348</v>
      </c>
      <c r="H110" s="5" t="s">
        <v>1032</v>
      </c>
      <c r="I110" t="s">
        <v>374</v>
      </c>
      <c r="K110" s="5" t="s">
        <v>342</v>
      </c>
      <c r="L110" s="516"/>
      <c r="M110" s="516"/>
      <c r="N110" s="516"/>
      <c r="O110" s="5"/>
      <c r="P110" s="498"/>
      <c r="Q110" s="5"/>
      <c r="R110" s="5"/>
      <c r="U110" s="5" t="s">
        <v>3682</v>
      </c>
      <c r="V110" s="5" t="s">
        <v>1031</v>
      </c>
      <c r="W110" s="5" t="s">
        <v>348</v>
      </c>
      <c r="X110" s="5" t="s">
        <v>1032</v>
      </c>
      <c r="Y110" s="5" t="s">
        <v>3995</v>
      </c>
    </row>
    <row r="111" spans="1:25">
      <c r="A111" s="499"/>
      <c r="B111" s="5"/>
      <c r="C111" s="5"/>
      <c r="D111" s="5"/>
      <c r="E111" s="5"/>
      <c r="F111" s="5" t="s">
        <v>1031</v>
      </c>
      <c r="G111" s="5" t="s">
        <v>1034</v>
      </c>
      <c r="H111" s="5" t="s">
        <v>1035</v>
      </c>
      <c r="I111" t="s">
        <v>374</v>
      </c>
      <c r="K111" s="5" t="s">
        <v>342</v>
      </c>
      <c r="L111" s="516"/>
      <c r="M111" s="516"/>
      <c r="N111" s="516"/>
      <c r="O111" s="5"/>
      <c r="P111" s="5"/>
      <c r="Q111" s="5"/>
      <c r="R111" s="5"/>
      <c r="U111" s="5" t="s">
        <v>3682</v>
      </c>
      <c r="V111" s="5" t="s">
        <v>1031</v>
      </c>
      <c r="W111" s="5" t="s">
        <v>1034</v>
      </c>
      <c r="X111" s="5" t="s">
        <v>1035</v>
      </c>
      <c r="Y111" s="5"/>
    </row>
    <row r="112" spans="1:25">
      <c r="A112" s="5" t="s">
        <v>1036</v>
      </c>
      <c r="B112" s="5" t="s">
        <v>63</v>
      </c>
      <c r="C112" s="5" t="s">
        <v>64</v>
      </c>
      <c r="D112" s="5" t="s">
        <v>186</v>
      </c>
      <c r="E112" s="5" t="s">
        <v>1037</v>
      </c>
      <c r="F112" s="5" t="s">
        <v>1038</v>
      </c>
      <c r="G112" s="5" t="s">
        <v>1039</v>
      </c>
      <c r="H112" s="5" t="s">
        <v>1040</v>
      </c>
      <c r="I112" t="s">
        <v>374</v>
      </c>
      <c r="K112" s="5" t="s">
        <v>245</v>
      </c>
      <c r="L112" s="516"/>
      <c r="M112" s="516"/>
      <c r="N112" s="516"/>
      <c r="O112" s="5"/>
      <c r="P112" s="498"/>
      <c r="Q112" s="5"/>
      <c r="R112" s="5"/>
      <c r="U112" s="5" t="s">
        <v>3682</v>
      </c>
      <c r="V112" s="5" t="s">
        <v>1038</v>
      </c>
      <c r="W112" s="5" t="s">
        <v>1039</v>
      </c>
      <c r="X112" s="5" t="s">
        <v>1040</v>
      </c>
      <c r="Y112" s="5" t="s">
        <v>3996</v>
      </c>
    </row>
    <row r="113" spans="1:25">
      <c r="A113" s="5" t="s">
        <v>1042</v>
      </c>
      <c r="B113" s="5" t="s">
        <v>63</v>
      </c>
      <c r="C113" s="5" t="s">
        <v>64</v>
      </c>
      <c r="D113" s="5" t="s">
        <v>186</v>
      </c>
      <c r="E113" s="5" t="s">
        <v>1043</v>
      </c>
      <c r="F113" s="5" t="s">
        <v>1044</v>
      </c>
      <c r="G113" s="5" t="s">
        <v>1045</v>
      </c>
      <c r="H113" s="5" t="s">
        <v>1046</v>
      </c>
      <c r="I113" t="s">
        <v>374</v>
      </c>
      <c r="K113" s="5" t="s">
        <v>245</v>
      </c>
      <c r="L113" s="516"/>
      <c r="M113" s="516"/>
      <c r="N113" s="516"/>
      <c r="O113" s="5"/>
      <c r="P113" s="498"/>
      <c r="Q113" s="5"/>
      <c r="R113" s="5"/>
      <c r="U113" s="5" t="s">
        <v>3684</v>
      </c>
      <c r="V113" s="5" t="s">
        <v>1044</v>
      </c>
      <c r="W113" s="5" t="s">
        <v>1045</v>
      </c>
      <c r="X113" s="5" t="s">
        <v>1046</v>
      </c>
      <c r="Y113" s="5" t="s">
        <v>3997</v>
      </c>
    </row>
    <row r="114" spans="1:25">
      <c r="A114" s="5" t="s">
        <v>1047</v>
      </c>
      <c r="B114" s="5" t="s">
        <v>63</v>
      </c>
      <c r="C114" s="5" t="s">
        <v>64</v>
      </c>
      <c r="D114" s="5" t="s">
        <v>186</v>
      </c>
      <c r="E114" s="5" t="s">
        <v>1048</v>
      </c>
      <c r="F114" s="5" t="s">
        <v>1049</v>
      </c>
      <c r="G114" s="5" t="s">
        <v>1050</v>
      </c>
      <c r="H114" s="5" t="s">
        <v>1051</v>
      </c>
      <c r="I114" t="s">
        <v>374</v>
      </c>
      <c r="K114" s="5" t="s">
        <v>245</v>
      </c>
      <c r="L114" s="516"/>
      <c r="M114" s="516"/>
      <c r="N114" s="516"/>
      <c r="O114" s="5"/>
      <c r="P114" s="498"/>
      <c r="Q114" s="5"/>
      <c r="R114" s="5"/>
      <c r="U114" s="5" t="s">
        <v>3682</v>
      </c>
      <c r="V114" s="5" t="s">
        <v>1049</v>
      </c>
      <c r="W114" s="5" t="s">
        <v>1050</v>
      </c>
      <c r="X114" s="5" t="s">
        <v>1051</v>
      </c>
      <c r="Y114" s="5" t="s">
        <v>3998</v>
      </c>
    </row>
    <row r="115" spans="1:25">
      <c r="A115" s="499"/>
      <c r="B115" s="5"/>
      <c r="C115" s="5"/>
      <c r="D115" s="5" t="s">
        <v>186</v>
      </c>
      <c r="E115" s="5"/>
      <c r="F115" s="5" t="s">
        <v>1049</v>
      </c>
      <c r="G115" s="5" t="s">
        <v>1052</v>
      </c>
      <c r="H115" s="5" t="s">
        <v>1053</v>
      </c>
      <c r="I115" t="s">
        <v>374</v>
      </c>
      <c r="K115" s="5" t="s">
        <v>245</v>
      </c>
      <c r="L115" s="516"/>
      <c r="M115" s="516"/>
      <c r="N115" s="516"/>
      <c r="O115" s="5"/>
      <c r="P115" s="5"/>
      <c r="Q115" s="5"/>
      <c r="R115" s="5"/>
      <c r="U115" s="5" t="s">
        <v>3682</v>
      </c>
      <c r="V115" s="5" t="s">
        <v>1049</v>
      </c>
      <c r="W115" s="5" t="s">
        <v>1052</v>
      </c>
      <c r="X115" s="5" t="s">
        <v>1053</v>
      </c>
      <c r="Y115" s="5"/>
    </row>
    <row r="116" spans="1:25">
      <c r="A116" s="5" t="s">
        <v>1054</v>
      </c>
      <c r="B116" s="5" t="s">
        <v>63</v>
      </c>
      <c r="C116" s="5" t="s">
        <v>64</v>
      </c>
      <c r="D116" s="5" t="s">
        <v>186</v>
      </c>
      <c r="E116" s="5" t="s">
        <v>1055</v>
      </c>
      <c r="F116" s="5" t="s">
        <v>1056</v>
      </c>
      <c r="G116" s="5" t="s">
        <v>1057</v>
      </c>
      <c r="H116" s="5" t="s">
        <v>1058</v>
      </c>
      <c r="I116" t="s">
        <v>374</v>
      </c>
      <c r="K116" s="5" t="s">
        <v>245</v>
      </c>
      <c r="L116" s="516"/>
      <c r="M116" s="516"/>
      <c r="N116" s="516"/>
      <c r="O116" s="5"/>
      <c r="P116" s="498"/>
      <c r="Q116" s="5"/>
      <c r="R116" s="5"/>
      <c r="U116" s="5" t="s">
        <v>3682</v>
      </c>
      <c r="V116" s="5" t="s">
        <v>1056</v>
      </c>
      <c r="W116" s="5" t="s">
        <v>1057</v>
      </c>
      <c r="X116" s="5" t="s">
        <v>1058</v>
      </c>
      <c r="Y116" s="5" t="s">
        <v>3999</v>
      </c>
    </row>
    <row r="117" spans="1:25">
      <c r="A117" s="5" t="s">
        <v>1059</v>
      </c>
      <c r="B117" s="5" t="s">
        <v>63</v>
      </c>
      <c r="C117" s="5" t="s">
        <v>64</v>
      </c>
      <c r="D117" s="5" t="s">
        <v>186</v>
      </c>
      <c r="E117" s="5" t="s">
        <v>1060</v>
      </c>
      <c r="F117" s="5" t="s">
        <v>1061</v>
      </c>
      <c r="G117" s="5" t="s">
        <v>348</v>
      </c>
      <c r="H117" s="5" t="s">
        <v>1062</v>
      </c>
      <c r="I117" t="s">
        <v>374</v>
      </c>
      <c r="K117" s="5" t="s">
        <v>245</v>
      </c>
      <c r="L117" s="516"/>
      <c r="M117" s="516"/>
      <c r="N117" s="516"/>
      <c r="O117" s="5"/>
      <c r="P117" s="498"/>
      <c r="Q117" s="5"/>
      <c r="R117" s="5"/>
      <c r="U117" s="5" t="s">
        <v>3682</v>
      </c>
      <c r="V117" s="5" t="s">
        <v>1061</v>
      </c>
      <c r="W117" s="5" t="s">
        <v>348</v>
      </c>
      <c r="X117" s="5" t="s">
        <v>1062</v>
      </c>
      <c r="Y117" s="5" t="s">
        <v>1062</v>
      </c>
    </row>
    <row r="118" spans="1:25">
      <c r="A118" s="5" t="s">
        <v>1099</v>
      </c>
      <c r="B118" s="5" t="s">
        <v>63</v>
      </c>
      <c r="C118" s="5" t="s">
        <v>65</v>
      </c>
      <c r="D118" s="5" t="s">
        <v>186</v>
      </c>
      <c r="E118" s="5" t="s">
        <v>1100</v>
      </c>
      <c r="F118" s="5" t="s">
        <v>1101</v>
      </c>
      <c r="G118" s="5" t="s">
        <v>348</v>
      </c>
      <c r="H118" s="5" t="s">
        <v>1102</v>
      </c>
      <c r="I118" t="s">
        <v>374</v>
      </c>
      <c r="K118" s="5" t="s">
        <v>245</v>
      </c>
      <c r="L118" s="516"/>
      <c r="M118" s="516"/>
      <c r="N118" s="516"/>
      <c r="O118" s="5"/>
      <c r="P118" s="498"/>
      <c r="Q118" s="5"/>
      <c r="R118" s="5"/>
      <c r="U118" s="5" t="s">
        <v>3684</v>
      </c>
      <c r="V118" s="5" t="s">
        <v>1101</v>
      </c>
      <c r="W118" s="5" t="s">
        <v>348</v>
      </c>
      <c r="X118" s="5" t="s">
        <v>1102</v>
      </c>
      <c r="Y118" s="5" t="s">
        <v>1102</v>
      </c>
    </row>
    <row r="119" spans="1:25">
      <c r="A119" s="5" t="s">
        <v>1150</v>
      </c>
      <c r="B119" s="5" t="s">
        <v>63</v>
      </c>
      <c r="C119" s="5" t="s">
        <v>69</v>
      </c>
      <c r="D119" s="5" t="s">
        <v>186</v>
      </c>
      <c r="E119" s="5" t="s">
        <v>1151</v>
      </c>
      <c r="F119" s="5" t="s">
        <v>1152</v>
      </c>
      <c r="G119" s="5" t="s">
        <v>348</v>
      </c>
      <c r="H119" s="5" t="s">
        <v>1153</v>
      </c>
      <c r="I119" t="s">
        <v>374</v>
      </c>
      <c r="K119" s="5" t="s">
        <v>245</v>
      </c>
      <c r="L119" s="516"/>
      <c r="M119" s="516"/>
      <c r="N119" s="516"/>
      <c r="O119" s="5"/>
      <c r="P119" s="498"/>
      <c r="Q119" s="5"/>
      <c r="R119" s="5"/>
      <c r="U119" s="5" t="s">
        <v>3682</v>
      </c>
      <c r="V119" s="5" t="s">
        <v>1152</v>
      </c>
      <c r="W119" s="5" t="s">
        <v>348</v>
      </c>
      <c r="X119" s="5" t="s">
        <v>1153</v>
      </c>
      <c r="Y119" s="5" t="s">
        <v>1153</v>
      </c>
    </row>
    <row r="120" spans="1:25">
      <c r="A120" s="5" t="s">
        <v>1171</v>
      </c>
      <c r="B120" s="5" t="s">
        <v>63</v>
      </c>
      <c r="C120" s="5" t="s">
        <v>70</v>
      </c>
      <c r="D120" s="5"/>
      <c r="E120" s="5" t="s">
        <v>1172</v>
      </c>
      <c r="F120" s="5" t="s">
        <v>1173</v>
      </c>
      <c r="G120" s="5" t="s">
        <v>348</v>
      </c>
      <c r="H120" s="5" t="s">
        <v>1174</v>
      </c>
      <c r="I120" t="s">
        <v>374</v>
      </c>
      <c r="K120" s="5" t="s">
        <v>342</v>
      </c>
      <c r="L120" s="516"/>
      <c r="M120" s="516"/>
      <c r="N120" s="516"/>
      <c r="O120" s="5"/>
      <c r="P120" s="498"/>
      <c r="Q120" s="5"/>
      <c r="R120" s="5"/>
      <c r="U120" s="5" t="s">
        <v>3682</v>
      </c>
      <c r="V120" s="5" t="s">
        <v>1173</v>
      </c>
      <c r="W120" s="5" t="s">
        <v>348</v>
      </c>
      <c r="X120" s="5" t="s">
        <v>1174</v>
      </c>
      <c r="Y120" s="5" t="s">
        <v>1174</v>
      </c>
    </row>
    <row r="121" spans="1:25">
      <c r="A121" s="5" t="s">
        <v>1211</v>
      </c>
      <c r="B121" s="5" t="s">
        <v>63</v>
      </c>
      <c r="C121" s="5" t="s">
        <v>71</v>
      </c>
      <c r="D121" s="5" t="s">
        <v>186</v>
      </c>
      <c r="E121" s="5" t="s">
        <v>1212</v>
      </c>
      <c r="F121" s="5" t="s">
        <v>1213</v>
      </c>
      <c r="G121" s="5" t="s">
        <v>348</v>
      </c>
      <c r="H121" s="5" t="s">
        <v>1214</v>
      </c>
      <c r="I121" t="s">
        <v>374</v>
      </c>
      <c r="K121" s="5" t="s">
        <v>245</v>
      </c>
      <c r="L121" s="516"/>
      <c r="M121" s="516"/>
      <c r="N121" s="516"/>
      <c r="O121" s="5"/>
      <c r="P121" s="498"/>
      <c r="Q121" s="5"/>
      <c r="R121" s="5"/>
      <c r="U121" s="5" t="s">
        <v>3682</v>
      </c>
      <c r="V121" s="5" t="s">
        <v>1213</v>
      </c>
      <c r="W121" s="5" t="s">
        <v>348</v>
      </c>
      <c r="X121" s="5" t="s">
        <v>1214</v>
      </c>
      <c r="Y121" s="5" t="s">
        <v>1214</v>
      </c>
    </row>
    <row r="122" spans="1:25">
      <c r="A122" s="5" t="s">
        <v>1216</v>
      </c>
      <c r="B122" s="5" t="s">
        <v>63</v>
      </c>
      <c r="C122" s="5" t="s">
        <v>71</v>
      </c>
      <c r="D122" s="5" t="s">
        <v>702</v>
      </c>
      <c r="E122" s="5" t="s">
        <v>1217</v>
      </c>
      <c r="F122" s="5" t="s">
        <v>1218</v>
      </c>
      <c r="G122" s="5" t="s">
        <v>1219</v>
      </c>
      <c r="H122" s="5" t="s">
        <v>1220</v>
      </c>
      <c r="I122" t="s">
        <v>374</v>
      </c>
      <c r="K122" s="5" t="s">
        <v>245</v>
      </c>
      <c r="L122" s="516"/>
      <c r="M122" s="516"/>
      <c r="N122" s="516"/>
      <c r="O122" s="5"/>
      <c r="P122" s="498"/>
      <c r="Q122" s="5"/>
      <c r="R122" s="5"/>
      <c r="U122" s="5" t="s">
        <v>3682</v>
      </c>
      <c r="V122" s="5" t="s">
        <v>1218</v>
      </c>
      <c r="W122" s="5" t="s">
        <v>1219</v>
      </c>
      <c r="X122" s="5" t="s">
        <v>1220</v>
      </c>
      <c r="Y122" s="5" t="s">
        <v>4000</v>
      </c>
    </row>
    <row r="123" spans="1:25">
      <c r="A123" s="5" t="s">
        <v>1222</v>
      </c>
      <c r="B123" s="5" t="s">
        <v>63</v>
      </c>
      <c r="C123" s="5" t="s">
        <v>71</v>
      </c>
      <c r="D123" s="5" t="s">
        <v>702</v>
      </c>
      <c r="E123" s="5" t="s">
        <v>1223</v>
      </c>
      <c r="F123" s="5" t="s">
        <v>1224</v>
      </c>
      <c r="G123" s="5" t="s">
        <v>1225</v>
      </c>
      <c r="H123" s="5" t="s">
        <v>1226</v>
      </c>
      <c r="I123" t="s">
        <v>374</v>
      </c>
      <c r="K123" s="5" t="s">
        <v>245</v>
      </c>
      <c r="L123" s="516"/>
      <c r="M123" s="516"/>
      <c r="N123" s="516"/>
      <c r="O123" s="5"/>
      <c r="P123" s="498"/>
      <c r="Q123" s="5"/>
      <c r="R123" s="5"/>
      <c r="U123" s="5" t="s">
        <v>3682</v>
      </c>
      <c r="V123" s="5" t="s">
        <v>1224</v>
      </c>
      <c r="W123" s="5" t="s">
        <v>1225</v>
      </c>
      <c r="X123" s="5" t="s">
        <v>1226</v>
      </c>
      <c r="Y123" s="5" t="s">
        <v>4001</v>
      </c>
    </row>
    <row r="124" spans="1:25">
      <c r="A124" s="5" t="s">
        <v>4002</v>
      </c>
      <c r="B124" s="5" t="s">
        <v>63</v>
      </c>
      <c r="C124" s="5" t="s">
        <v>71</v>
      </c>
      <c r="D124" s="5" t="s">
        <v>702</v>
      </c>
      <c r="E124" s="5" t="s">
        <v>4003</v>
      </c>
      <c r="F124" s="5" t="s">
        <v>4004</v>
      </c>
      <c r="G124" s="5" t="s">
        <v>348</v>
      </c>
      <c r="H124" s="5" t="s">
        <v>4005</v>
      </c>
      <c r="I124" t="s">
        <v>374</v>
      </c>
      <c r="K124" s="5" t="s">
        <v>245</v>
      </c>
      <c r="L124" s="516"/>
      <c r="M124" s="516"/>
      <c r="N124" s="516"/>
      <c r="O124" s="5"/>
      <c r="P124" s="498"/>
      <c r="Q124" s="5"/>
      <c r="R124" s="5"/>
      <c r="U124" s="5" t="s">
        <v>3682</v>
      </c>
      <c r="V124" s="5" t="s">
        <v>4004</v>
      </c>
      <c r="W124" s="5" t="s">
        <v>348</v>
      </c>
      <c r="X124" s="5" t="s">
        <v>4005</v>
      </c>
      <c r="Y124" s="5" t="s">
        <v>4005</v>
      </c>
    </row>
    <row r="125" spans="1:25">
      <c r="A125" s="5" t="s">
        <v>1265</v>
      </c>
      <c r="B125" s="5" t="s">
        <v>63</v>
      </c>
      <c r="C125" s="5" t="s">
        <v>68</v>
      </c>
      <c r="D125" s="5" t="s">
        <v>186</v>
      </c>
      <c r="E125" s="5" t="s">
        <v>1266</v>
      </c>
      <c r="F125" s="5" t="s">
        <v>1267</v>
      </c>
      <c r="G125" s="5" t="s">
        <v>1268</v>
      </c>
      <c r="H125" s="5" t="s">
        <v>1269</v>
      </c>
      <c r="I125" t="s">
        <v>374</v>
      </c>
      <c r="K125" s="5" t="s">
        <v>245</v>
      </c>
      <c r="L125" s="516"/>
      <c r="M125" s="516"/>
      <c r="N125" s="516"/>
      <c r="O125" s="5"/>
      <c r="P125" s="498"/>
      <c r="Q125" s="5"/>
      <c r="R125" s="5"/>
      <c r="U125" s="5" t="s">
        <v>3682</v>
      </c>
      <c r="V125" s="5" t="s">
        <v>1267</v>
      </c>
      <c r="W125" s="5" t="s">
        <v>1268</v>
      </c>
      <c r="X125" s="5" t="s">
        <v>1269</v>
      </c>
      <c r="Y125" s="5" t="s">
        <v>4006</v>
      </c>
    </row>
    <row r="126" spans="1:25">
      <c r="A126" s="5" t="s">
        <v>1313</v>
      </c>
      <c r="B126" s="5" t="s">
        <v>63</v>
      </c>
      <c r="C126" s="5" t="s">
        <v>66</v>
      </c>
      <c r="D126" s="5" t="s">
        <v>182</v>
      </c>
      <c r="E126" s="5" t="s">
        <v>1314</v>
      </c>
      <c r="F126" s="5" t="s">
        <v>1315</v>
      </c>
      <c r="G126" s="5" t="s">
        <v>1316</v>
      </c>
      <c r="H126" s="5" t="s">
        <v>1317</v>
      </c>
      <c r="I126" t="s">
        <v>374</v>
      </c>
      <c r="K126" s="5" t="s">
        <v>342</v>
      </c>
      <c r="L126" s="516"/>
      <c r="M126" s="516"/>
      <c r="N126" s="516"/>
      <c r="O126" s="5"/>
      <c r="P126" s="498"/>
      <c r="Q126" s="5"/>
      <c r="R126" s="5"/>
      <c r="U126" s="5" t="s">
        <v>3682</v>
      </c>
      <c r="V126" s="5" t="s">
        <v>1315</v>
      </c>
      <c r="W126" s="5" t="s">
        <v>1316</v>
      </c>
      <c r="X126" s="5" t="s">
        <v>1317</v>
      </c>
      <c r="Y126" s="5" t="s">
        <v>4007</v>
      </c>
    </row>
    <row r="127" spans="1:25">
      <c r="A127" s="499"/>
      <c r="B127" s="5"/>
      <c r="C127" s="5"/>
      <c r="D127" s="5" t="s">
        <v>182</v>
      </c>
      <c r="E127" s="5"/>
      <c r="F127" s="5" t="s">
        <v>1315</v>
      </c>
      <c r="G127" s="5" t="s">
        <v>1319</v>
      </c>
      <c r="H127" s="5" t="s">
        <v>1320</v>
      </c>
      <c r="I127" t="s">
        <v>374</v>
      </c>
      <c r="K127" s="5" t="s">
        <v>342</v>
      </c>
      <c r="L127" s="516"/>
      <c r="M127" s="516"/>
      <c r="N127" s="516"/>
      <c r="O127" s="5"/>
      <c r="P127" s="5"/>
      <c r="Q127" s="5"/>
      <c r="R127" s="5"/>
      <c r="U127" s="5" t="s">
        <v>3682</v>
      </c>
      <c r="V127" s="5" t="s">
        <v>1315</v>
      </c>
      <c r="W127" s="5" t="s">
        <v>1319</v>
      </c>
      <c r="X127" s="5" t="s">
        <v>1320</v>
      </c>
      <c r="Y127" s="5"/>
    </row>
    <row r="128" spans="1:25">
      <c r="A128" s="5" t="s">
        <v>1321</v>
      </c>
      <c r="B128" s="5" t="s">
        <v>63</v>
      </c>
      <c r="C128" s="5" t="s">
        <v>66</v>
      </c>
      <c r="D128" s="5" t="s">
        <v>186</v>
      </c>
      <c r="E128" s="5" t="s">
        <v>1322</v>
      </c>
      <c r="F128" s="5" t="s">
        <v>1323</v>
      </c>
      <c r="G128" s="5" t="s">
        <v>348</v>
      </c>
      <c r="H128" s="5" t="s">
        <v>1324</v>
      </c>
      <c r="I128" t="s">
        <v>374</v>
      </c>
      <c r="K128" s="5" t="s">
        <v>245</v>
      </c>
      <c r="L128" s="516"/>
      <c r="M128" s="516"/>
      <c r="N128" s="516"/>
      <c r="O128" s="5"/>
      <c r="P128" s="498"/>
      <c r="Q128" s="5"/>
      <c r="R128" s="5"/>
      <c r="U128" s="5" t="s">
        <v>3682</v>
      </c>
      <c r="V128" s="5" t="s">
        <v>1323</v>
      </c>
      <c r="W128" s="5" t="s">
        <v>348</v>
      </c>
      <c r="X128" s="5" t="s">
        <v>1324</v>
      </c>
      <c r="Y128" s="5" t="s">
        <v>1324</v>
      </c>
    </row>
    <row r="129" spans="1:25">
      <c r="A129" s="5" t="s">
        <v>1325</v>
      </c>
      <c r="B129" s="5" t="s">
        <v>63</v>
      </c>
      <c r="C129" s="5" t="s">
        <v>66</v>
      </c>
      <c r="D129" s="5" t="s">
        <v>186</v>
      </c>
      <c r="E129" s="5" t="s">
        <v>1326</v>
      </c>
      <c r="F129" s="5" t="s">
        <v>1327</v>
      </c>
      <c r="G129" s="5" t="s">
        <v>1328</v>
      </c>
      <c r="H129" s="5" t="s">
        <v>1329</v>
      </c>
      <c r="I129" t="s">
        <v>374</v>
      </c>
      <c r="K129" s="5" t="s">
        <v>245</v>
      </c>
      <c r="L129" s="516"/>
      <c r="M129" s="516"/>
      <c r="N129" s="516"/>
      <c r="O129" s="5"/>
      <c r="P129" s="498"/>
      <c r="Q129" s="5"/>
      <c r="R129" s="5"/>
      <c r="U129" s="5" t="s">
        <v>3682</v>
      </c>
      <c r="V129" s="5" t="s">
        <v>1327</v>
      </c>
      <c r="W129" s="5" t="s">
        <v>1328</v>
      </c>
      <c r="X129" s="5" t="s">
        <v>1329</v>
      </c>
      <c r="Y129" s="5" t="s">
        <v>4008</v>
      </c>
    </row>
    <row r="130" spans="1:25">
      <c r="A130" s="5" t="s">
        <v>1330</v>
      </c>
      <c r="B130" s="5" t="s">
        <v>63</v>
      </c>
      <c r="C130" s="5" t="s">
        <v>66</v>
      </c>
      <c r="D130" s="5" t="s">
        <v>186</v>
      </c>
      <c r="E130" s="5" t="s">
        <v>1331</v>
      </c>
      <c r="F130" s="5" t="s">
        <v>1332</v>
      </c>
      <c r="G130" s="5" t="s">
        <v>1333</v>
      </c>
      <c r="H130" s="5" t="s">
        <v>1334</v>
      </c>
      <c r="I130" t="s">
        <v>374</v>
      </c>
      <c r="K130" s="5" t="s">
        <v>245</v>
      </c>
      <c r="L130" s="516"/>
      <c r="M130" s="516"/>
      <c r="N130" s="516"/>
      <c r="O130" s="5"/>
      <c r="P130" s="498"/>
      <c r="Q130" s="5"/>
      <c r="R130" s="5"/>
      <c r="U130" s="5" t="s">
        <v>3682</v>
      </c>
      <c r="V130" s="5" t="s">
        <v>1332</v>
      </c>
      <c r="W130" s="5" t="s">
        <v>1333</v>
      </c>
      <c r="X130" s="5" t="s">
        <v>1334</v>
      </c>
      <c r="Y130" s="5" t="s">
        <v>4009</v>
      </c>
    </row>
    <row r="131" spans="1:25">
      <c r="A131" s="5" t="s">
        <v>1797</v>
      </c>
      <c r="B131" s="5" t="s">
        <v>80</v>
      </c>
      <c r="C131" s="5" t="s">
        <v>83</v>
      </c>
      <c r="D131" s="5" t="s">
        <v>186</v>
      </c>
      <c r="E131" s="5" t="s">
        <v>1798</v>
      </c>
      <c r="F131" s="5" t="s">
        <v>1799</v>
      </c>
      <c r="G131" s="5" t="s">
        <v>348</v>
      </c>
      <c r="H131" s="5" t="s">
        <v>1800</v>
      </c>
      <c r="I131" t="s">
        <v>374</v>
      </c>
      <c r="K131" s="5" t="s">
        <v>245</v>
      </c>
      <c r="L131" s="516"/>
      <c r="M131" s="516"/>
      <c r="N131" s="516"/>
      <c r="O131" s="5"/>
      <c r="P131" s="498"/>
      <c r="Q131" s="5"/>
      <c r="R131" s="5"/>
      <c r="U131" s="5" t="s">
        <v>3682</v>
      </c>
      <c r="V131" s="5" t="s">
        <v>1799</v>
      </c>
      <c r="W131" s="5" t="s">
        <v>348</v>
      </c>
      <c r="X131" s="5" t="s">
        <v>1800</v>
      </c>
      <c r="Y131" s="5" t="s">
        <v>1800</v>
      </c>
    </row>
    <row r="132" spans="1:25">
      <c r="A132" s="5" t="s">
        <v>1802</v>
      </c>
      <c r="B132" s="5" t="s">
        <v>80</v>
      </c>
      <c r="C132" s="5" t="s">
        <v>83</v>
      </c>
      <c r="D132" s="5" t="s">
        <v>186</v>
      </c>
      <c r="E132" s="5" t="s">
        <v>1803</v>
      </c>
      <c r="F132" s="5" t="s">
        <v>1804</v>
      </c>
      <c r="G132" s="5" t="s">
        <v>348</v>
      </c>
      <c r="H132" s="5" t="s">
        <v>1805</v>
      </c>
      <c r="I132" t="s">
        <v>374</v>
      </c>
      <c r="K132" s="5" t="s">
        <v>245</v>
      </c>
      <c r="L132" s="516"/>
      <c r="M132" s="516"/>
      <c r="N132" s="516"/>
      <c r="O132" s="5"/>
      <c r="P132" s="498"/>
      <c r="Q132" s="5"/>
      <c r="R132" s="5"/>
      <c r="U132" s="5" t="s">
        <v>3682</v>
      </c>
      <c r="V132" s="5" t="s">
        <v>1804</v>
      </c>
      <c r="W132" s="5" t="s">
        <v>348</v>
      </c>
      <c r="X132" s="5" t="s">
        <v>1805</v>
      </c>
      <c r="Y132" s="5" t="s">
        <v>4010</v>
      </c>
    </row>
    <row r="133" spans="1:25">
      <c r="A133" s="5" t="s">
        <v>1806</v>
      </c>
      <c r="B133" s="5" t="s">
        <v>80</v>
      </c>
      <c r="C133" s="5" t="s">
        <v>83</v>
      </c>
      <c r="D133" s="5" t="s">
        <v>702</v>
      </c>
      <c r="E133" s="5" t="s">
        <v>1807</v>
      </c>
      <c r="F133" s="5" t="s">
        <v>1808</v>
      </c>
      <c r="G133" s="5" t="s">
        <v>348</v>
      </c>
      <c r="H133" s="5" t="s">
        <v>1809</v>
      </c>
      <c r="I133" t="s">
        <v>374</v>
      </c>
      <c r="K133" s="5" t="s">
        <v>245</v>
      </c>
      <c r="L133" s="516"/>
      <c r="M133" s="516"/>
      <c r="N133" s="516"/>
      <c r="O133" s="5"/>
      <c r="P133" s="498"/>
      <c r="Q133" s="5"/>
      <c r="R133" s="5"/>
      <c r="U133" s="5" t="s">
        <v>3682</v>
      </c>
      <c r="V133" s="5" t="s">
        <v>1808</v>
      </c>
      <c r="W133" s="5" t="s">
        <v>348</v>
      </c>
      <c r="X133" s="5" t="s">
        <v>1809</v>
      </c>
      <c r="Y133" s="5" t="s">
        <v>1809</v>
      </c>
    </row>
    <row r="134" spans="1:25">
      <c r="A134" s="5" t="s">
        <v>1810</v>
      </c>
      <c r="B134" s="5" t="s">
        <v>80</v>
      </c>
      <c r="C134" s="5" t="s">
        <v>83</v>
      </c>
      <c r="D134" s="5" t="s">
        <v>1811</v>
      </c>
      <c r="E134" s="5" t="s">
        <v>1812</v>
      </c>
      <c r="F134" s="5" t="s">
        <v>1813</v>
      </c>
      <c r="G134" s="5" t="s">
        <v>348</v>
      </c>
      <c r="H134" s="5" t="s">
        <v>1814</v>
      </c>
      <c r="I134" t="s">
        <v>374</v>
      </c>
      <c r="K134" s="5" t="s">
        <v>245</v>
      </c>
      <c r="L134" s="516"/>
      <c r="M134" s="516"/>
      <c r="N134" s="516"/>
      <c r="O134" s="5"/>
      <c r="P134" s="498"/>
      <c r="Q134" s="5"/>
      <c r="R134" s="5"/>
      <c r="U134" s="5" t="s">
        <v>3682</v>
      </c>
      <c r="V134" s="5" t="s">
        <v>1813</v>
      </c>
      <c r="W134" s="5" t="s">
        <v>348</v>
      </c>
      <c r="X134" s="5" t="s">
        <v>1814</v>
      </c>
      <c r="Y134" s="5" t="s">
        <v>1814</v>
      </c>
    </row>
    <row r="135" spans="1:25">
      <c r="A135" s="5" t="s">
        <v>4011</v>
      </c>
      <c r="B135" s="5" t="s">
        <v>80</v>
      </c>
      <c r="C135" s="5" t="s">
        <v>83</v>
      </c>
      <c r="D135" s="5" t="s">
        <v>702</v>
      </c>
      <c r="E135" s="5" t="s">
        <v>4012</v>
      </c>
      <c r="F135" s="5" t="s">
        <v>4013</v>
      </c>
      <c r="G135" s="5" t="s">
        <v>4014</v>
      </c>
      <c r="H135" s="5" t="s">
        <v>4015</v>
      </c>
      <c r="I135" t="s">
        <v>374</v>
      </c>
      <c r="K135" s="5" t="s">
        <v>245</v>
      </c>
      <c r="L135" s="516"/>
      <c r="M135" s="516"/>
      <c r="N135" s="516"/>
      <c r="O135" s="5"/>
      <c r="P135" s="498"/>
      <c r="Q135" s="5"/>
      <c r="R135" s="5"/>
      <c r="U135" s="5" t="s">
        <v>3682</v>
      </c>
      <c r="V135" s="5" t="s">
        <v>4013</v>
      </c>
      <c r="W135" s="5" t="s">
        <v>4014</v>
      </c>
      <c r="X135" s="5" t="s">
        <v>4015</v>
      </c>
      <c r="Y135" s="5" t="s">
        <v>4016</v>
      </c>
    </row>
    <row r="136" spans="1:25">
      <c r="A136" s="5" t="s">
        <v>4017</v>
      </c>
      <c r="B136" s="5" t="s">
        <v>80</v>
      </c>
      <c r="C136" s="5" t="s">
        <v>83</v>
      </c>
      <c r="D136" s="5" t="s">
        <v>702</v>
      </c>
      <c r="E136" s="5" t="s">
        <v>4018</v>
      </c>
      <c r="F136" s="5" t="s">
        <v>4019</v>
      </c>
      <c r="G136" s="5" t="s">
        <v>348</v>
      </c>
      <c r="H136" s="5" t="s">
        <v>4020</v>
      </c>
      <c r="I136" t="s">
        <v>374</v>
      </c>
      <c r="K136" s="5" t="s">
        <v>245</v>
      </c>
      <c r="L136" s="516"/>
      <c r="M136" s="516"/>
      <c r="N136" s="516"/>
      <c r="O136" s="5"/>
      <c r="P136" s="498"/>
      <c r="Q136" s="5"/>
      <c r="R136" s="5"/>
      <c r="U136" s="5" t="s">
        <v>3682</v>
      </c>
      <c r="V136" s="5" t="s">
        <v>4019</v>
      </c>
      <c r="W136" s="5" t="s">
        <v>348</v>
      </c>
      <c r="X136" s="5" t="s">
        <v>4020</v>
      </c>
      <c r="Y136" s="5" t="s">
        <v>4020</v>
      </c>
    </row>
    <row r="137" spans="1:25">
      <c r="A137" s="5" t="s">
        <v>4021</v>
      </c>
      <c r="B137" s="5" t="s">
        <v>80</v>
      </c>
      <c r="C137" s="5" t="s">
        <v>83</v>
      </c>
      <c r="D137" s="5" t="s">
        <v>702</v>
      </c>
      <c r="E137" s="5" t="s">
        <v>4022</v>
      </c>
      <c r="F137" s="5" t="s">
        <v>4023</v>
      </c>
      <c r="G137" s="5" t="s">
        <v>348</v>
      </c>
      <c r="H137" s="5" t="s">
        <v>4024</v>
      </c>
      <c r="I137" t="s">
        <v>374</v>
      </c>
      <c r="K137" s="5" t="s">
        <v>245</v>
      </c>
      <c r="L137" s="516"/>
      <c r="M137" s="516"/>
      <c r="N137" s="516"/>
      <c r="O137" s="5"/>
      <c r="P137" s="498"/>
      <c r="Q137" s="5"/>
      <c r="R137" s="5"/>
      <c r="U137" s="5" t="s">
        <v>3682</v>
      </c>
      <c r="V137" s="5" t="s">
        <v>4023</v>
      </c>
      <c r="W137" s="5" t="s">
        <v>348</v>
      </c>
      <c r="X137" s="5" t="s">
        <v>4024</v>
      </c>
      <c r="Y137" s="5" t="s">
        <v>4025</v>
      </c>
    </row>
    <row r="138" spans="1:25">
      <c r="A138" s="5" t="s">
        <v>1815</v>
      </c>
      <c r="B138" s="5" t="s">
        <v>80</v>
      </c>
      <c r="C138" s="5" t="s">
        <v>83</v>
      </c>
      <c r="D138" s="5" t="s">
        <v>702</v>
      </c>
      <c r="E138" s="5" t="s">
        <v>1816</v>
      </c>
      <c r="F138" s="5" t="s">
        <v>1817</v>
      </c>
      <c r="G138" s="5" t="s">
        <v>348</v>
      </c>
      <c r="H138" s="5" t="s">
        <v>1818</v>
      </c>
      <c r="I138" t="s">
        <v>374</v>
      </c>
      <c r="K138" s="5" t="s">
        <v>245</v>
      </c>
      <c r="L138" s="516"/>
      <c r="M138" s="516"/>
      <c r="N138" s="516"/>
      <c r="O138" s="5"/>
      <c r="P138" s="498"/>
      <c r="Q138" s="5"/>
      <c r="R138" s="5"/>
      <c r="U138" s="5" t="s">
        <v>3682</v>
      </c>
      <c r="V138" s="5" t="s">
        <v>1817</v>
      </c>
      <c r="W138" s="5" t="s">
        <v>348</v>
      </c>
      <c r="X138" s="5" t="s">
        <v>1818</v>
      </c>
      <c r="Y138" s="5" t="s">
        <v>1818</v>
      </c>
    </row>
    <row r="139" spans="1:25">
      <c r="A139" s="5" t="s">
        <v>1821</v>
      </c>
      <c r="B139" s="5" t="s">
        <v>80</v>
      </c>
      <c r="C139" s="5" t="s">
        <v>83</v>
      </c>
      <c r="D139" s="5" t="s">
        <v>1811</v>
      </c>
      <c r="E139" s="5" t="s">
        <v>1822</v>
      </c>
      <c r="F139" s="5" t="s">
        <v>1823</v>
      </c>
      <c r="G139" s="5" t="s">
        <v>348</v>
      </c>
      <c r="H139" s="5" t="s">
        <v>1824</v>
      </c>
      <c r="I139" t="s">
        <v>374</v>
      </c>
      <c r="K139" s="5" t="s">
        <v>245</v>
      </c>
      <c r="L139" s="516"/>
      <c r="M139" s="516"/>
      <c r="N139" s="516"/>
      <c r="O139" s="5"/>
      <c r="P139" s="498"/>
      <c r="Q139" s="5"/>
      <c r="R139" s="5"/>
      <c r="U139" s="5" t="s">
        <v>3682</v>
      </c>
      <c r="V139" s="5" t="s">
        <v>1823</v>
      </c>
      <c r="W139" s="5" t="s">
        <v>348</v>
      </c>
      <c r="X139" s="5" t="s">
        <v>1824</v>
      </c>
      <c r="Y139" s="5" t="s">
        <v>1824</v>
      </c>
    </row>
    <row r="140" spans="1:25">
      <c r="A140" s="5" t="s">
        <v>1825</v>
      </c>
      <c r="B140" s="5" t="s">
        <v>80</v>
      </c>
      <c r="C140" s="5" t="s">
        <v>83</v>
      </c>
      <c r="D140" s="5" t="s">
        <v>1811</v>
      </c>
      <c r="E140" s="5" t="s">
        <v>1826</v>
      </c>
      <c r="F140" s="5" t="s">
        <v>1827</v>
      </c>
      <c r="G140" s="5" t="s">
        <v>348</v>
      </c>
      <c r="H140" s="5" t="s">
        <v>1673</v>
      </c>
      <c r="I140" t="s">
        <v>374</v>
      </c>
      <c r="K140" s="5" t="s">
        <v>245</v>
      </c>
      <c r="L140" s="516"/>
      <c r="M140" s="516"/>
      <c r="N140" s="516"/>
      <c r="O140" s="5"/>
      <c r="P140" s="498"/>
      <c r="Q140" s="5"/>
      <c r="R140" s="5"/>
      <c r="U140" s="5" t="s">
        <v>3682</v>
      </c>
      <c r="V140" s="5" t="s">
        <v>1827</v>
      </c>
      <c r="W140" s="5" t="s">
        <v>348</v>
      </c>
      <c r="X140" s="5" t="s">
        <v>1673</v>
      </c>
      <c r="Y140" s="5" t="s">
        <v>3905</v>
      </c>
    </row>
    <row r="141" spans="1:25">
      <c r="A141" s="5" t="s">
        <v>1829</v>
      </c>
      <c r="B141" s="5" t="s">
        <v>80</v>
      </c>
      <c r="C141" s="5" t="s">
        <v>83</v>
      </c>
      <c r="D141" s="5" t="s">
        <v>186</v>
      </c>
      <c r="E141" s="5" t="s">
        <v>1830</v>
      </c>
      <c r="F141" s="5" t="s">
        <v>1831</v>
      </c>
      <c r="G141" s="5" t="s">
        <v>348</v>
      </c>
      <c r="H141" s="5" t="s">
        <v>1832</v>
      </c>
      <c r="I141" t="s">
        <v>374</v>
      </c>
      <c r="K141" s="5" t="s">
        <v>245</v>
      </c>
      <c r="L141" s="516"/>
      <c r="M141" s="516"/>
      <c r="N141" s="516"/>
      <c r="O141" s="5"/>
      <c r="P141" s="498"/>
      <c r="Q141" s="5"/>
      <c r="R141" s="5"/>
      <c r="U141" s="5" t="s">
        <v>3682</v>
      </c>
      <c r="V141" s="5" t="s">
        <v>1831</v>
      </c>
      <c r="W141" s="5" t="s">
        <v>348</v>
      </c>
      <c r="X141" s="5" t="s">
        <v>1832</v>
      </c>
      <c r="Y141" s="5" t="s">
        <v>1832</v>
      </c>
    </row>
    <row r="142" spans="1:25">
      <c r="A142" s="5" t="s">
        <v>1834</v>
      </c>
      <c r="B142" s="5" t="s">
        <v>80</v>
      </c>
      <c r="C142" s="5" t="s">
        <v>83</v>
      </c>
      <c r="D142" s="5" t="s">
        <v>1811</v>
      </c>
      <c r="E142" s="5" t="s">
        <v>1835</v>
      </c>
      <c r="F142" s="5" t="s">
        <v>1836</v>
      </c>
      <c r="G142" s="5" t="s">
        <v>348</v>
      </c>
      <c r="H142" s="5" t="s">
        <v>1837</v>
      </c>
      <c r="I142" t="s">
        <v>374</v>
      </c>
      <c r="K142" s="5" t="s">
        <v>245</v>
      </c>
      <c r="L142" s="516"/>
      <c r="M142" s="516"/>
      <c r="N142" s="516"/>
      <c r="O142" s="5"/>
      <c r="P142" s="498"/>
      <c r="Q142" s="5"/>
      <c r="R142" s="5"/>
      <c r="U142" s="5" t="s">
        <v>3682</v>
      </c>
      <c r="V142" s="5" t="s">
        <v>1836</v>
      </c>
      <c r="W142" s="5" t="s">
        <v>348</v>
      </c>
      <c r="X142" s="5" t="s">
        <v>1837</v>
      </c>
      <c r="Y142" s="5" t="s">
        <v>1837</v>
      </c>
    </row>
    <row r="143" spans="1:25">
      <c r="A143" s="5" t="s">
        <v>1839</v>
      </c>
      <c r="B143" s="5" t="s">
        <v>80</v>
      </c>
      <c r="C143" s="5" t="s">
        <v>83</v>
      </c>
      <c r="D143" s="5" t="s">
        <v>186</v>
      </c>
      <c r="E143" s="5" t="s">
        <v>1840</v>
      </c>
      <c r="F143" s="5" t="s">
        <v>1841</v>
      </c>
      <c r="G143" s="5" t="s">
        <v>348</v>
      </c>
      <c r="H143" s="5" t="s">
        <v>1842</v>
      </c>
      <c r="I143" t="s">
        <v>374</v>
      </c>
      <c r="K143" s="5" t="s">
        <v>245</v>
      </c>
      <c r="L143" s="516"/>
      <c r="M143" s="516"/>
      <c r="N143" s="516"/>
      <c r="O143" s="5"/>
      <c r="P143" s="498"/>
      <c r="Q143" s="5"/>
      <c r="R143" s="5"/>
      <c r="U143" s="5" t="s">
        <v>3682</v>
      </c>
      <c r="V143" s="5" t="s">
        <v>1841</v>
      </c>
      <c r="W143" s="5" t="s">
        <v>348</v>
      </c>
      <c r="X143" s="5" t="s">
        <v>1842</v>
      </c>
      <c r="Y143" s="5" t="s">
        <v>1842</v>
      </c>
    </row>
    <row r="144" spans="1:25">
      <c r="A144" s="5" t="s">
        <v>1844</v>
      </c>
      <c r="B144" s="5" t="s">
        <v>80</v>
      </c>
      <c r="C144" s="5" t="s">
        <v>83</v>
      </c>
      <c r="D144" s="5" t="s">
        <v>186</v>
      </c>
      <c r="E144" s="5" t="s">
        <v>1845</v>
      </c>
      <c r="F144" s="5" t="s">
        <v>1846</v>
      </c>
      <c r="G144" s="5" t="s">
        <v>348</v>
      </c>
      <c r="H144" s="5" t="s">
        <v>1847</v>
      </c>
      <c r="I144" t="s">
        <v>374</v>
      </c>
      <c r="K144" s="5" t="s">
        <v>245</v>
      </c>
      <c r="L144" s="516"/>
      <c r="M144" s="516"/>
      <c r="N144" s="516"/>
      <c r="O144" s="5"/>
      <c r="P144" s="498"/>
      <c r="Q144" s="5"/>
      <c r="R144" s="5"/>
      <c r="U144" s="5" t="s">
        <v>3682</v>
      </c>
      <c r="V144" s="5" t="s">
        <v>1846</v>
      </c>
      <c r="W144" s="5" t="s">
        <v>348</v>
      </c>
      <c r="X144" s="5" t="s">
        <v>1847</v>
      </c>
      <c r="Y144" s="5" t="s">
        <v>1847</v>
      </c>
    </row>
    <row r="145" spans="1:25">
      <c r="A145" s="5" t="s">
        <v>4026</v>
      </c>
      <c r="B145" s="5" t="s">
        <v>80</v>
      </c>
      <c r="C145" s="5" t="s">
        <v>84</v>
      </c>
      <c r="D145" s="5" t="s">
        <v>186</v>
      </c>
      <c r="E145" s="5" t="s">
        <v>4027</v>
      </c>
      <c r="F145" s="5" t="s">
        <v>4028</v>
      </c>
      <c r="G145" s="5" t="s">
        <v>348</v>
      </c>
      <c r="H145" s="5" t="s">
        <v>4029</v>
      </c>
      <c r="I145" t="s">
        <v>374</v>
      </c>
      <c r="K145" s="5" t="s">
        <v>245</v>
      </c>
      <c r="L145" s="516"/>
      <c r="M145" s="516"/>
      <c r="N145" s="516"/>
      <c r="O145" s="5"/>
      <c r="P145" s="498"/>
      <c r="Q145" s="5"/>
      <c r="R145" s="5"/>
      <c r="U145" s="5" t="s">
        <v>3682</v>
      </c>
      <c r="V145" s="5" t="s">
        <v>4028</v>
      </c>
      <c r="W145" s="5" t="s">
        <v>348</v>
      </c>
      <c r="X145" s="5" t="s">
        <v>4029</v>
      </c>
      <c r="Y145" s="5" t="s">
        <v>4030</v>
      </c>
    </row>
    <row r="146" spans="1:25">
      <c r="A146" s="5" t="s">
        <v>4031</v>
      </c>
      <c r="B146" s="5" t="s">
        <v>80</v>
      </c>
      <c r="C146" s="5" t="s">
        <v>82</v>
      </c>
      <c r="D146" s="5" t="s">
        <v>186</v>
      </c>
      <c r="E146" s="5" t="s">
        <v>4032</v>
      </c>
      <c r="F146" s="5" t="s">
        <v>4033</v>
      </c>
      <c r="G146" s="5" t="s">
        <v>348</v>
      </c>
      <c r="H146" s="5" t="s">
        <v>4034</v>
      </c>
      <c r="I146" t="s">
        <v>374</v>
      </c>
      <c r="K146" s="5" t="s">
        <v>245</v>
      </c>
      <c r="L146" s="516"/>
      <c r="M146" s="516"/>
      <c r="N146" s="516"/>
      <c r="O146" s="5"/>
      <c r="P146" s="498"/>
      <c r="Q146" s="5"/>
      <c r="R146" s="5"/>
      <c r="U146" s="5" t="s">
        <v>3682</v>
      </c>
      <c r="V146" s="5" t="s">
        <v>4033</v>
      </c>
      <c r="W146" s="5" t="s">
        <v>348</v>
      </c>
      <c r="X146" s="5" t="s">
        <v>4034</v>
      </c>
      <c r="Y146" s="5" t="s">
        <v>4034</v>
      </c>
    </row>
    <row r="147" spans="1:25">
      <c r="A147" s="5" t="s">
        <v>4035</v>
      </c>
      <c r="B147" s="5" t="s">
        <v>80</v>
      </c>
      <c r="C147" s="5" t="s">
        <v>82</v>
      </c>
      <c r="D147" s="5" t="s">
        <v>186</v>
      </c>
      <c r="E147" s="5" t="s">
        <v>4036</v>
      </c>
      <c r="F147" s="5" t="s">
        <v>4037</v>
      </c>
      <c r="G147" s="5" t="s">
        <v>348</v>
      </c>
      <c r="H147" s="5" t="s">
        <v>4038</v>
      </c>
      <c r="I147" t="s">
        <v>374</v>
      </c>
      <c r="K147" s="5" t="s">
        <v>245</v>
      </c>
      <c r="L147" s="516"/>
      <c r="M147" s="516"/>
      <c r="N147" s="516"/>
      <c r="O147" s="5"/>
      <c r="P147" s="498"/>
      <c r="Q147" s="5"/>
      <c r="R147" s="5"/>
      <c r="U147" s="5" t="s">
        <v>3682</v>
      </c>
      <c r="V147" s="5" t="s">
        <v>4037</v>
      </c>
      <c r="W147" s="5" t="s">
        <v>348</v>
      </c>
      <c r="X147" s="5" t="s">
        <v>4038</v>
      </c>
      <c r="Y147" s="5" t="s">
        <v>4039</v>
      </c>
    </row>
    <row r="148" spans="1:25">
      <c r="A148" s="499"/>
      <c r="B148" s="5"/>
      <c r="C148" s="5"/>
      <c r="D148" s="5" t="s">
        <v>186</v>
      </c>
      <c r="E148" s="5"/>
      <c r="F148" s="5" t="s">
        <v>4037</v>
      </c>
      <c r="G148" s="5" t="s">
        <v>4040</v>
      </c>
      <c r="H148" s="5" t="s">
        <v>4041</v>
      </c>
      <c r="I148" t="s">
        <v>374</v>
      </c>
      <c r="K148" s="5" t="s">
        <v>245</v>
      </c>
      <c r="L148" s="516"/>
      <c r="M148" s="516"/>
      <c r="N148" s="516"/>
      <c r="O148" s="5"/>
      <c r="P148" s="5"/>
      <c r="Q148" s="5"/>
      <c r="R148" s="5"/>
      <c r="U148" s="5" t="s">
        <v>3682</v>
      </c>
      <c r="V148" s="5" t="s">
        <v>4037</v>
      </c>
      <c r="W148" s="5" t="s">
        <v>4040</v>
      </c>
      <c r="X148" s="5" t="s">
        <v>4041</v>
      </c>
      <c r="Y148" s="5"/>
    </row>
    <row r="149" spans="1:25">
      <c r="A149" s="5" t="s">
        <v>4042</v>
      </c>
      <c r="B149" s="5" t="s">
        <v>80</v>
      </c>
      <c r="C149" s="5" t="s">
        <v>82</v>
      </c>
      <c r="D149" s="5" t="s">
        <v>186</v>
      </c>
      <c r="E149" s="5" t="s">
        <v>4043</v>
      </c>
      <c r="F149" s="5" t="s">
        <v>4044</v>
      </c>
      <c r="G149" s="5" t="s">
        <v>348</v>
      </c>
      <c r="H149" s="5" t="s">
        <v>4045</v>
      </c>
      <c r="I149" t="s">
        <v>374</v>
      </c>
      <c r="K149" s="5" t="s">
        <v>245</v>
      </c>
      <c r="L149" s="516"/>
      <c r="M149" s="516"/>
      <c r="N149" s="516"/>
      <c r="O149" s="5"/>
      <c r="P149" s="498"/>
      <c r="Q149" s="5"/>
      <c r="R149" s="5"/>
      <c r="U149" s="5" t="s">
        <v>3682</v>
      </c>
      <c r="V149" s="5" t="s">
        <v>4044</v>
      </c>
      <c r="W149" s="5" t="s">
        <v>348</v>
      </c>
      <c r="X149" s="5" t="s">
        <v>4045</v>
      </c>
      <c r="Y149" s="5" t="s">
        <v>4045</v>
      </c>
    </row>
    <row r="150" spans="1:25">
      <c r="A150" s="5" t="s">
        <v>4046</v>
      </c>
      <c r="B150" s="5" t="s">
        <v>80</v>
      </c>
      <c r="C150" s="5" t="s">
        <v>82</v>
      </c>
      <c r="D150" s="5" t="s">
        <v>186</v>
      </c>
      <c r="E150" s="5" t="s">
        <v>4047</v>
      </c>
      <c r="F150" s="5" t="s">
        <v>4048</v>
      </c>
      <c r="G150" s="5" t="s">
        <v>4049</v>
      </c>
      <c r="H150" s="5" t="s">
        <v>4050</v>
      </c>
      <c r="I150" t="s">
        <v>374</v>
      </c>
      <c r="K150" s="5" t="s">
        <v>245</v>
      </c>
      <c r="L150" s="516"/>
      <c r="M150" s="516"/>
      <c r="N150" s="516"/>
      <c r="O150" s="5"/>
      <c r="P150" s="498"/>
      <c r="Q150" s="5"/>
      <c r="R150" s="5"/>
      <c r="U150" s="5" t="s">
        <v>3682</v>
      </c>
      <c r="V150" s="5" t="s">
        <v>4048</v>
      </c>
      <c r="W150" s="5" t="s">
        <v>4049</v>
      </c>
      <c r="X150" s="5" t="s">
        <v>4050</v>
      </c>
      <c r="Y150" s="5" t="s">
        <v>4051</v>
      </c>
    </row>
    <row r="151" spans="1:25">
      <c r="A151" s="5" t="s">
        <v>4052</v>
      </c>
      <c r="B151" s="5" t="s">
        <v>80</v>
      </c>
      <c r="C151" s="5" t="s">
        <v>82</v>
      </c>
      <c r="D151" s="5" t="s">
        <v>186</v>
      </c>
      <c r="E151" s="5" t="s">
        <v>4053</v>
      </c>
      <c r="F151" s="5" t="s">
        <v>4054</v>
      </c>
      <c r="G151" s="5" t="s">
        <v>348</v>
      </c>
      <c r="H151" s="5" t="s">
        <v>4055</v>
      </c>
      <c r="I151" t="s">
        <v>374</v>
      </c>
      <c r="K151" s="5" t="s">
        <v>245</v>
      </c>
      <c r="L151" s="516"/>
      <c r="M151" s="516"/>
      <c r="N151" s="516"/>
      <c r="O151" s="5"/>
      <c r="P151" s="498"/>
      <c r="Q151" s="5"/>
      <c r="R151" s="5"/>
      <c r="U151" s="5" t="s">
        <v>3682</v>
      </c>
      <c r="V151" s="5" t="s">
        <v>4054</v>
      </c>
      <c r="W151" s="5" t="s">
        <v>348</v>
      </c>
      <c r="X151" s="5" t="s">
        <v>4055</v>
      </c>
      <c r="Y151" s="5" t="s">
        <v>4055</v>
      </c>
    </row>
    <row r="152" spans="1:25">
      <c r="A152" s="5" t="s">
        <v>4056</v>
      </c>
      <c r="B152" s="5" t="s">
        <v>80</v>
      </c>
      <c r="C152" s="5" t="s">
        <v>82</v>
      </c>
      <c r="D152" s="5" t="s">
        <v>186</v>
      </c>
      <c r="E152" s="5" t="s">
        <v>4057</v>
      </c>
      <c r="F152" s="5" t="s">
        <v>4058</v>
      </c>
      <c r="G152" s="5" t="s">
        <v>348</v>
      </c>
      <c r="H152" s="5" t="s">
        <v>4059</v>
      </c>
      <c r="I152" t="s">
        <v>374</v>
      </c>
      <c r="K152" s="5" t="s">
        <v>245</v>
      </c>
      <c r="L152" s="516"/>
      <c r="M152" s="516"/>
      <c r="N152" s="516"/>
      <c r="O152" s="5"/>
      <c r="P152" s="498"/>
      <c r="Q152" s="5"/>
      <c r="R152" s="5"/>
      <c r="U152" s="5" t="s">
        <v>3682</v>
      </c>
      <c r="V152" s="5" t="s">
        <v>4058</v>
      </c>
      <c r="W152" s="5" t="s">
        <v>348</v>
      </c>
      <c r="X152" s="5" t="s">
        <v>4059</v>
      </c>
      <c r="Y152" s="5" t="s">
        <v>4059</v>
      </c>
    </row>
    <row r="153" spans="1:25">
      <c r="A153" s="5" t="s">
        <v>4060</v>
      </c>
      <c r="B153" s="5" t="s">
        <v>80</v>
      </c>
      <c r="C153" s="5" t="s">
        <v>82</v>
      </c>
      <c r="D153" s="5" t="s">
        <v>186</v>
      </c>
      <c r="E153" s="5" t="s">
        <v>4061</v>
      </c>
      <c r="F153" s="5" t="s">
        <v>4062</v>
      </c>
      <c r="G153" s="5" t="s">
        <v>4063</v>
      </c>
      <c r="H153" s="5" t="s">
        <v>4064</v>
      </c>
      <c r="I153" t="s">
        <v>374</v>
      </c>
      <c r="K153" s="5" t="s">
        <v>245</v>
      </c>
      <c r="L153" s="516"/>
      <c r="M153" s="516"/>
      <c r="N153" s="516"/>
      <c r="O153" s="5"/>
      <c r="P153" s="498"/>
      <c r="Q153" s="5"/>
      <c r="R153" s="5"/>
      <c r="U153" s="5" t="s">
        <v>3682</v>
      </c>
      <c r="V153" s="5" t="s">
        <v>4062</v>
      </c>
      <c r="W153" s="5" t="s">
        <v>4063</v>
      </c>
      <c r="X153" s="5" t="s">
        <v>4064</v>
      </c>
      <c r="Y153" s="5" t="s">
        <v>4065</v>
      </c>
    </row>
    <row r="154" spans="1:25">
      <c r="A154" s="5" t="s">
        <v>909</v>
      </c>
      <c r="B154" s="5" t="s">
        <v>55</v>
      </c>
      <c r="C154" s="5" t="s">
        <v>61</v>
      </c>
      <c r="D154" s="5" t="s">
        <v>187</v>
      </c>
      <c r="E154" s="5" t="s">
        <v>910</v>
      </c>
      <c r="F154" s="5" t="s">
        <v>911</v>
      </c>
      <c r="G154" s="5" t="s">
        <v>348</v>
      </c>
      <c r="H154" s="5" t="s">
        <v>912</v>
      </c>
      <c r="I154" t="s">
        <v>374</v>
      </c>
      <c r="K154" s="5" t="s">
        <v>245</v>
      </c>
      <c r="L154" s="516"/>
      <c r="M154" s="516"/>
      <c r="N154" s="516"/>
      <c r="O154" s="5"/>
      <c r="P154" s="498"/>
      <c r="Q154" s="5"/>
      <c r="R154" s="5"/>
      <c r="U154" s="5" t="s">
        <v>3682</v>
      </c>
      <c r="V154" s="5" t="s">
        <v>911</v>
      </c>
      <c r="W154" s="5" t="s">
        <v>348</v>
      </c>
      <c r="X154" s="5" t="s">
        <v>912</v>
      </c>
      <c r="Y154" s="5" t="s">
        <v>912</v>
      </c>
    </row>
    <row r="155" spans="1:25">
      <c r="A155" s="5" t="s">
        <v>914</v>
      </c>
      <c r="B155" s="5" t="s">
        <v>55</v>
      </c>
      <c r="C155" s="5" t="s">
        <v>61</v>
      </c>
      <c r="D155" s="5" t="s">
        <v>187</v>
      </c>
      <c r="E155" s="5" t="s">
        <v>915</v>
      </c>
      <c r="F155" s="5" t="s">
        <v>916</v>
      </c>
      <c r="G155" s="5" t="s">
        <v>917</v>
      </c>
      <c r="H155" s="5" t="s">
        <v>918</v>
      </c>
      <c r="I155" t="s">
        <v>374</v>
      </c>
      <c r="K155" s="5" t="s">
        <v>245</v>
      </c>
      <c r="L155" s="516"/>
      <c r="M155" s="516"/>
      <c r="N155" s="516"/>
      <c r="O155" s="5"/>
      <c r="P155" s="498"/>
      <c r="Q155" s="5"/>
      <c r="R155" s="5"/>
      <c r="U155" s="5" t="s">
        <v>3682</v>
      </c>
      <c r="V155" s="5" t="s">
        <v>916</v>
      </c>
      <c r="W155" s="5" t="s">
        <v>917</v>
      </c>
      <c r="X155" s="5" t="s">
        <v>918</v>
      </c>
      <c r="Y155" s="5" t="s">
        <v>4066</v>
      </c>
    </row>
    <row r="156" spans="1:25">
      <c r="A156" s="5" t="s">
        <v>919</v>
      </c>
      <c r="B156" s="5" t="s">
        <v>55</v>
      </c>
      <c r="C156" s="5" t="s">
        <v>61</v>
      </c>
      <c r="D156" s="5" t="s">
        <v>187</v>
      </c>
      <c r="E156" s="5" t="s">
        <v>920</v>
      </c>
      <c r="F156" s="5" t="s">
        <v>921</v>
      </c>
      <c r="G156" s="5" t="s">
        <v>922</v>
      </c>
      <c r="H156" s="5" t="s">
        <v>923</v>
      </c>
      <c r="I156" t="s">
        <v>374</v>
      </c>
      <c r="K156" s="5" t="s">
        <v>245</v>
      </c>
      <c r="L156" s="516"/>
      <c r="M156" s="516"/>
      <c r="N156" s="516"/>
      <c r="O156" s="5"/>
      <c r="P156" s="498"/>
      <c r="Q156" s="5"/>
      <c r="R156" s="5"/>
      <c r="U156" s="5" t="s">
        <v>3682</v>
      </c>
      <c r="V156" s="5" t="s">
        <v>921</v>
      </c>
      <c r="W156" s="5" t="s">
        <v>922</v>
      </c>
      <c r="X156" s="5" t="s">
        <v>923</v>
      </c>
      <c r="Y156" s="5" t="s">
        <v>4067</v>
      </c>
    </row>
    <row r="157" spans="1:25">
      <c r="A157" s="5" t="s">
        <v>4068</v>
      </c>
      <c r="B157" s="5" t="s">
        <v>55</v>
      </c>
      <c r="C157" s="5" t="s">
        <v>61</v>
      </c>
      <c r="D157" s="5" t="s">
        <v>187</v>
      </c>
      <c r="E157" s="5" t="s">
        <v>4069</v>
      </c>
      <c r="F157" s="5" t="s">
        <v>4070</v>
      </c>
      <c r="G157" s="5" t="s">
        <v>348</v>
      </c>
      <c r="H157" s="5" t="s">
        <v>4071</v>
      </c>
      <c r="I157" t="s">
        <v>374</v>
      </c>
      <c r="K157" s="5" t="s">
        <v>245</v>
      </c>
      <c r="L157" s="516"/>
      <c r="M157" s="516"/>
      <c r="N157" s="516"/>
      <c r="O157" s="5"/>
      <c r="P157" s="498"/>
      <c r="Q157" s="5"/>
      <c r="R157" s="5"/>
      <c r="U157" s="5" t="s">
        <v>3684</v>
      </c>
      <c r="V157" s="5" t="s">
        <v>4070</v>
      </c>
      <c r="W157" s="5" t="s">
        <v>348</v>
      </c>
      <c r="X157" s="5" t="s">
        <v>4071</v>
      </c>
      <c r="Y157" s="5" t="s">
        <v>4071</v>
      </c>
    </row>
    <row r="158" spans="1:25">
      <c r="A158" s="5" t="s">
        <v>924</v>
      </c>
      <c r="B158" s="5" t="s">
        <v>55</v>
      </c>
      <c r="C158" s="5" t="s">
        <v>61</v>
      </c>
      <c r="D158" s="5"/>
      <c r="E158" s="5" t="s">
        <v>925</v>
      </c>
      <c r="F158" s="5" t="s">
        <v>926</v>
      </c>
      <c r="G158" s="5" t="s">
        <v>348</v>
      </c>
      <c r="H158" s="5" t="s">
        <v>927</v>
      </c>
      <c r="I158" t="s">
        <v>374</v>
      </c>
      <c r="K158" s="5" t="s">
        <v>245</v>
      </c>
      <c r="L158" s="516"/>
      <c r="M158" s="516"/>
      <c r="N158" s="516"/>
      <c r="O158" s="5"/>
      <c r="P158" s="498"/>
      <c r="Q158" s="5"/>
      <c r="R158" s="5"/>
      <c r="U158" s="5" t="s">
        <v>3682</v>
      </c>
      <c r="V158" s="5" t="s">
        <v>926</v>
      </c>
      <c r="W158" s="5" t="s">
        <v>348</v>
      </c>
      <c r="X158" s="5" t="s">
        <v>927</v>
      </c>
      <c r="Y158" s="5" t="s">
        <v>927</v>
      </c>
    </row>
    <row r="159" spans="1:25">
      <c r="A159" s="5" t="s">
        <v>763</v>
      </c>
      <c r="B159" s="5" t="s">
        <v>55</v>
      </c>
      <c r="C159" s="5" t="s">
        <v>57</v>
      </c>
      <c r="D159" s="5"/>
      <c r="E159" s="5" t="s">
        <v>764</v>
      </c>
      <c r="F159" s="5" t="s">
        <v>765</v>
      </c>
      <c r="G159" s="5" t="s">
        <v>766</v>
      </c>
      <c r="H159" s="5" t="s">
        <v>767</v>
      </c>
      <c r="I159" t="s">
        <v>374</v>
      </c>
      <c r="K159" s="5" t="s">
        <v>342</v>
      </c>
      <c r="L159" s="516"/>
      <c r="M159" s="516"/>
      <c r="N159" s="516"/>
      <c r="O159" s="5"/>
      <c r="P159" s="498"/>
      <c r="Q159" s="5"/>
      <c r="R159" s="5"/>
      <c r="U159" s="5" t="s">
        <v>3682</v>
      </c>
      <c r="V159" s="5" t="s">
        <v>765</v>
      </c>
      <c r="W159" s="5" t="s">
        <v>766</v>
      </c>
      <c r="X159" s="5" t="s">
        <v>767</v>
      </c>
      <c r="Y159" s="5" t="s">
        <v>4072</v>
      </c>
    </row>
    <row r="160" spans="1:25">
      <c r="A160" s="5" t="s">
        <v>4073</v>
      </c>
      <c r="B160" s="5" t="s">
        <v>55</v>
      </c>
      <c r="C160" s="5" t="s">
        <v>57</v>
      </c>
      <c r="D160" s="5" t="s">
        <v>186</v>
      </c>
      <c r="E160" s="5" t="s">
        <v>4074</v>
      </c>
      <c r="F160" s="5" t="s">
        <v>4075</v>
      </c>
      <c r="G160" s="5" t="s">
        <v>348</v>
      </c>
      <c r="H160" s="5" t="s">
        <v>4076</v>
      </c>
      <c r="I160" t="s">
        <v>374</v>
      </c>
      <c r="K160" s="5" t="s">
        <v>245</v>
      </c>
      <c r="L160" s="516"/>
      <c r="M160" s="516"/>
      <c r="N160" s="516"/>
      <c r="O160" s="5"/>
      <c r="P160" s="498"/>
      <c r="Q160" s="5"/>
      <c r="R160" s="5"/>
      <c r="U160" s="5" t="s">
        <v>3682</v>
      </c>
      <c r="V160" s="5" t="s">
        <v>4075</v>
      </c>
      <c r="W160" s="5" t="s">
        <v>348</v>
      </c>
      <c r="X160" s="5" t="s">
        <v>4076</v>
      </c>
      <c r="Y160" s="5" t="s">
        <v>4076</v>
      </c>
    </row>
    <row r="161" spans="1:25">
      <c r="A161" s="5" t="s">
        <v>769</v>
      </c>
      <c r="B161" s="5" t="s">
        <v>55</v>
      </c>
      <c r="C161" s="5" t="s">
        <v>57</v>
      </c>
      <c r="D161" s="5" t="s">
        <v>186</v>
      </c>
      <c r="E161" s="5" t="s">
        <v>770</v>
      </c>
      <c r="F161" s="5" t="s">
        <v>771</v>
      </c>
      <c r="G161" s="5" t="s">
        <v>348</v>
      </c>
      <c r="H161" s="5" t="s">
        <v>772</v>
      </c>
      <c r="I161" t="s">
        <v>374</v>
      </c>
      <c r="K161" s="5" t="s">
        <v>245</v>
      </c>
      <c r="L161" s="516"/>
      <c r="M161" s="516"/>
      <c r="N161" s="516"/>
      <c r="O161" s="5"/>
      <c r="P161" s="498"/>
      <c r="Q161" s="5"/>
      <c r="R161" s="5"/>
      <c r="U161" s="5" t="s">
        <v>3682</v>
      </c>
      <c r="V161" s="5" t="s">
        <v>771</v>
      </c>
      <c r="W161" s="5" t="s">
        <v>348</v>
      </c>
      <c r="X161" s="5" t="s">
        <v>772</v>
      </c>
      <c r="Y161" s="5" t="s">
        <v>3915</v>
      </c>
    </row>
    <row r="162" spans="1:25">
      <c r="A162" s="5" t="s">
        <v>774</v>
      </c>
      <c r="B162" s="5" t="s">
        <v>55</v>
      </c>
      <c r="C162" s="5" t="s">
        <v>57</v>
      </c>
      <c r="D162" s="5" t="s">
        <v>775</v>
      </c>
      <c r="E162" s="5" t="s">
        <v>776</v>
      </c>
      <c r="F162" s="5" t="s">
        <v>753</v>
      </c>
      <c r="G162" s="5" t="s">
        <v>348</v>
      </c>
      <c r="H162" s="5" t="s">
        <v>777</v>
      </c>
      <c r="I162" t="s">
        <v>374</v>
      </c>
      <c r="K162" s="5" t="s">
        <v>342</v>
      </c>
      <c r="L162" s="516"/>
      <c r="M162" s="516"/>
      <c r="N162" s="516"/>
      <c r="O162" s="5"/>
      <c r="P162" s="498"/>
      <c r="Q162" s="5"/>
      <c r="R162" s="5"/>
      <c r="U162" s="5" t="s">
        <v>3684</v>
      </c>
      <c r="V162" s="5" t="s">
        <v>753</v>
      </c>
      <c r="W162" s="5" t="s">
        <v>348</v>
      </c>
      <c r="X162" s="5" t="s">
        <v>777</v>
      </c>
      <c r="Y162" s="5" t="s">
        <v>777</v>
      </c>
    </row>
    <row r="163" spans="1:25">
      <c r="A163" s="5" t="s">
        <v>4077</v>
      </c>
      <c r="B163" s="5" t="s">
        <v>55</v>
      </c>
      <c r="C163" s="5" t="s">
        <v>57</v>
      </c>
      <c r="D163" s="5" t="s">
        <v>186</v>
      </c>
      <c r="E163" s="5" t="s">
        <v>4078</v>
      </c>
      <c r="F163" s="5" t="s">
        <v>4079</v>
      </c>
      <c r="G163" s="5" t="s">
        <v>348</v>
      </c>
      <c r="H163" s="5" t="s">
        <v>4080</v>
      </c>
      <c r="I163" t="s">
        <v>374</v>
      </c>
      <c r="K163" s="5" t="s">
        <v>245</v>
      </c>
      <c r="L163" s="516"/>
      <c r="M163" s="516"/>
      <c r="N163" s="516"/>
      <c r="O163" s="5"/>
      <c r="P163" s="498"/>
      <c r="Q163" s="5"/>
      <c r="R163" s="5"/>
      <c r="U163" s="5" t="s">
        <v>3682</v>
      </c>
      <c r="V163" s="5" t="s">
        <v>4079</v>
      </c>
      <c r="W163" s="5" t="s">
        <v>348</v>
      </c>
      <c r="X163" s="5" t="s">
        <v>4080</v>
      </c>
      <c r="Y163" s="5" t="s">
        <v>4081</v>
      </c>
    </row>
    <row r="164" spans="1:25">
      <c r="A164" s="5" t="s">
        <v>4082</v>
      </c>
      <c r="B164" s="5" t="s">
        <v>99</v>
      </c>
      <c r="C164" s="5" t="s">
        <v>100</v>
      </c>
      <c r="D164" s="5" t="s">
        <v>186</v>
      </c>
      <c r="E164" s="5" t="s">
        <v>4083</v>
      </c>
      <c r="F164" s="5" t="s">
        <v>4084</v>
      </c>
      <c r="G164" s="5" t="s">
        <v>348</v>
      </c>
      <c r="H164" s="5" t="s">
        <v>4085</v>
      </c>
      <c r="I164" t="s">
        <v>374</v>
      </c>
      <c r="K164" s="5" t="s">
        <v>245</v>
      </c>
      <c r="L164" s="516"/>
      <c r="M164" s="516"/>
      <c r="N164" s="516"/>
      <c r="O164" s="5"/>
      <c r="P164" s="498"/>
      <c r="Q164" s="5"/>
      <c r="R164" s="5"/>
      <c r="U164" s="5" t="s">
        <v>3682</v>
      </c>
      <c r="V164" s="5" t="s">
        <v>4084</v>
      </c>
      <c r="W164" s="5" t="s">
        <v>348</v>
      </c>
      <c r="X164" s="5" t="s">
        <v>4085</v>
      </c>
      <c r="Y164" s="5" t="s">
        <v>4086</v>
      </c>
    </row>
    <row r="165" spans="1:25">
      <c r="A165" s="5" t="s">
        <v>4087</v>
      </c>
      <c r="B165" s="5" t="s">
        <v>99</v>
      </c>
      <c r="C165" s="5" t="s">
        <v>100</v>
      </c>
      <c r="D165" s="5" t="s">
        <v>186</v>
      </c>
      <c r="E165" s="5" t="s">
        <v>4088</v>
      </c>
      <c r="F165" s="5" t="s">
        <v>4089</v>
      </c>
      <c r="G165" s="5" t="s">
        <v>348</v>
      </c>
      <c r="H165" s="5" t="s">
        <v>4090</v>
      </c>
      <c r="I165" t="s">
        <v>374</v>
      </c>
      <c r="K165" s="5" t="s">
        <v>245</v>
      </c>
      <c r="L165" s="516"/>
      <c r="M165" s="516"/>
      <c r="N165" s="516"/>
      <c r="O165" s="5"/>
      <c r="P165" s="498"/>
      <c r="Q165" s="5"/>
      <c r="R165" s="5"/>
      <c r="U165" s="5" t="s">
        <v>3682</v>
      </c>
      <c r="V165" s="5" t="s">
        <v>4089</v>
      </c>
      <c r="W165" s="5" t="s">
        <v>348</v>
      </c>
      <c r="X165" s="5" t="s">
        <v>4090</v>
      </c>
      <c r="Y165" s="5" t="s">
        <v>4091</v>
      </c>
    </row>
    <row r="166" spans="1:25">
      <c r="A166" s="5" t="s">
        <v>4092</v>
      </c>
      <c r="B166" s="5" t="s">
        <v>99</v>
      </c>
      <c r="C166" s="5" t="s">
        <v>101</v>
      </c>
      <c r="D166" s="5" t="s">
        <v>186</v>
      </c>
      <c r="E166" s="5" t="s">
        <v>4093</v>
      </c>
      <c r="F166" s="5" t="s">
        <v>4094</v>
      </c>
      <c r="G166" s="5" t="s">
        <v>4095</v>
      </c>
      <c r="H166" s="5" t="s">
        <v>4096</v>
      </c>
      <c r="I166" t="s">
        <v>374</v>
      </c>
      <c r="K166" s="5" t="s">
        <v>245</v>
      </c>
      <c r="L166" s="516"/>
      <c r="M166" s="516"/>
      <c r="N166" s="516"/>
      <c r="O166" s="5"/>
      <c r="P166" s="498"/>
      <c r="Q166" s="5"/>
      <c r="R166" s="5"/>
      <c r="U166" s="5" t="s">
        <v>3682</v>
      </c>
      <c r="V166" s="5" t="s">
        <v>4094</v>
      </c>
      <c r="W166" s="5" t="s">
        <v>4095</v>
      </c>
      <c r="X166" s="5" t="s">
        <v>4096</v>
      </c>
      <c r="Y166" s="5" t="s">
        <v>4097</v>
      </c>
    </row>
    <row r="167" spans="1:25">
      <c r="A167" s="5" t="s">
        <v>4098</v>
      </c>
      <c r="B167" s="5" t="s">
        <v>99</v>
      </c>
      <c r="C167" s="5" t="s">
        <v>101</v>
      </c>
      <c r="D167" s="5" t="s">
        <v>186</v>
      </c>
      <c r="E167" s="5" t="s">
        <v>4099</v>
      </c>
      <c r="F167" s="5" t="s">
        <v>4100</v>
      </c>
      <c r="G167" s="5" t="s">
        <v>4101</v>
      </c>
      <c r="H167" s="5" t="s">
        <v>4102</v>
      </c>
      <c r="I167" t="s">
        <v>374</v>
      </c>
      <c r="K167" s="5" t="s">
        <v>245</v>
      </c>
      <c r="L167" s="516"/>
      <c r="M167" s="516"/>
      <c r="N167" s="516"/>
      <c r="O167" s="5"/>
      <c r="P167" s="498"/>
      <c r="Q167" s="5"/>
      <c r="R167" s="5"/>
      <c r="U167" s="5" t="s">
        <v>3682</v>
      </c>
      <c r="V167" s="5" t="s">
        <v>4100</v>
      </c>
      <c r="W167" s="5" t="s">
        <v>4101</v>
      </c>
      <c r="X167" s="5" t="s">
        <v>4102</v>
      </c>
      <c r="Y167" s="5" t="s">
        <v>4103</v>
      </c>
    </row>
    <row r="168" spans="1:25">
      <c r="A168" s="5" t="s">
        <v>4104</v>
      </c>
      <c r="B168" s="5" t="s">
        <v>99</v>
      </c>
      <c r="C168" s="5" t="s">
        <v>101</v>
      </c>
      <c r="D168" s="5" t="s">
        <v>186</v>
      </c>
      <c r="E168" s="5" t="s">
        <v>4105</v>
      </c>
      <c r="F168" s="5" t="s">
        <v>4106</v>
      </c>
      <c r="G168" s="5" t="s">
        <v>4107</v>
      </c>
      <c r="H168" s="5" t="s">
        <v>4108</v>
      </c>
      <c r="I168" t="s">
        <v>374</v>
      </c>
      <c r="K168" s="5" t="s">
        <v>245</v>
      </c>
      <c r="L168" s="516"/>
      <c r="M168" s="516"/>
      <c r="N168" s="516"/>
      <c r="O168" s="5"/>
      <c r="P168" s="498"/>
      <c r="Q168" s="5"/>
      <c r="R168" s="5"/>
      <c r="U168" s="5" t="s">
        <v>3682</v>
      </c>
      <c r="V168" s="5" t="s">
        <v>4106</v>
      </c>
      <c r="W168" s="5" t="s">
        <v>4107</v>
      </c>
      <c r="X168" s="5" t="s">
        <v>4108</v>
      </c>
      <c r="Y168" s="5" t="s">
        <v>4109</v>
      </c>
    </row>
    <row r="169" spans="1:25">
      <c r="A169" s="5" t="s">
        <v>4110</v>
      </c>
      <c r="B169" s="5" t="s">
        <v>99</v>
      </c>
      <c r="C169" s="5" t="s">
        <v>101</v>
      </c>
      <c r="D169" s="5" t="s">
        <v>186</v>
      </c>
      <c r="E169" s="5" t="s">
        <v>4111</v>
      </c>
      <c r="F169" s="5" t="s">
        <v>4112</v>
      </c>
      <c r="G169" s="5" t="s">
        <v>348</v>
      </c>
      <c r="H169" s="5" t="s">
        <v>4113</v>
      </c>
      <c r="I169" t="s">
        <v>374</v>
      </c>
      <c r="K169" s="5" t="s">
        <v>245</v>
      </c>
      <c r="L169" s="516"/>
      <c r="M169" s="516"/>
      <c r="N169" s="516"/>
      <c r="O169" s="5"/>
      <c r="P169" s="498"/>
      <c r="Q169" s="5"/>
      <c r="R169" s="5"/>
      <c r="U169" s="5" t="s">
        <v>3682</v>
      </c>
      <c r="V169" s="5" t="s">
        <v>4112</v>
      </c>
      <c r="W169" s="5" t="s">
        <v>348</v>
      </c>
      <c r="X169" s="5" t="s">
        <v>4113</v>
      </c>
      <c r="Y169" s="5" t="s">
        <v>4113</v>
      </c>
    </row>
    <row r="170" spans="1:25">
      <c r="A170" s="5" t="s">
        <v>4114</v>
      </c>
      <c r="B170" s="5" t="s">
        <v>99</v>
      </c>
      <c r="C170" s="5" t="s">
        <v>101</v>
      </c>
      <c r="D170" s="5" t="s">
        <v>186</v>
      </c>
      <c r="E170" s="5" t="s">
        <v>4115</v>
      </c>
      <c r="F170" s="5" t="s">
        <v>4116</v>
      </c>
      <c r="G170" s="5" t="s">
        <v>348</v>
      </c>
      <c r="H170" s="5" t="s">
        <v>4117</v>
      </c>
      <c r="I170" t="s">
        <v>374</v>
      </c>
      <c r="K170" s="5" t="s">
        <v>245</v>
      </c>
      <c r="L170" s="516"/>
      <c r="M170" s="516"/>
      <c r="N170" s="516"/>
      <c r="O170" s="5"/>
      <c r="P170" s="498"/>
      <c r="Q170" s="5"/>
      <c r="R170" s="5"/>
      <c r="U170" s="5" t="s">
        <v>3682</v>
      </c>
      <c r="V170" s="5" t="s">
        <v>4116</v>
      </c>
      <c r="W170" s="5" t="s">
        <v>348</v>
      </c>
      <c r="X170" s="5" t="s">
        <v>4117</v>
      </c>
      <c r="Y170" s="5" t="s">
        <v>4118</v>
      </c>
    </row>
    <row r="171" spans="1:25">
      <c r="A171" s="5" t="s">
        <v>4119</v>
      </c>
      <c r="B171" s="5" t="s">
        <v>99</v>
      </c>
      <c r="C171" s="5" t="s">
        <v>101</v>
      </c>
      <c r="D171" s="5" t="s">
        <v>186</v>
      </c>
      <c r="E171" s="5" t="s">
        <v>4120</v>
      </c>
      <c r="F171" s="5" t="s">
        <v>4121</v>
      </c>
      <c r="G171" s="5" t="s">
        <v>348</v>
      </c>
      <c r="H171" s="5" t="s">
        <v>4122</v>
      </c>
      <c r="I171" t="s">
        <v>374</v>
      </c>
      <c r="K171" s="5" t="s">
        <v>245</v>
      </c>
      <c r="L171" s="516"/>
      <c r="M171" s="516"/>
      <c r="N171" s="516"/>
      <c r="O171" s="5"/>
      <c r="P171" s="498"/>
      <c r="Q171" s="5"/>
      <c r="R171" s="5"/>
      <c r="U171" s="5" t="s">
        <v>3682</v>
      </c>
      <c r="V171" s="5" t="s">
        <v>4121</v>
      </c>
      <c r="W171" s="5" t="s">
        <v>348</v>
      </c>
      <c r="X171" s="5" t="s">
        <v>4122</v>
      </c>
      <c r="Y171" s="5" t="s">
        <v>4122</v>
      </c>
    </row>
    <row r="172" spans="1:25">
      <c r="A172" s="5" t="s">
        <v>4123</v>
      </c>
      <c r="B172" s="5" t="s">
        <v>99</v>
      </c>
      <c r="C172" s="5" t="s">
        <v>101</v>
      </c>
      <c r="D172" s="5" t="s">
        <v>186</v>
      </c>
      <c r="E172" s="5" t="s">
        <v>4124</v>
      </c>
      <c r="F172" s="5" t="s">
        <v>4125</v>
      </c>
      <c r="G172" s="5" t="s">
        <v>348</v>
      </c>
      <c r="H172" s="5" t="s">
        <v>4126</v>
      </c>
      <c r="I172" t="s">
        <v>374</v>
      </c>
      <c r="K172" s="5" t="s">
        <v>245</v>
      </c>
      <c r="L172" s="516"/>
      <c r="M172" s="516"/>
      <c r="N172" s="516"/>
      <c r="O172" s="5"/>
      <c r="P172" s="498"/>
      <c r="Q172" s="5"/>
      <c r="R172" s="5"/>
      <c r="U172" s="5" t="s">
        <v>3682</v>
      </c>
      <c r="V172" s="5" t="s">
        <v>4125</v>
      </c>
      <c r="W172" s="5" t="s">
        <v>348</v>
      </c>
      <c r="X172" s="5" t="s">
        <v>4126</v>
      </c>
      <c r="Y172" s="5" t="s">
        <v>4126</v>
      </c>
    </row>
    <row r="173" spans="1:25">
      <c r="A173" s="5" t="s">
        <v>4127</v>
      </c>
      <c r="B173" s="5" t="s">
        <v>99</v>
      </c>
      <c r="C173" s="5" t="s">
        <v>101</v>
      </c>
      <c r="D173" s="5" t="s">
        <v>186</v>
      </c>
      <c r="E173" s="5" t="s">
        <v>4128</v>
      </c>
      <c r="F173" s="5" t="s">
        <v>4129</v>
      </c>
      <c r="G173" s="5" t="s">
        <v>348</v>
      </c>
      <c r="H173" s="5" t="s">
        <v>4130</v>
      </c>
      <c r="I173" t="s">
        <v>374</v>
      </c>
      <c r="K173" s="5" t="s">
        <v>245</v>
      </c>
      <c r="L173" s="516"/>
      <c r="M173" s="516"/>
      <c r="N173" s="516"/>
      <c r="O173" s="5"/>
      <c r="P173" s="498"/>
      <c r="Q173" s="5"/>
      <c r="R173" s="5"/>
      <c r="U173" s="5" t="s">
        <v>3682</v>
      </c>
      <c r="V173" s="5" t="s">
        <v>4129</v>
      </c>
      <c r="W173" s="5" t="s">
        <v>348</v>
      </c>
      <c r="X173" s="5" t="s">
        <v>4130</v>
      </c>
      <c r="Y173" s="5" t="s">
        <v>3867</v>
      </c>
    </row>
    <row r="174" spans="1:25">
      <c r="A174" s="5" t="s">
        <v>4131</v>
      </c>
      <c r="B174" s="5" t="s">
        <v>99</v>
      </c>
      <c r="C174" s="5" t="s">
        <v>101</v>
      </c>
      <c r="D174" s="5" t="s">
        <v>186</v>
      </c>
      <c r="E174" s="5" t="s">
        <v>4132</v>
      </c>
      <c r="F174" s="5" t="s">
        <v>4133</v>
      </c>
      <c r="G174" s="5" t="s">
        <v>348</v>
      </c>
      <c r="H174" s="5" t="s">
        <v>4134</v>
      </c>
      <c r="I174" t="s">
        <v>374</v>
      </c>
      <c r="K174" s="5" t="s">
        <v>245</v>
      </c>
      <c r="L174" s="516"/>
      <c r="M174" s="516"/>
      <c r="N174" s="516"/>
      <c r="O174" s="5"/>
      <c r="P174" s="498"/>
      <c r="Q174" s="5"/>
      <c r="R174" s="5"/>
      <c r="U174" s="5" t="s">
        <v>3682</v>
      </c>
      <c r="V174" s="5" t="s">
        <v>4133</v>
      </c>
      <c r="W174" s="5" t="s">
        <v>348</v>
      </c>
      <c r="X174" s="5" t="s">
        <v>4134</v>
      </c>
      <c r="Y174" s="5" t="s">
        <v>4134</v>
      </c>
    </row>
    <row r="175" spans="1:25">
      <c r="A175" s="5" t="s">
        <v>4135</v>
      </c>
      <c r="B175" s="5" t="s">
        <v>99</v>
      </c>
      <c r="C175" s="5" t="s">
        <v>101</v>
      </c>
      <c r="D175" s="5" t="s">
        <v>186</v>
      </c>
      <c r="E175" s="5" t="s">
        <v>4136</v>
      </c>
      <c r="F175" s="5" t="s">
        <v>4137</v>
      </c>
      <c r="G175" s="5" t="s">
        <v>348</v>
      </c>
      <c r="H175" s="5" t="s">
        <v>4138</v>
      </c>
      <c r="I175" t="s">
        <v>374</v>
      </c>
      <c r="K175" s="5" t="s">
        <v>245</v>
      </c>
      <c r="L175" s="516"/>
      <c r="M175" s="516"/>
      <c r="N175" s="516"/>
      <c r="O175" s="5"/>
      <c r="P175" s="498"/>
      <c r="Q175" s="5"/>
      <c r="R175" s="5"/>
      <c r="U175" s="5" t="s">
        <v>3682</v>
      </c>
      <c r="V175" s="5" t="s">
        <v>4137</v>
      </c>
      <c r="W175" s="5" t="s">
        <v>348</v>
      </c>
      <c r="X175" s="5" t="s">
        <v>4138</v>
      </c>
      <c r="Y175" s="5" t="s">
        <v>4138</v>
      </c>
    </row>
    <row r="176" spans="1:25">
      <c r="A176" s="5" t="s">
        <v>4139</v>
      </c>
      <c r="B176" s="5" t="s">
        <v>99</v>
      </c>
      <c r="C176" s="5" t="s">
        <v>101</v>
      </c>
      <c r="D176" s="5" t="s">
        <v>186</v>
      </c>
      <c r="E176" s="5" t="s">
        <v>4140</v>
      </c>
      <c r="F176" s="5" t="s">
        <v>4141</v>
      </c>
      <c r="G176" s="5" t="s">
        <v>348</v>
      </c>
      <c r="H176" s="5" t="s">
        <v>4142</v>
      </c>
      <c r="I176" t="s">
        <v>374</v>
      </c>
      <c r="K176" s="5" t="s">
        <v>245</v>
      </c>
      <c r="L176" s="516"/>
      <c r="M176" s="516"/>
      <c r="N176" s="516"/>
      <c r="O176" s="5"/>
      <c r="P176" s="498"/>
      <c r="Q176" s="5"/>
      <c r="R176" s="5"/>
      <c r="U176" s="5" t="s">
        <v>3682</v>
      </c>
      <c r="V176" s="5" t="s">
        <v>4141</v>
      </c>
      <c r="W176" s="5" t="s">
        <v>348</v>
      </c>
      <c r="X176" s="5" t="s">
        <v>4142</v>
      </c>
      <c r="Y176" s="5" t="s">
        <v>4142</v>
      </c>
    </row>
    <row r="177" spans="1:25">
      <c r="A177" s="5" t="s">
        <v>4143</v>
      </c>
      <c r="B177" s="5" t="s">
        <v>99</v>
      </c>
      <c r="C177" s="5" t="s">
        <v>101</v>
      </c>
      <c r="D177" s="5" t="s">
        <v>186</v>
      </c>
      <c r="E177" s="5" t="s">
        <v>4144</v>
      </c>
      <c r="F177" s="5" t="s">
        <v>4145</v>
      </c>
      <c r="G177" s="5" t="s">
        <v>348</v>
      </c>
      <c r="H177" s="5" t="s">
        <v>4146</v>
      </c>
      <c r="I177" t="s">
        <v>374</v>
      </c>
      <c r="K177" s="5" t="s">
        <v>245</v>
      </c>
      <c r="L177" s="516"/>
      <c r="M177" s="516"/>
      <c r="N177" s="516"/>
      <c r="O177" s="5"/>
      <c r="P177" s="498"/>
      <c r="Q177" s="5"/>
      <c r="R177" s="5"/>
      <c r="U177" s="5" t="s">
        <v>3682</v>
      </c>
      <c r="V177" s="5" t="s">
        <v>4145</v>
      </c>
      <c r="W177" s="5" t="s">
        <v>348</v>
      </c>
      <c r="X177" s="5" t="s">
        <v>4146</v>
      </c>
      <c r="Y177" s="5" t="s">
        <v>4146</v>
      </c>
    </row>
    <row r="178" spans="1:25">
      <c r="A178" s="5" t="s">
        <v>4147</v>
      </c>
      <c r="B178" s="5" t="s">
        <v>99</v>
      </c>
      <c r="C178" s="5" t="s">
        <v>101</v>
      </c>
      <c r="D178" s="5" t="s">
        <v>186</v>
      </c>
      <c r="E178" s="5" t="s">
        <v>4148</v>
      </c>
      <c r="F178" s="5" t="s">
        <v>4149</v>
      </c>
      <c r="G178" s="5" t="s">
        <v>348</v>
      </c>
      <c r="H178" s="5" t="s">
        <v>4150</v>
      </c>
      <c r="I178" t="s">
        <v>374</v>
      </c>
      <c r="K178" s="5" t="s">
        <v>245</v>
      </c>
      <c r="L178" s="516"/>
      <c r="M178" s="516"/>
      <c r="N178" s="516"/>
      <c r="O178" s="5"/>
      <c r="P178" s="498"/>
      <c r="Q178" s="5"/>
      <c r="R178" s="5"/>
      <c r="U178" s="5" t="s">
        <v>3682</v>
      </c>
      <c r="V178" s="5" t="s">
        <v>4149</v>
      </c>
      <c r="W178" s="5" t="s">
        <v>348</v>
      </c>
      <c r="X178" s="5" t="s">
        <v>4150</v>
      </c>
      <c r="Y178" s="5" t="s">
        <v>4150</v>
      </c>
    </row>
    <row r="179" spans="1:25">
      <c r="A179" s="5" t="s">
        <v>4151</v>
      </c>
      <c r="B179" s="5" t="s">
        <v>99</v>
      </c>
      <c r="C179" s="5" t="s">
        <v>101</v>
      </c>
      <c r="D179" s="5" t="s">
        <v>186</v>
      </c>
      <c r="E179" s="5" t="s">
        <v>4152</v>
      </c>
      <c r="F179" s="5" t="s">
        <v>4153</v>
      </c>
      <c r="G179" s="5" t="s">
        <v>348</v>
      </c>
      <c r="H179" s="5" t="s">
        <v>4154</v>
      </c>
      <c r="I179" t="s">
        <v>374</v>
      </c>
      <c r="K179" s="5" t="s">
        <v>245</v>
      </c>
      <c r="L179" s="516"/>
      <c r="M179" s="516"/>
      <c r="N179" s="516"/>
      <c r="O179" s="5"/>
      <c r="P179" s="498"/>
      <c r="Q179" s="5"/>
      <c r="R179" s="5"/>
      <c r="U179" s="5" t="s">
        <v>3682</v>
      </c>
      <c r="V179" s="5" t="s">
        <v>4153</v>
      </c>
      <c r="W179" s="5" t="s">
        <v>348</v>
      </c>
      <c r="X179" s="5" t="s">
        <v>4154</v>
      </c>
      <c r="Y179" s="5" t="s">
        <v>4154</v>
      </c>
    </row>
    <row r="180" spans="1:25">
      <c r="A180" s="5" t="s">
        <v>4155</v>
      </c>
      <c r="B180" s="5" t="s">
        <v>99</v>
      </c>
      <c r="C180" s="5" t="s">
        <v>101</v>
      </c>
      <c r="D180" s="5" t="s">
        <v>186</v>
      </c>
      <c r="E180" s="5" t="s">
        <v>4156</v>
      </c>
      <c r="F180" s="5" t="s">
        <v>4157</v>
      </c>
      <c r="G180" s="5" t="s">
        <v>348</v>
      </c>
      <c r="H180" s="5" t="s">
        <v>4158</v>
      </c>
      <c r="I180" t="s">
        <v>374</v>
      </c>
      <c r="K180" s="5" t="s">
        <v>245</v>
      </c>
      <c r="L180" s="516"/>
      <c r="M180" s="516"/>
      <c r="N180" s="516"/>
      <c r="O180" s="5"/>
      <c r="P180" s="498"/>
      <c r="Q180" s="5"/>
      <c r="R180" s="5"/>
      <c r="U180" s="5" t="s">
        <v>3682</v>
      </c>
      <c r="V180" s="5" t="s">
        <v>4157</v>
      </c>
      <c r="W180" s="5" t="s">
        <v>348</v>
      </c>
      <c r="X180" s="5" t="s">
        <v>4158</v>
      </c>
      <c r="Y180" s="5" t="s">
        <v>4158</v>
      </c>
    </row>
    <row r="181" spans="1:25">
      <c r="A181" s="5" t="s">
        <v>4159</v>
      </c>
      <c r="B181" s="5" t="s">
        <v>99</v>
      </c>
      <c r="C181" s="5" t="s">
        <v>103</v>
      </c>
      <c r="D181" s="5" t="s">
        <v>702</v>
      </c>
      <c r="E181" s="5" t="s">
        <v>4160</v>
      </c>
      <c r="F181" s="5" t="s">
        <v>4161</v>
      </c>
      <c r="G181" s="5" t="s">
        <v>348</v>
      </c>
      <c r="H181" s="5" t="s">
        <v>4162</v>
      </c>
      <c r="I181" t="s">
        <v>374</v>
      </c>
      <c r="K181" s="5" t="s">
        <v>245</v>
      </c>
      <c r="L181" s="516"/>
      <c r="M181" s="516"/>
      <c r="N181" s="516"/>
      <c r="O181" s="5"/>
      <c r="P181" s="498"/>
      <c r="Q181" s="5"/>
      <c r="R181" s="5"/>
      <c r="U181" s="5" t="s">
        <v>3682</v>
      </c>
      <c r="V181" s="5" t="s">
        <v>4161</v>
      </c>
      <c r="W181" s="5" t="s">
        <v>348</v>
      </c>
      <c r="X181" s="5" t="s">
        <v>4162</v>
      </c>
      <c r="Y181" s="5" t="s">
        <v>4162</v>
      </c>
    </row>
    <row r="182" spans="1:25">
      <c r="A182" s="5" t="s">
        <v>4163</v>
      </c>
      <c r="B182" s="5" t="s">
        <v>99</v>
      </c>
      <c r="C182" s="5" t="s">
        <v>103</v>
      </c>
      <c r="D182" s="5" t="s">
        <v>702</v>
      </c>
      <c r="E182" s="5" t="s">
        <v>4164</v>
      </c>
      <c r="F182" s="5" t="s">
        <v>4165</v>
      </c>
      <c r="G182" s="5" t="s">
        <v>348</v>
      </c>
      <c r="H182" s="5" t="s">
        <v>4024</v>
      </c>
      <c r="I182" t="s">
        <v>374</v>
      </c>
      <c r="K182" s="5" t="s">
        <v>245</v>
      </c>
      <c r="L182" s="516"/>
      <c r="M182" s="516"/>
      <c r="N182" s="516"/>
      <c r="O182" s="5"/>
      <c r="P182" s="498"/>
      <c r="Q182" s="5"/>
      <c r="R182" s="5"/>
      <c r="U182" s="5" t="s">
        <v>3682</v>
      </c>
      <c r="V182" s="5" t="s">
        <v>4165</v>
      </c>
      <c r="W182" s="5" t="s">
        <v>348</v>
      </c>
      <c r="X182" s="5" t="s">
        <v>4024</v>
      </c>
      <c r="Y182" s="5" t="s">
        <v>4025</v>
      </c>
    </row>
    <row r="183" spans="1:25">
      <c r="A183" s="5" t="s">
        <v>4166</v>
      </c>
      <c r="B183" s="5" t="s">
        <v>99</v>
      </c>
      <c r="C183" s="5" t="s">
        <v>103</v>
      </c>
      <c r="D183" s="5" t="s">
        <v>702</v>
      </c>
      <c r="E183" s="5" t="s">
        <v>4167</v>
      </c>
      <c r="F183" s="5" t="s">
        <v>4168</v>
      </c>
      <c r="G183" s="5" t="s">
        <v>348</v>
      </c>
      <c r="H183" s="5" t="s">
        <v>4169</v>
      </c>
      <c r="I183" t="s">
        <v>374</v>
      </c>
      <c r="K183" s="5" t="s">
        <v>245</v>
      </c>
      <c r="L183" s="516"/>
      <c r="M183" s="516"/>
      <c r="N183" s="516"/>
      <c r="O183" s="5"/>
      <c r="P183" s="498"/>
      <c r="Q183" s="5"/>
      <c r="R183" s="5"/>
      <c r="U183" s="5" t="s">
        <v>3682</v>
      </c>
      <c r="V183" s="5" t="s">
        <v>4168</v>
      </c>
      <c r="W183" s="5" t="s">
        <v>348</v>
      </c>
      <c r="X183" s="5" t="s">
        <v>4169</v>
      </c>
      <c r="Y183" s="5" t="s">
        <v>4169</v>
      </c>
    </row>
    <row r="184" spans="1:25">
      <c r="A184" s="5" t="s">
        <v>4170</v>
      </c>
      <c r="B184" s="5" t="s">
        <v>99</v>
      </c>
      <c r="C184" s="5" t="s">
        <v>103</v>
      </c>
      <c r="D184" s="5" t="s">
        <v>186</v>
      </c>
      <c r="E184" s="5" t="s">
        <v>4171</v>
      </c>
      <c r="F184" s="5" t="s">
        <v>4172</v>
      </c>
      <c r="G184" s="5" t="s">
        <v>4117</v>
      </c>
      <c r="H184" s="5" t="s">
        <v>3761</v>
      </c>
      <c r="I184" t="s">
        <v>374</v>
      </c>
      <c r="K184" s="5" t="s">
        <v>245</v>
      </c>
      <c r="L184" s="516"/>
      <c r="M184" s="516"/>
      <c r="N184" s="516"/>
      <c r="O184" s="5"/>
      <c r="P184" s="498"/>
      <c r="Q184" s="5"/>
      <c r="R184" s="5"/>
      <c r="U184" s="5" t="s">
        <v>3682</v>
      </c>
      <c r="V184" s="5" t="s">
        <v>4172</v>
      </c>
      <c r="W184" s="5" t="s">
        <v>4117</v>
      </c>
      <c r="X184" s="5" t="s">
        <v>3761</v>
      </c>
      <c r="Y184" s="5" t="s">
        <v>4173</v>
      </c>
    </row>
    <row r="185" spans="1:25">
      <c r="A185" s="5" t="s">
        <v>4174</v>
      </c>
      <c r="B185" s="5" t="s">
        <v>99</v>
      </c>
      <c r="C185" s="5" t="s">
        <v>103</v>
      </c>
      <c r="D185" s="5" t="s">
        <v>702</v>
      </c>
      <c r="E185" s="5" t="s">
        <v>4175</v>
      </c>
      <c r="F185" s="5" t="s">
        <v>4176</v>
      </c>
      <c r="G185" s="5" t="s">
        <v>4177</v>
      </c>
      <c r="H185" s="5" t="s">
        <v>4178</v>
      </c>
      <c r="I185" t="s">
        <v>374</v>
      </c>
      <c r="K185" s="5" t="s">
        <v>245</v>
      </c>
      <c r="L185" s="516"/>
      <c r="M185" s="516"/>
      <c r="N185" s="516"/>
      <c r="O185" s="5"/>
      <c r="P185" s="498"/>
      <c r="Q185" s="5"/>
      <c r="R185" s="5"/>
      <c r="U185" s="5" t="s">
        <v>3682</v>
      </c>
      <c r="V185" s="5" t="s">
        <v>4176</v>
      </c>
      <c r="W185" s="5" t="s">
        <v>4177</v>
      </c>
      <c r="X185" s="5" t="s">
        <v>4178</v>
      </c>
      <c r="Y185" s="5" t="s">
        <v>4179</v>
      </c>
    </row>
    <row r="186" spans="1:25">
      <c r="A186" s="5" t="s">
        <v>4180</v>
      </c>
      <c r="B186" s="5" t="s">
        <v>99</v>
      </c>
      <c r="C186" s="5" t="s">
        <v>103</v>
      </c>
      <c r="D186" s="5" t="s">
        <v>702</v>
      </c>
      <c r="E186" s="5" t="s">
        <v>4181</v>
      </c>
      <c r="F186" s="5" t="s">
        <v>4182</v>
      </c>
      <c r="G186" s="5" t="s">
        <v>3356</v>
      </c>
      <c r="H186" s="5" t="s">
        <v>4014</v>
      </c>
      <c r="I186" t="s">
        <v>374</v>
      </c>
      <c r="K186" s="5" t="s">
        <v>245</v>
      </c>
      <c r="L186" s="516"/>
      <c r="M186" s="516"/>
      <c r="N186" s="516"/>
      <c r="O186" s="5"/>
      <c r="P186" s="498"/>
      <c r="Q186" s="5"/>
      <c r="R186" s="5"/>
      <c r="U186" s="5" t="s">
        <v>3682</v>
      </c>
      <c r="V186" s="5" t="s">
        <v>4182</v>
      </c>
      <c r="W186" s="5" t="s">
        <v>3356</v>
      </c>
      <c r="X186" s="5" t="s">
        <v>4014</v>
      </c>
      <c r="Y186" s="5" t="s">
        <v>4183</v>
      </c>
    </row>
    <row r="187" spans="1:25">
      <c r="A187" s="5" t="s">
        <v>4184</v>
      </c>
      <c r="B187" s="5" t="s">
        <v>99</v>
      </c>
      <c r="C187" s="5" t="s">
        <v>103</v>
      </c>
      <c r="D187" s="5" t="s">
        <v>702</v>
      </c>
      <c r="E187" s="5" t="s">
        <v>4185</v>
      </c>
      <c r="F187" s="5" t="s">
        <v>4186</v>
      </c>
      <c r="G187" s="5" t="s">
        <v>348</v>
      </c>
      <c r="H187" s="5" t="s">
        <v>4187</v>
      </c>
      <c r="I187" t="s">
        <v>374</v>
      </c>
      <c r="K187" s="5" t="s">
        <v>245</v>
      </c>
      <c r="L187" s="516"/>
      <c r="M187" s="516"/>
      <c r="N187" s="516"/>
      <c r="O187" s="5"/>
      <c r="P187" s="498"/>
      <c r="Q187" s="5"/>
      <c r="R187" s="5"/>
      <c r="U187" s="5" t="s">
        <v>3682</v>
      </c>
      <c r="V187" s="5" t="s">
        <v>4186</v>
      </c>
      <c r="W187" s="5" t="s">
        <v>348</v>
      </c>
      <c r="X187" s="5" t="s">
        <v>4187</v>
      </c>
      <c r="Y187" s="5" t="s">
        <v>4188</v>
      </c>
    </row>
    <row r="188" spans="1:25">
      <c r="A188" s="5" t="s">
        <v>4189</v>
      </c>
      <c r="B188" s="5" t="s">
        <v>99</v>
      </c>
      <c r="C188" s="5" t="s">
        <v>103</v>
      </c>
      <c r="D188" s="5" t="s">
        <v>702</v>
      </c>
      <c r="E188" s="5" t="s">
        <v>4190</v>
      </c>
      <c r="F188" s="5" t="s">
        <v>4191</v>
      </c>
      <c r="G188" s="5" t="s">
        <v>348</v>
      </c>
      <c r="H188" s="5" t="s">
        <v>4192</v>
      </c>
      <c r="I188" t="s">
        <v>374</v>
      </c>
      <c r="K188" s="5" t="s">
        <v>245</v>
      </c>
      <c r="L188" s="516"/>
      <c r="M188" s="516"/>
      <c r="N188" s="516"/>
      <c r="O188" s="5"/>
      <c r="P188" s="498"/>
      <c r="Q188" s="5"/>
      <c r="R188" s="5"/>
      <c r="U188" s="5" t="s">
        <v>3682</v>
      </c>
      <c r="V188" s="5" t="s">
        <v>4191</v>
      </c>
      <c r="W188" s="5" t="s">
        <v>348</v>
      </c>
      <c r="X188" s="5" t="s">
        <v>4192</v>
      </c>
      <c r="Y188" s="5" t="s">
        <v>4192</v>
      </c>
    </row>
    <row r="189" spans="1:25">
      <c r="A189" s="5" t="s">
        <v>4193</v>
      </c>
      <c r="B189" s="5" t="s">
        <v>99</v>
      </c>
      <c r="C189" s="5" t="s">
        <v>103</v>
      </c>
      <c r="D189" s="5" t="s">
        <v>702</v>
      </c>
      <c r="E189" s="5" t="s">
        <v>4194</v>
      </c>
      <c r="F189" s="5" t="s">
        <v>4195</v>
      </c>
      <c r="G189" s="5" t="s">
        <v>4196</v>
      </c>
      <c r="H189" s="5" t="s">
        <v>4197</v>
      </c>
      <c r="I189" t="s">
        <v>374</v>
      </c>
      <c r="K189" s="5" t="s">
        <v>245</v>
      </c>
      <c r="L189" s="516"/>
      <c r="M189" s="516"/>
      <c r="N189" s="516"/>
      <c r="O189" s="5"/>
      <c r="P189" s="498"/>
      <c r="Q189" s="5"/>
      <c r="R189" s="5"/>
      <c r="U189" s="5" t="s">
        <v>3682</v>
      </c>
      <c r="V189" s="5" t="s">
        <v>4195</v>
      </c>
      <c r="W189" s="5" t="s">
        <v>4196</v>
      </c>
      <c r="X189" s="5" t="s">
        <v>4197</v>
      </c>
      <c r="Y189" s="5" t="s">
        <v>4198</v>
      </c>
    </row>
    <row r="190" spans="1:25">
      <c r="A190" s="5" t="s">
        <v>4199</v>
      </c>
      <c r="B190" s="5" t="s">
        <v>99</v>
      </c>
      <c r="C190" s="5" t="s">
        <v>103</v>
      </c>
      <c r="D190" s="5" t="s">
        <v>702</v>
      </c>
      <c r="E190" s="5" t="s">
        <v>4200</v>
      </c>
      <c r="F190" s="5" t="s">
        <v>4201</v>
      </c>
      <c r="G190" s="5" t="s">
        <v>348</v>
      </c>
      <c r="H190" s="5" t="s">
        <v>4202</v>
      </c>
      <c r="I190" t="s">
        <v>374</v>
      </c>
      <c r="K190" s="5" t="s">
        <v>245</v>
      </c>
      <c r="L190" s="516"/>
      <c r="M190" s="516"/>
      <c r="N190" s="516"/>
      <c r="O190" s="5"/>
      <c r="P190" s="498"/>
      <c r="Q190" s="5"/>
      <c r="R190" s="5"/>
      <c r="U190" s="5" t="s">
        <v>3682</v>
      </c>
      <c r="V190" s="5" t="s">
        <v>4201</v>
      </c>
      <c r="W190" s="5" t="s">
        <v>348</v>
      </c>
      <c r="X190" s="5" t="s">
        <v>4202</v>
      </c>
      <c r="Y190" s="5" t="s">
        <v>4202</v>
      </c>
    </row>
    <row r="191" spans="1:25">
      <c r="A191" s="5" t="s">
        <v>2251</v>
      </c>
      <c r="B191" s="5" t="s">
        <v>99</v>
      </c>
      <c r="C191" s="5" t="s">
        <v>102</v>
      </c>
      <c r="D191" s="5" t="s">
        <v>186</v>
      </c>
      <c r="E191" s="5" t="s">
        <v>2252</v>
      </c>
      <c r="F191" s="5" t="s">
        <v>2253</v>
      </c>
      <c r="G191" s="5" t="s">
        <v>348</v>
      </c>
      <c r="H191" s="5" t="s">
        <v>2254</v>
      </c>
      <c r="I191" t="s">
        <v>374</v>
      </c>
      <c r="K191" s="5" t="s">
        <v>245</v>
      </c>
      <c r="L191" s="516"/>
      <c r="M191" s="516"/>
      <c r="N191" s="516"/>
      <c r="O191" s="5"/>
      <c r="P191" s="498"/>
      <c r="Q191" s="5"/>
      <c r="R191" s="5"/>
      <c r="U191" s="5" t="s">
        <v>3682</v>
      </c>
      <c r="V191" s="5" t="s">
        <v>2253</v>
      </c>
      <c r="W191" s="5" t="s">
        <v>348</v>
      </c>
      <c r="X191" s="5" t="s">
        <v>2254</v>
      </c>
      <c r="Y191" s="5" t="s">
        <v>2254</v>
      </c>
    </row>
    <row r="192" spans="1:25">
      <c r="A192" s="5" t="s">
        <v>4203</v>
      </c>
      <c r="B192" s="5" t="s">
        <v>99</v>
      </c>
      <c r="C192" s="5" t="s">
        <v>102</v>
      </c>
      <c r="D192" s="5" t="s">
        <v>186</v>
      </c>
      <c r="E192" s="5" t="s">
        <v>4204</v>
      </c>
      <c r="F192" s="5" t="s">
        <v>4205</v>
      </c>
      <c r="G192" s="5" t="s">
        <v>3807</v>
      </c>
      <c r="H192" s="5" t="s">
        <v>4206</v>
      </c>
      <c r="I192" t="s">
        <v>374</v>
      </c>
      <c r="K192" s="5" t="s">
        <v>245</v>
      </c>
      <c r="L192" s="516"/>
      <c r="M192" s="516"/>
      <c r="N192" s="516"/>
      <c r="O192" s="5"/>
      <c r="P192" s="498"/>
      <c r="Q192" s="5"/>
      <c r="R192" s="5"/>
      <c r="U192" s="5" t="s">
        <v>3682</v>
      </c>
      <c r="V192" s="5" t="s">
        <v>4205</v>
      </c>
      <c r="W192" s="5" t="s">
        <v>3807</v>
      </c>
      <c r="X192" s="5" t="s">
        <v>4206</v>
      </c>
      <c r="Y192" s="5" t="s">
        <v>4207</v>
      </c>
    </row>
    <row r="193" spans="1:25">
      <c r="A193" s="5" t="s">
        <v>4208</v>
      </c>
      <c r="B193" s="5" t="s">
        <v>99</v>
      </c>
      <c r="C193" s="5" t="s">
        <v>102</v>
      </c>
      <c r="D193" s="5" t="s">
        <v>186</v>
      </c>
      <c r="E193" s="5" t="s">
        <v>4209</v>
      </c>
      <c r="F193" s="5" t="s">
        <v>4210</v>
      </c>
      <c r="G193" s="5" t="s">
        <v>348</v>
      </c>
      <c r="H193" s="5" t="s">
        <v>4211</v>
      </c>
      <c r="I193" t="s">
        <v>374</v>
      </c>
      <c r="K193" s="5" t="s">
        <v>245</v>
      </c>
      <c r="L193" s="516"/>
      <c r="M193" s="516"/>
      <c r="N193" s="516"/>
      <c r="O193" s="5"/>
      <c r="P193" s="498"/>
      <c r="Q193" s="5"/>
      <c r="R193" s="5"/>
      <c r="U193" s="5" t="s">
        <v>3682</v>
      </c>
      <c r="V193" s="5" t="s">
        <v>4210</v>
      </c>
      <c r="W193" s="5" t="s">
        <v>348</v>
      </c>
      <c r="X193" s="5" t="s">
        <v>4211</v>
      </c>
      <c r="Y193" s="5" t="s">
        <v>4211</v>
      </c>
    </row>
    <row r="194" spans="1:25">
      <c r="A194" s="5" t="s">
        <v>2256</v>
      </c>
      <c r="B194" s="5" t="s">
        <v>99</v>
      </c>
      <c r="C194" s="5" t="s">
        <v>102</v>
      </c>
      <c r="D194" s="5" t="s">
        <v>186</v>
      </c>
      <c r="E194" s="5" t="s">
        <v>2257</v>
      </c>
      <c r="F194" s="5" t="s">
        <v>2258</v>
      </c>
      <c r="G194" s="5" t="s">
        <v>348</v>
      </c>
      <c r="H194" s="5" t="s">
        <v>2259</v>
      </c>
      <c r="I194" t="s">
        <v>374</v>
      </c>
      <c r="K194" s="5" t="s">
        <v>245</v>
      </c>
      <c r="L194" s="516"/>
      <c r="M194" s="516"/>
      <c r="N194" s="516"/>
      <c r="O194" s="5"/>
      <c r="P194" s="498"/>
      <c r="Q194" s="5"/>
      <c r="R194" s="5"/>
      <c r="U194" s="5" t="s">
        <v>3682</v>
      </c>
      <c r="V194" s="5" t="s">
        <v>2258</v>
      </c>
      <c r="W194" s="5" t="s">
        <v>348</v>
      </c>
      <c r="X194" s="5" t="s">
        <v>2259</v>
      </c>
      <c r="Y194" s="5" t="s">
        <v>2259</v>
      </c>
    </row>
    <row r="195" spans="1:25">
      <c r="A195" s="5" t="s">
        <v>4212</v>
      </c>
      <c r="B195" s="5" t="s">
        <v>99</v>
      </c>
      <c r="C195" s="5" t="s">
        <v>102</v>
      </c>
      <c r="D195" s="5" t="s">
        <v>186</v>
      </c>
      <c r="E195" s="5" t="s">
        <v>4213</v>
      </c>
      <c r="F195" s="5" t="s">
        <v>4214</v>
      </c>
      <c r="G195" s="5" t="s">
        <v>348</v>
      </c>
      <c r="H195" s="5" t="s">
        <v>4215</v>
      </c>
      <c r="I195" t="s">
        <v>374</v>
      </c>
      <c r="K195" s="5" t="s">
        <v>342</v>
      </c>
      <c r="L195" s="516"/>
      <c r="M195" s="516"/>
      <c r="N195" s="516"/>
      <c r="O195" s="5"/>
      <c r="P195" s="498"/>
      <c r="Q195" s="5"/>
      <c r="R195" s="5"/>
      <c r="U195" s="5" t="s">
        <v>3682</v>
      </c>
      <c r="V195" s="5" t="s">
        <v>4214</v>
      </c>
      <c r="W195" s="5" t="s">
        <v>348</v>
      </c>
      <c r="X195" s="5" t="s">
        <v>4215</v>
      </c>
      <c r="Y195" s="5" t="s">
        <v>4215</v>
      </c>
    </row>
    <row r="196" spans="1:25">
      <c r="A196" s="5" t="s">
        <v>2261</v>
      </c>
      <c r="B196" s="5" t="s">
        <v>99</v>
      </c>
      <c r="C196" s="5" t="s">
        <v>102</v>
      </c>
      <c r="D196" s="5" t="s">
        <v>186</v>
      </c>
      <c r="E196" s="5" t="s">
        <v>2262</v>
      </c>
      <c r="F196" s="5" t="s">
        <v>2263</v>
      </c>
      <c r="G196" s="5" t="s">
        <v>2264</v>
      </c>
      <c r="H196" s="5" t="s">
        <v>2265</v>
      </c>
      <c r="I196" t="s">
        <v>374</v>
      </c>
      <c r="K196" s="5" t="s">
        <v>245</v>
      </c>
      <c r="L196" s="516"/>
      <c r="M196" s="516"/>
      <c r="N196" s="516"/>
      <c r="O196" s="5"/>
      <c r="P196" s="498"/>
      <c r="Q196" s="5"/>
      <c r="R196" s="5"/>
      <c r="U196" s="5" t="s">
        <v>3682</v>
      </c>
      <c r="V196" s="5" t="s">
        <v>2263</v>
      </c>
      <c r="W196" s="5" t="s">
        <v>2264</v>
      </c>
      <c r="X196" s="5" t="s">
        <v>2265</v>
      </c>
      <c r="Y196" s="5" t="s">
        <v>4216</v>
      </c>
    </row>
    <row r="197" spans="1:25">
      <c r="A197" s="5" t="s">
        <v>4217</v>
      </c>
      <c r="B197" s="5" t="s">
        <v>133</v>
      </c>
      <c r="C197" s="5" t="s">
        <v>134</v>
      </c>
      <c r="D197" s="5" t="s">
        <v>182</v>
      </c>
      <c r="E197" s="5" t="s">
        <v>4218</v>
      </c>
      <c r="F197" s="5" t="s">
        <v>4219</v>
      </c>
      <c r="G197" s="5" t="s">
        <v>4220</v>
      </c>
      <c r="H197" s="5" t="s">
        <v>4221</v>
      </c>
      <c r="I197" t="s">
        <v>374</v>
      </c>
      <c r="K197" s="5"/>
      <c r="L197" s="516"/>
      <c r="M197" s="516"/>
      <c r="N197" s="516"/>
      <c r="O197" s="5"/>
      <c r="P197" s="498"/>
      <c r="Q197" s="5"/>
      <c r="R197" s="5"/>
      <c r="U197" s="5"/>
      <c r="V197" s="5" t="s">
        <v>4219</v>
      </c>
      <c r="W197" s="5" t="s">
        <v>4220</v>
      </c>
      <c r="X197" s="5" t="s">
        <v>4221</v>
      </c>
      <c r="Y197" s="5" t="s">
        <v>4222</v>
      </c>
    </row>
    <row r="198" spans="1:25">
      <c r="A198" s="5" t="s">
        <v>4223</v>
      </c>
      <c r="B198" s="5" t="s">
        <v>133</v>
      </c>
      <c r="C198" s="5" t="s">
        <v>134</v>
      </c>
      <c r="D198" s="5" t="s">
        <v>182</v>
      </c>
      <c r="E198" s="5" t="s">
        <v>4224</v>
      </c>
      <c r="F198" s="5" t="s">
        <v>4219</v>
      </c>
      <c r="G198" s="5" t="s">
        <v>4221</v>
      </c>
      <c r="H198" s="5" t="s">
        <v>4225</v>
      </c>
      <c r="I198" t="s">
        <v>374</v>
      </c>
      <c r="K198" s="5" t="s">
        <v>342</v>
      </c>
      <c r="L198" s="516"/>
      <c r="M198" s="516"/>
      <c r="N198" s="516"/>
      <c r="O198" s="5"/>
      <c r="P198" s="498"/>
      <c r="Q198" s="5"/>
      <c r="R198" s="5"/>
      <c r="U198" s="5" t="s">
        <v>3682</v>
      </c>
      <c r="V198" s="5" t="s">
        <v>4219</v>
      </c>
      <c r="W198" s="5" t="s">
        <v>4221</v>
      </c>
      <c r="X198" s="5" t="s">
        <v>4225</v>
      </c>
      <c r="Y198" s="5" t="s">
        <v>4226</v>
      </c>
    </row>
    <row r="199" spans="1:25">
      <c r="A199" s="5" t="s">
        <v>3241</v>
      </c>
      <c r="B199" s="5" t="s">
        <v>133</v>
      </c>
      <c r="C199" s="5" t="s">
        <v>141</v>
      </c>
      <c r="D199" s="5" t="s">
        <v>186</v>
      </c>
      <c r="E199" s="5" t="s">
        <v>3242</v>
      </c>
      <c r="F199" s="5" t="s">
        <v>3243</v>
      </c>
      <c r="G199" s="5" t="s">
        <v>348</v>
      </c>
      <c r="H199" s="5" t="s">
        <v>3244</v>
      </c>
      <c r="I199" t="s">
        <v>374</v>
      </c>
      <c r="K199" s="5" t="s">
        <v>245</v>
      </c>
      <c r="L199" s="516"/>
      <c r="M199" s="516"/>
      <c r="N199" s="516"/>
      <c r="O199" s="5"/>
      <c r="P199" s="498"/>
      <c r="Q199" s="5"/>
      <c r="R199" s="5"/>
      <c r="U199" s="5" t="s">
        <v>3684</v>
      </c>
      <c r="V199" s="5" t="s">
        <v>3243</v>
      </c>
      <c r="W199" s="5" t="s">
        <v>348</v>
      </c>
      <c r="X199" s="5" t="s">
        <v>3244</v>
      </c>
      <c r="Y199" s="5" t="s">
        <v>4227</v>
      </c>
    </row>
    <row r="200" spans="1:25">
      <c r="A200" s="5" t="s">
        <v>3158</v>
      </c>
      <c r="B200" s="5" t="s">
        <v>133</v>
      </c>
      <c r="C200" s="5" t="s">
        <v>136</v>
      </c>
      <c r="D200" s="5" t="s">
        <v>186</v>
      </c>
      <c r="E200" s="5" t="s">
        <v>3159</v>
      </c>
      <c r="F200" s="5" t="s">
        <v>3160</v>
      </c>
      <c r="G200" s="5" t="s">
        <v>348</v>
      </c>
      <c r="H200" s="5" t="s">
        <v>3161</v>
      </c>
      <c r="I200" t="s">
        <v>374</v>
      </c>
      <c r="K200" s="5" t="s">
        <v>245</v>
      </c>
      <c r="L200" s="516"/>
      <c r="M200" s="516"/>
      <c r="N200" s="516"/>
      <c r="O200" s="5"/>
      <c r="P200" s="498"/>
      <c r="Q200" s="5"/>
      <c r="R200" s="5"/>
      <c r="U200" s="5" t="s">
        <v>3682</v>
      </c>
      <c r="V200" s="5" t="s">
        <v>3160</v>
      </c>
      <c r="W200" s="5" t="s">
        <v>348</v>
      </c>
      <c r="X200" s="5" t="s">
        <v>3161</v>
      </c>
      <c r="Y200" s="5" t="s">
        <v>3161</v>
      </c>
    </row>
    <row r="201" spans="1:25">
      <c r="A201" s="5" t="s">
        <v>1897</v>
      </c>
      <c r="B201" s="5" t="s">
        <v>86</v>
      </c>
      <c r="C201" s="5" t="s">
        <v>4228</v>
      </c>
      <c r="D201" s="5"/>
      <c r="E201" s="5" t="s">
        <v>1898</v>
      </c>
      <c r="F201" s="5" t="s">
        <v>1899</v>
      </c>
      <c r="G201" s="5" t="s">
        <v>348</v>
      </c>
      <c r="H201" s="5" t="s">
        <v>1900</v>
      </c>
      <c r="I201" t="s">
        <v>374</v>
      </c>
      <c r="K201" s="5" t="s">
        <v>384</v>
      </c>
      <c r="L201" s="516"/>
      <c r="M201" s="516"/>
      <c r="N201" s="516"/>
      <c r="O201" s="5"/>
      <c r="P201" s="498"/>
      <c r="Q201" s="5"/>
      <c r="R201" s="5"/>
      <c r="U201" s="5" t="s">
        <v>3684</v>
      </c>
      <c r="V201" s="5" t="s">
        <v>1899</v>
      </c>
      <c r="W201" s="5" t="s">
        <v>348</v>
      </c>
      <c r="X201" s="5" t="s">
        <v>1900</v>
      </c>
      <c r="Y201" s="5" t="s">
        <v>1900</v>
      </c>
    </row>
    <row r="202" spans="1:25">
      <c r="A202" s="5" t="s">
        <v>1902</v>
      </c>
      <c r="B202" s="5" t="s">
        <v>86</v>
      </c>
      <c r="C202" s="5" t="s">
        <v>4228</v>
      </c>
      <c r="D202" s="5" t="s">
        <v>336</v>
      </c>
      <c r="E202" s="5" t="s">
        <v>1903</v>
      </c>
      <c r="F202" s="5" t="s">
        <v>1904</v>
      </c>
      <c r="G202" s="5" t="s">
        <v>1905</v>
      </c>
      <c r="H202" s="5" t="s">
        <v>1906</v>
      </c>
      <c r="I202" t="s">
        <v>374</v>
      </c>
      <c r="K202" s="5" t="s">
        <v>332</v>
      </c>
      <c r="L202" s="516"/>
      <c r="M202" s="516"/>
      <c r="N202" s="516"/>
      <c r="O202" s="5"/>
      <c r="P202" s="498"/>
      <c r="Q202" s="5"/>
      <c r="R202" s="5"/>
      <c r="U202" s="5" t="s">
        <v>3684</v>
      </c>
      <c r="V202" s="5" t="s">
        <v>1904</v>
      </c>
      <c r="W202" s="5" t="s">
        <v>1905</v>
      </c>
      <c r="X202" s="5" t="s">
        <v>1906</v>
      </c>
      <c r="Y202" s="5" t="s">
        <v>4229</v>
      </c>
    </row>
    <row r="203" spans="1:25">
      <c r="A203" s="5" t="s">
        <v>1908</v>
      </c>
      <c r="B203" s="5" t="s">
        <v>86</v>
      </c>
      <c r="C203" s="5" t="s">
        <v>4228</v>
      </c>
      <c r="D203" s="5"/>
      <c r="E203" s="5" t="s">
        <v>1909</v>
      </c>
      <c r="F203" s="5" t="s">
        <v>1910</v>
      </c>
      <c r="G203" s="5" t="s">
        <v>348</v>
      </c>
      <c r="H203" s="5" t="s">
        <v>1911</v>
      </c>
      <c r="I203" t="s">
        <v>374</v>
      </c>
      <c r="K203" s="5" t="s">
        <v>332</v>
      </c>
      <c r="L203" s="516"/>
      <c r="M203" s="516"/>
      <c r="N203" s="516"/>
      <c r="O203" s="5"/>
      <c r="P203" s="498"/>
      <c r="Q203" s="5"/>
      <c r="R203" s="5"/>
      <c r="U203" s="5" t="s">
        <v>3684</v>
      </c>
      <c r="V203" s="5" t="s">
        <v>1910</v>
      </c>
      <c r="W203" s="5" t="s">
        <v>348</v>
      </c>
      <c r="X203" s="5" t="s">
        <v>1911</v>
      </c>
      <c r="Y203" s="5" t="s">
        <v>1911</v>
      </c>
    </row>
    <row r="204" spans="1:25">
      <c r="A204" s="5" t="s">
        <v>4230</v>
      </c>
      <c r="B204" s="5" t="s">
        <v>143</v>
      </c>
      <c r="C204" s="5" t="s">
        <v>144</v>
      </c>
      <c r="D204" s="5" t="s">
        <v>186</v>
      </c>
      <c r="E204" s="5" t="s">
        <v>4231</v>
      </c>
      <c r="F204" s="5" t="s">
        <v>4232</v>
      </c>
      <c r="G204" s="5" t="s">
        <v>348</v>
      </c>
      <c r="H204" s="5" t="s">
        <v>4233</v>
      </c>
      <c r="I204" t="s">
        <v>374</v>
      </c>
      <c r="K204" s="5" t="s">
        <v>245</v>
      </c>
      <c r="L204" s="516"/>
      <c r="M204" s="516"/>
      <c r="N204" s="516"/>
      <c r="O204" s="5"/>
      <c r="P204" s="498"/>
      <c r="Q204" s="5"/>
      <c r="R204" s="5"/>
      <c r="U204" s="5" t="s">
        <v>3682</v>
      </c>
      <c r="V204" s="5" t="s">
        <v>4232</v>
      </c>
      <c r="W204" s="5" t="s">
        <v>348</v>
      </c>
      <c r="X204" s="5" t="s">
        <v>4233</v>
      </c>
      <c r="Y204" s="5" t="s">
        <v>4233</v>
      </c>
    </row>
    <row r="205" spans="1:25">
      <c r="A205" s="5" t="s">
        <v>4234</v>
      </c>
      <c r="B205" s="5" t="s">
        <v>143</v>
      </c>
      <c r="C205" s="5" t="s">
        <v>144</v>
      </c>
      <c r="D205" s="5" t="s">
        <v>186</v>
      </c>
      <c r="E205" s="5" t="s">
        <v>4235</v>
      </c>
      <c r="F205" s="5" t="s">
        <v>4236</v>
      </c>
      <c r="G205" s="5" t="s">
        <v>4005</v>
      </c>
      <c r="H205" s="5" t="s">
        <v>4237</v>
      </c>
      <c r="I205" t="s">
        <v>374</v>
      </c>
      <c r="K205" s="5" t="s">
        <v>245</v>
      </c>
      <c r="L205" s="516"/>
      <c r="M205" s="516"/>
      <c r="N205" s="516"/>
      <c r="O205" s="5"/>
      <c r="P205" s="498"/>
      <c r="Q205" s="5"/>
      <c r="R205" s="5"/>
      <c r="U205" s="5" t="s">
        <v>3682</v>
      </c>
      <c r="V205" s="5" t="s">
        <v>4236</v>
      </c>
      <c r="W205" s="5" t="s">
        <v>4005</v>
      </c>
      <c r="X205" s="5" t="s">
        <v>4237</v>
      </c>
      <c r="Y205" s="5" t="s">
        <v>4238</v>
      </c>
    </row>
    <row r="206" spans="1:25">
      <c r="A206" s="5" t="s">
        <v>4239</v>
      </c>
      <c r="B206" s="5" t="s">
        <v>143</v>
      </c>
      <c r="C206" s="5" t="s">
        <v>144</v>
      </c>
      <c r="D206" s="5" t="s">
        <v>186</v>
      </c>
      <c r="E206" s="5" t="s">
        <v>4240</v>
      </c>
      <c r="F206" s="5" t="s">
        <v>4241</v>
      </c>
      <c r="G206" s="5" t="s">
        <v>348</v>
      </c>
      <c r="H206" s="5" t="s">
        <v>4242</v>
      </c>
      <c r="I206" t="s">
        <v>374</v>
      </c>
      <c r="K206" s="5" t="s">
        <v>245</v>
      </c>
      <c r="L206" s="516"/>
      <c r="M206" s="516"/>
      <c r="N206" s="516"/>
      <c r="O206" s="5"/>
      <c r="P206" s="498"/>
      <c r="Q206" s="5"/>
      <c r="R206" s="5"/>
      <c r="U206" s="5" t="s">
        <v>3682</v>
      </c>
      <c r="V206" s="5" t="s">
        <v>4241</v>
      </c>
      <c r="W206" s="5" t="s">
        <v>348</v>
      </c>
      <c r="X206" s="5" t="s">
        <v>4242</v>
      </c>
      <c r="Y206" s="5" t="s">
        <v>4242</v>
      </c>
    </row>
    <row r="207" spans="1:25">
      <c r="A207" s="5" t="s">
        <v>4243</v>
      </c>
      <c r="B207" s="5" t="s">
        <v>143</v>
      </c>
      <c r="C207" s="5" t="s">
        <v>144</v>
      </c>
      <c r="D207" s="5" t="s">
        <v>186</v>
      </c>
      <c r="E207" s="5" t="s">
        <v>4244</v>
      </c>
      <c r="F207" s="5" t="s">
        <v>4245</v>
      </c>
      <c r="G207" s="5" t="s">
        <v>348</v>
      </c>
      <c r="H207" s="5" t="s">
        <v>4246</v>
      </c>
      <c r="I207" t="s">
        <v>374</v>
      </c>
      <c r="K207" s="5" t="s">
        <v>245</v>
      </c>
      <c r="L207" s="516"/>
      <c r="M207" s="516"/>
      <c r="N207" s="516"/>
      <c r="O207" s="5"/>
      <c r="P207" s="498"/>
      <c r="Q207" s="5"/>
      <c r="R207" s="5"/>
      <c r="U207" s="5" t="s">
        <v>3682</v>
      </c>
      <c r="V207" s="5" t="s">
        <v>4245</v>
      </c>
      <c r="W207" s="5" t="s">
        <v>348</v>
      </c>
      <c r="X207" s="5" t="s">
        <v>4246</v>
      </c>
      <c r="Y207" s="5" t="s">
        <v>4246</v>
      </c>
    </row>
    <row r="208" spans="1:25">
      <c r="A208" s="5" t="s">
        <v>4247</v>
      </c>
      <c r="B208" s="5" t="s">
        <v>143</v>
      </c>
      <c r="C208" s="5" t="s">
        <v>144</v>
      </c>
      <c r="D208" s="5" t="s">
        <v>186</v>
      </c>
      <c r="E208" s="5" t="s">
        <v>4248</v>
      </c>
      <c r="F208" s="5" t="s">
        <v>4249</v>
      </c>
      <c r="G208" s="5" t="s">
        <v>348</v>
      </c>
      <c r="H208" s="5" t="s">
        <v>3939</v>
      </c>
      <c r="I208" t="s">
        <v>374</v>
      </c>
      <c r="K208" s="5" t="s">
        <v>245</v>
      </c>
      <c r="L208" s="516"/>
      <c r="M208" s="516"/>
      <c r="N208" s="516"/>
      <c r="O208" s="5"/>
      <c r="P208" s="498"/>
      <c r="Q208" s="5"/>
      <c r="R208" s="5"/>
      <c r="U208" s="5" t="s">
        <v>3682</v>
      </c>
      <c r="V208" s="5" t="s">
        <v>4249</v>
      </c>
      <c r="W208" s="5" t="s">
        <v>348</v>
      </c>
      <c r="X208" s="5" t="s">
        <v>3939</v>
      </c>
      <c r="Y208" s="5" t="s">
        <v>3939</v>
      </c>
    </row>
    <row r="209" spans="1:25">
      <c r="A209" s="5" t="s">
        <v>4250</v>
      </c>
      <c r="B209" s="5" t="s">
        <v>143</v>
      </c>
      <c r="C209" s="5" t="s">
        <v>144</v>
      </c>
      <c r="D209" s="5" t="s">
        <v>186</v>
      </c>
      <c r="E209" s="5" t="s">
        <v>4251</v>
      </c>
      <c r="F209" s="5" t="s">
        <v>4252</v>
      </c>
      <c r="G209" s="5" t="s">
        <v>348</v>
      </c>
      <c r="H209" s="5" t="s">
        <v>4138</v>
      </c>
      <c r="I209" t="s">
        <v>374</v>
      </c>
      <c r="K209" s="5" t="s">
        <v>245</v>
      </c>
      <c r="L209" s="516"/>
      <c r="M209" s="516"/>
      <c r="N209" s="516"/>
      <c r="O209" s="5"/>
      <c r="P209" s="498"/>
      <c r="Q209" s="5"/>
      <c r="R209" s="5"/>
      <c r="U209" s="5" t="s">
        <v>3682</v>
      </c>
      <c r="V209" s="5" t="s">
        <v>4252</v>
      </c>
      <c r="W209" s="5" t="s">
        <v>348</v>
      </c>
      <c r="X209" s="5" t="s">
        <v>4138</v>
      </c>
      <c r="Y209" s="5" t="s">
        <v>4138</v>
      </c>
    </row>
    <row r="210" spans="1:25">
      <c r="A210" s="5" t="s">
        <v>4253</v>
      </c>
      <c r="B210" s="5" t="s">
        <v>143</v>
      </c>
      <c r="C210" s="5" t="s">
        <v>144</v>
      </c>
      <c r="D210" s="5" t="s">
        <v>186</v>
      </c>
      <c r="E210" s="5" t="s">
        <v>4254</v>
      </c>
      <c r="F210" s="5" t="s">
        <v>4255</v>
      </c>
      <c r="G210" s="5" t="s">
        <v>4256</v>
      </c>
      <c r="H210" s="5" t="s">
        <v>4257</v>
      </c>
      <c r="I210" t="s">
        <v>374</v>
      </c>
      <c r="K210" s="5" t="s">
        <v>245</v>
      </c>
      <c r="L210" s="516"/>
      <c r="M210" s="516"/>
      <c r="N210" s="516"/>
      <c r="O210" s="5"/>
      <c r="P210" s="498"/>
      <c r="Q210" s="5"/>
      <c r="R210" s="5"/>
      <c r="U210" s="5" t="s">
        <v>3682</v>
      </c>
      <c r="V210" s="5" t="s">
        <v>4255</v>
      </c>
      <c r="W210" s="5" t="s">
        <v>4256</v>
      </c>
      <c r="X210" s="5" t="s">
        <v>4257</v>
      </c>
      <c r="Y210" s="5" t="s">
        <v>4258</v>
      </c>
    </row>
    <row r="211" spans="1:25">
      <c r="A211" s="5" t="s">
        <v>4259</v>
      </c>
      <c r="B211" s="5" t="s">
        <v>143</v>
      </c>
      <c r="C211" s="5" t="s">
        <v>144</v>
      </c>
      <c r="D211" s="5" t="s">
        <v>186</v>
      </c>
      <c r="E211" s="5" t="s">
        <v>4260</v>
      </c>
      <c r="F211" s="5" t="s">
        <v>4261</v>
      </c>
      <c r="G211" s="5" t="s">
        <v>348</v>
      </c>
      <c r="H211" s="5" t="s">
        <v>4262</v>
      </c>
      <c r="I211" t="s">
        <v>374</v>
      </c>
      <c r="K211" s="5" t="s">
        <v>245</v>
      </c>
      <c r="L211" s="516"/>
      <c r="M211" s="516"/>
      <c r="N211" s="516"/>
      <c r="O211" s="5"/>
      <c r="P211" s="498"/>
      <c r="Q211" s="5"/>
      <c r="R211" s="5"/>
      <c r="U211" s="5" t="s">
        <v>3682</v>
      </c>
      <c r="V211" s="5" t="s">
        <v>4261</v>
      </c>
      <c r="W211" s="5" t="s">
        <v>348</v>
      </c>
      <c r="X211" s="5" t="s">
        <v>4262</v>
      </c>
      <c r="Y211" s="5" t="s">
        <v>4263</v>
      </c>
    </row>
    <row r="212" spans="1:25">
      <c r="A212" s="499"/>
      <c r="B212" s="5"/>
      <c r="C212" s="5"/>
      <c r="D212" s="5" t="s">
        <v>186</v>
      </c>
      <c r="E212" s="5"/>
      <c r="F212" s="5" t="s">
        <v>4261</v>
      </c>
      <c r="G212" s="5" t="s">
        <v>3832</v>
      </c>
      <c r="H212" s="5" t="s">
        <v>4264</v>
      </c>
      <c r="I212" t="s">
        <v>374</v>
      </c>
      <c r="K212" s="5" t="s">
        <v>245</v>
      </c>
      <c r="L212" s="516"/>
      <c r="M212" s="516"/>
      <c r="N212" s="516"/>
      <c r="O212" s="5"/>
      <c r="P212" s="5"/>
      <c r="Q212" s="5"/>
      <c r="R212" s="5"/>
      <c r="U212" s="5" t="s">
        <v>3682</v>
      </c>
      <c r="V212" s="5" t="s">
        <v>4261</v>
      </c>
      <c r="W212" s="5" t="s">
        <v>3832</v>
      </c>
      <c r="X212" s="5" t="s">
        <v>4264</v>
      </c>
      <c r="Y212" s="5"/>
    </row>
    <row r="213" spans="1:25">
      <c r="A213" s="5" t="s">
        <v>4265</v>
      </c>
      <c r="B213" s="5" t="s">
        <v>143</v>
      </c>
      <c r="C213" s="5" t="s">
        <v>144</v>
      </c>
      <c r="D213" s="5" t="s">
        <v>186</v>
      </c>
      <c r="E213" s="5" t="s">
        <v>4266</v>
      </c>
      <c r="F213" s="5" t="s">
        <v>4267</v>
      </c>
      <c r="G213" s="5" t="s">
        <v>4268</v>
      </c>
      <c r="H213" s="5" t="s">
        <v>4269</v>
      </c>
      <c r="I213" t="s">
        <v>374</v>
      </c>
      <c r="K213" s="5" t="s">
        <v>245</v>
      </c>
      <c r="L213" s="516"/>
      <c r="M213" s="516"/>
      <c r="N213" s="516"/>
      <c r="O213" s="5"/>
      <c r="P213" s="498"/>
      <c r="Q213" s="5"/>
      <c r="R213" s="5"/>
      <c r="U213" s="5" t="s">
        <v>3682</v>
      </c>
      <c r="V213" s="5" t="s">
        <v>4267</v>
      </c>
      <c r="W213" s="5" t="s">
        <v>4268</v>
      </c>
      <c r="X213" s="5" t="s">
        <v>4269</v>
      </c>
      <c r="Y213" s="5" t="s">
        <v>4270</v>
      </c>
    </row>
    <row r="214" spans="1:25">
      <c r="A214" s="5" t="s">
        <v>4271</v>
      </c>
      <c r="B214" s="5" t="s">
        <v>143</v>
      </c>
      <c r="C214" s="5" t="s">
        <v>144</v>
      </c>
      <c r="D214" s="5" t="s">
        <v>186</v>
      </c>
      <c r="E214" s="5" t="s">
        <v>4272</v>
      </c>
      <c r="F214" s="5" t="s">
        <v>4273</v>
      </c>
      <c r="G214" s="5" t="s">
        <v>348</v>
      </c>
      <c r="H214" s="5" t="s">
        <v>4274</v>
      </c>
      <c r="I214" t="s">
        <v>374</v>
      </c>
      <c r="K214" s="5" t="s">
        <v>245</v>
      </c>
      <c r="L214" s="516"/>
      <c r="M214" s="516"/>
      <c r="N214" s="516"/>
      <c r="O214" s="5"/>
      <c r="P214" s="498"/>
      <c r="Q214" s="5"/>
      <c r="R214" s="5"/>
      <c r="U214" s="5" t="s">
        <v>3682</v>
      </c>
      <c r="V214" s="5" t="s">
        <v>4273</v>
      </c>
      <c r="W214" s="5" t="s">
        <v>348</v>
      </c>
      <c r="X214" s="5" t="s">
        <v>4274</v>
      </c>
      <c r="Y214" s="5" t="s">
        <v>4274</v>
      </c>
    </row>
    <row r="215" spans="1:25">
      <c r="A215" s="5" t="s">
        <v>4275</v>
      </c>
      <c r="B215" s="5" t="s">
        <v>143</v>
      </c>
      <c r="C215" s="5" t="s">
        <v>144</v>
      </c>
      <c r="D215" s="5" t="s">
        <v>186</v>
      </c>
      <c r="E215" s="5" t="s">
        <v>4276</v>
      </c>
      <c r="F215" s="5" t="s">
        <v>4277</v>
      </c>
      <c r="G215" s="5" t="s">
        <v>348</v>
      </c>
      <c r="H215" s="5" t="s">
        <v>4278</v>
      </c>
      <c r="I215" t="s">
        <v>374</v>
      </c>
      <c r="K215" s="5" t="s">
        <v>245</v>
      </c>
      <c r="L215" s="516"/>
      <c r="M215" s="516"/>
      <c r="N215" s="516"/>
      <c r="O215" s="5"/>
      <c r="P215" s="498"/>
      <c r="Q215" s="5"/>
      <c r="R215" s="5"/>
      <c r="U215" s="5" t="s">
        <v>3682</v>
      </c>
      <c r="V215" s="5" t="s">
        <v>4277</v>
      </c>
      <c r="W215" s="5" t="s">
        <v>348</v>
      </c>
      <c r="X215" s="5" t="s">
        <v>4278</v>
      </c>
      <c r="Y215" s="5" t="s">
        <v>4279</v>
      </c>
    </row>
    <row r="216" spans="1:25">
      <c r="A216" s="5" t="s">
        <v>4280</v>
      </c>
      <c r="B216" s="5" t="s">
        <v>143</v>
      </c>
      <c r="C216" s="5" t="s">
        <v>144</v>
      </c>
      <c r="D216" s="5" t="s">
        <v>186</v>
      </c>
      <c r="E216" s="5" t="s">
        <v>4281</v>
      </c>
      <c r="F216" s="5" t="s">
        <v>4282</v>
      </c>
      <c r="G216" s="5" t="s">
        <v>4283</v>
      </c>
      <c r="H216" s="5" t="s">
        <v>4284</v>
      </c>
      <c r="I216" t="s">
        <v>374</v>
      </c>
      <c r="K216" s="5" t="s">
        <v>245</v>
      </c>
      <c r="L216" s="516"/>
      <c r="M216" s="516"/>
      <c r="N216" s="516"/>
      <c r="O216" s="5"/>
      <c r="P216" s="498"/>
      <c r="Q216" s="5"/>
      <c r="R216" s="5"/>
      <c r="U216" s="5" t="s">
        <v>3682</v>
      </c>
      <c r="V216" s="5" t="s">
        <v>4282</v>
      </c>
      <c r="W216" s="5" t="s">
        <v>4283</v>
      </c>
      <c r="X216" s="5" t="s">
        <v>4284</v>
      </c>
      <c r="Y216" s="5" t="s">
        <v>4285</v>
      </c>
    </row>
    <row r="217" spans="1:25">
      <c r="A217" s="5" t="s">
        <v>3353</v>
      </c>
      <c r="B217" s="5" t="s">
        <v>143</v>
      </c>
      <c r="C217" s="5" t="s">
        <v>144</v>
      </c>
      <c r="D217" s="5" t="s">
        <v>186</v>
      </c>
      <c r="E217" s="5" t="s">
        <v>3354</v>
      </c>
      <c r="F217" s="5" t="s">
        <v>3355</v>
      </c>
      <c r="G217" s="5" t="s">
        <v>3356</v>
      </c>
      <c r="H217" s="5" t="s">
        <v>3357</v>
      </c>
      <c r="I217" t="s">
        <v>374</v>
      </c>
      <c r="K217" s="5" t="s">
        <v>245</v>
      </c>
      <c r="L217" s="516"/>
      <c r="M217" s="516"/>
      <c r="N217" s="516"/>
      <c r="O217" s="5"/>
      <c r="P217" s="498"/>
      <c r="Q217" s="5"/>
      <c r="R217" s="5"/>
      <c r="U217" s="5" t="s">
        <v>3682</v>
      </c>
      <c r="V217" s="5" t="s">
        <v>3355</v>
      </c>
      <c r="W217" s="5" t="s">
        <v>3356</v>
      </c>
      <c r="X217" s="5" t="s">
        <v>3357</v>
      </c>
      <c r="Y217" s="5" t="s">
        <v>4286</v>
      </c>
    </row>
    <row r="218" spans="1:25">
      <c r="A218" s="5" t="s">
        <v>4287</v>
      </c>
      <c r="B218" s="5" t="s">
        <v>143</v>
      </c>
      <c r="C218" s="5" t="s">
        <v>144</v>
      </c>
      <c r="D218" s="5" t="s">
        <v>186</v>
      </c>
      <c r="E218" s="5" t="s">
        <v>4288</v>
      </c>
      <c r="F218" s="5" t="s">
        <v>4289</v>
      </c>
      <c r="G218" s="5" t="s">
        <v>4290</v>
      </c>
      <c r="H218" s="5" t="s">
        <v>4291</v>
      </c>
      <c r="I218" t="s">
        <v>374</v>
      </c>
      <c r="K218" s="5" t="s">
        <v>245</v>
      </c>
      <c r="L218" s="516"/>
      <c r="M218" s="516"/>
      <c r="N218" s="516"/>
      <c r="O218" s="5"/>
      <c r="P218" s="498"/>
      <c r="Q218" s="5"/>
      <c r="R218" s="5"/>
      <c r="U218" s="5" t="s">
        <v>3682</v>
      </c>
      <c r="V218" s="5" t="s">
        <v>4289</v>
      </c>
      <c r="W218" s="5" t="s">
        <v>4290</v>
      </c>
      <c r="X218" s="5" t="s">
        <v>4291</v>
      </c>
      <c r="Y218" s="5" t="s">
        <v>4292</v>
      </c>
    </row>
    <row r="219" spans="1:25">
      <c r="A219" s="5" t="s">
        <v>4293</v>
      </c>
      <c r="B219" s="5" t="s">
        <v>143</v>
      </c>
      <c r="C219" s="5" t="s">
        <v>144</v>
      </c>
      <c r="D219" s="5" t="s">
        <v>186</v>
      </c>
      <c r="E219" s="5" t="s">
        <v>4294</v>
      </c>
      <c r="F219" s="5" t="s">
        <v>4295</v>
      </c>
      <c r="G219" s="5" t="s">
        <v>4296</v>
      </c>
      <c r="H219" s="5" t="s">
        <v>4297</v>
      </c>
      <c r="I219" t="s">
        <v>374</v>
      </c>
      <c r="K219" s="5" t="s">
        <v>245</v>
      </c>
      <c r="L219" s="516"/>
      <c r="M219" s="516"/>
      <c r="N219" s="516"/>
      <c r="O219" s="5"/>
      <c r="P219" s="498"/>
      <c r="Q219" s="5"/>
      <c r="R219" s="5"/>
      <c r="U219" s="5" t="s">
        <v>3682</v>
      </c>
      <c r="V219" s="5" t="s">
        <v>4295</v>
      </c>
      <c r="W219" s="5" t="s">
        <v>4296</v>
      </c>
      <c r="X219" s="5" t="s">
        <v>4297</v>
      </c>
      <c r="Y219" s="5" t="s">
        <v>4298</v>
      </c>
    </row>
    <row r="220" spans="1:25">
      <c r="A220" s="5" t="s">
        <v>3359</v>
      </c>
      <c r="B220" s="5" t="s">
        <v>143</v>
      </c>
      <c r="C220" s="5" t="s">
        <v>144</v>
      </c>
      <c r="D220" s="5" t="s">
        <v>186</v>
      </c>
      <c r="E220" s="5" t="s">
        <v>3360</v>
      </c>
      <c r="F220" s="5" t="s">
        <v>3361</v>
      </c>
      <c r="G220" s="5" t="s">
        <v>348</v>
      </c>
      <c r="H220" s="5" t="s">
        <v>3362</v>
      </c>
      <c r="I220" t="s">
        <v>374</v>
      </c>
      <c r="K220" s="5" t="s">
        <v>245</v>
      </c>
      <c r="L220" s="516"/>
      <c r="M220" s="516"/>
      <c r="N220" s="516"/>
      <c r="O220" s="5"/>
      <c r="P220" s="498"/>
      <c r="Q220" s="5"/>
      <c r="R220" s="5"/>
      <c r="U220" s="5" t="s">
        <v>3682</v>
      </c>
      <c r="V220" s="5" t="s">
        <v>3361</v>
      </c>
      <c r="W220" s="5" t="s">
        <v>348</v>
      </c>
      <c r="X220" s="5" t="s">
        <v>3362</v>
      </c>
      <c r="Y220" s="5" t="s">
        <v>3362</v>
      </c>
    </row>
    <row r="221" spans="1:25">
      <c r="A221" s="5" t="s">
        <v>4299</v>
      </c>
      <c r="B221" s="5" t="s">
        <v>143</v>
      </c>
      <c r="C221" s="5" t="s">
        <v>144</v>
      </c>
      <c r="D221" s="5" t="s">
        <v>186</v>
      </c>
      <c r="E221" s="5" t="s">
        <v>4300</v>
      </c>
      <c r="F221" s="5" t="s">
        <v>4301</v>
      </c>
      <c r="G221" s="5" t="s">
        <v>1669</v>
      </c>
      <c r="H221" s="5" t="s">
        <v>4302</v>
      </c>
      <c r="I221" t="s">
        <v>374</v>
      </c>
      <c r="K221" s="5" t="s">
        <v>245</v>
      </c>
      <c r="L221" s="516"/>
      <c r="M221" s="516"/>
      <c r="N221" s="516"/>
      <c r="O221" s="5"/>
      <c r="P221" s="498"/>
      <c r="Q221" s="5"/>
      <c r="R221" s="5"/>
      <c r="U221" s="5" t="s">
        <v>3682</v>
      </c>
      <c r="V221" s="5" t="s">
        <v>4301</v>
      </c>
      <c r="W221" s="5" t="s">
        <v>1669</v>
      </c>
      <c r="X221" s="5" t="s">
        <v>4302</v>
      </c>
      <c r="Y221" s="5" t="s">
        <v>4303</v>
      </c>
    </row>
    <row r="222" spans="1:25">
      <c r="A222" s="5" t="s">
        <v>4304</v>
      </c>
      <c r="B222" s="5" t="s">
        <v>143</v>
      </c>
      <c r="C222" s="5" t="s">
        <v>144</v>
      </c>
      <c r="D222" s="5" t="s">
        <v>186</v>
      </c>
      <c r="E222" s="5" t="s">
        <v>4305</v>
      </c>
      <c r="F222" s="5" t="s">
        <v>4306</v>
      </c>
      <c r="G222" s="5" t="s">
        <v>348</v>
      </c>
      <c r="H222" s="5" t="s">
        <v>1219</v>
      </c>
      <c r="I222" t="s">
        <v>374</v>
      </c>
      <c r="K222" s="5" t="s">
        <v>245</v>
      </c>
      <c r="L222" s="516"/>
      <c r="M222" s="516"/>
      <c r="N222" s="516"/>
      <c r="O222" s="5"/>
      <c r="P222" s="498"/>
      <c r="Q222" s="5"/>
      <c r="R222" s="5"/>
      <c r="U222" s="5" t="s">
        <v>3682</v>
      </c>
      <c r="V222" s="5" t="s">
        <v>4306</v>
      </c>
      <c r="W222" s="5" t="s">
        <v>348</v>
      </c>
      <c r="X222" s="5" t="s">
        <v>1219</v>
      </c>
      <c r="Y222" s="5" t="s">
        <v>1219</v>
      </c>
    </row>
    <row r="223" spans="1:25">
      <c r="A223" s="5" t="s">
        <v>4307</v>
      </c>
      <c r="B223" s="5" t="s">
        <v>143</v>
      </c>
      <c r="C223" s="5" t="s">
        <v>144</v>
      </c>
      <c r="D223" s="5" t="s">
        <v>186</v>
      </c>
      <c r="E223" s="5" t="s">
        <v>4308</v>
      </c>
      <c r="F223" s="5" t="s">
        <v>4309</v>
      </c>
      <c r="G223" s="5" t="s">
        <v>348</v>
      </c>
      <c r="H223" s="5" t="s">
        <v>4310</v>
      </c>
      <c r="I223" t="s">
        <v>374</v>
      </c>
      <c r="K223" s="5" t="s">
        <v>245</v>
      </c>
      <c r="L223" s="516"/>
      <c r="M223" s="516"/>
      <c r="N223" s="516"/>
      <c r="O223" s="5"/>
      <c r="P223" s="498"/>
      <c r="Q223" s="5"/>
      <c r="R223" s="5"/>
      <c r="U223" s="5" t="s">
        <v>3682</v>
      </c>
      <c r="V223" s="5" t="s">
        <v>4309</v>
      </c>
      <c r="W223" s="5" t="s">
        <v>348</v>
      </c>
      <c r="X223" s="5" t="s">
        <v>4310</v>
      </c>
      <c r="Y223" s="5" t="s">
        <v>4311</v>
      </c>
    </row>
    <row r="224" spans="1:25">
      <c r="A224" s="5" t="s">
        <v>4312</v>
      </c>
      <c r="B224" s="5" t="s">
        <v>143</v>
      </c>
      <c r="C224" s="5" t="s">
        <v>144</v>
      </c>
      <c r="D224" s="5" t="s">
        <v>186</v>
      </c>
      <c r="E224" s="5" t="s">
        <v>4313</v>
      </c>
      <c r="F224" s="5" t="s">
        <v>4314</v>
      </c>
      <c r="G224" s="5" t="s">
        <v>348</v>
      </c>
      <c r="H224" s="5" t="s">
        <v>4315</v>
      </c>
      <c r="I224" t="s">
        <v>374</v>
      </c>
      <c r="K224" s="5" t="s">
        <v>245</v>
      </c>
      <c r="L224" s="516"/>
      <c r="M224" s="516"/>
      <c r="N224" s="516"/>
      <c r="O224" s="5"/>
      <c r="P224" s="498"/>
      <c r="Q224" s="5"/>
      <c r="R224" s="5"/>
      <c r="U224" s="5" t="s">
        <v>3682</v>
      </c>
      <c r="V224" s="5" t="s">
        <v>4314</v>
      </c>
      <c r="W224" s="5" t="s">
        <v>348</v>
      </c>
      <c r="X224" s="5" t="s">
        <v>4315</v>
      </c>
      <c r="Y224" s="5" t="s">
        <v>4315</v>
      </c>
    </row>
    <row r="225" spans="1:25">
      <c r="A225" s="5" t="s">
        <v>4316</v>
      </c>
      <c r="B225" s="5" t="s">
        <v>143</v>
      </c>
      <c r="C225" s="5" t="s">
        <v>144</v>
      </c>
      <c r="D225" s="5" t="s">
        <v>186</v>
      </c>
      <c r="E225" s="5" t="s">
        <v>4317</v>
      </c>
      <c r="F225" s="5" t="s">
        <v>4318</v>
      </c>
      <c r="G225" s="5" t="s">
        <v>348</v>
      </c>
      <c r="H225" s="5" t="s">
        <v>4319</v>
      </c>
      <c r="I225" t="s">
        <v>374</v>
      </c>
      <c r="K225" s="5" t="s">
        <v>245</v>
      </c>
      <c r="L225" s="516"/>
      <c r="M225" s="516"/>
      <c r="N225" s="516"/>
      <c r="O225" s="5"/>
      <c r="P225" s="498"/>
      <c r="Q225" s="5"/>
      <c r="R225" s="5"/>
      <c r="U225" s="5" t="s">
        <v>3682</v>
      </c>
      <c r="V225" s="5" t="s">
        <v>4318</v>
      </c>
      <c r="W225" s="5" t="s">
        <v>348</v>
      </c>
      <c r="X225" s="5" t="s">
        <v>4319</v>
      </c>
      <c r="Y225" s="5" t="s">
        <v>4319</v>
      </c>
    </row>
    <row r="226" spans="1:25">
      <c r="A226" s="5" t="s">
        <v>4320</v>
      </c>
      <c r="B226" s="5" t="s">
        <v>143</v>
      </c>
      <c r="C226" s="5" t="s">
        <v>144</v>
      </c>
      <c r="D226" s="5" t="s">
        <v>186</v>
      </c>
      <c r="E226" s="5" t="s">
        <v>4321</v>
      </c>
      <c r="F226" s="5" t="s">
        <v>4322</v>
      </c>
      <c r="G226" s="5" t="s">
        <v>348</v>
      </c>
      <c r="H226" s="5" t="s">
        <v>4323</v>
      </c>
      <c r="I226" t="s">
        <v>374</v>
      </c>
      <c r="K226" s="5" t="s">
        <v>245</v>
      </c>
      <c r="L226" s="516"/>
      <c r="M226" s="516"/>
      <c r="N226" s="516"/>
      <c r="O226" s="5"/>
      <c r="P226" s="498"/>
      <c r="Q226" s="5"/>
      <c r="R226" s="5"/>
      <c r="U226" s="5" t="s">
        <v>3682</v>
      </c>
      <c r="V226" s="5" t="s">
        <v>4322</v>
      </c>
      <c r="W226" s="5" t="s">
        <v>348</v>
      </c>
      <c r="X226" s="5" t="s">
        <v>4323</v>
      </c>
      <c r="Y226" s="5" t="s">
        <v>4323</v>
      </c>
    </row>
    <row r="227" spans="1:25">
      <c r="A227" s="5" t="s">
        <v>4324</v>
      </c>
      <c r="B227" s="5" t="s">
        <v>143</v>
      </c>
      <c r="C227" s="5" t="s">
        <v>145</v>
      </c>
      <c r="D227" s="5" t="s">
        <v>186</v>
      </c>
      <c r="E227" s="5" t="s">
        <v>4325</v>
      </c>
      <c r="F227" s="5" t="s">
        <v>4326</v>
      </c>
      <c r="G227" s="5" t="s">
        <v>348</v>
      </c>
      <c r="H227" s="5" t="s">
        <v>4327</v>
      </c>
      <c r="I227" t="s">
        <v>374</v>
      </c>
      <c r="K227" s="5" t="s">
        <v>245</v>
      </c>
      <c r="L227" s="516"/>
      <c r="M227" s="516"/>
      <c r="N227" s="516"/>
      <c r="O227" s="5"/>
      <c r="P227" s="498"/>
      <c r="Q227" s="5"/>
      <c r="R227" s="5"/>
      <c r="U227" s="5" t="s">
        <v>3682</v>
      </c>
      <c r="V227" s="5" t="s">
        <v>4326</v>
      </c>
      <c r="W227" s="5" t="s">
        <v>348</v>
      </c>
      <c r="X227" s="5" t="s">
        <v>4327</v>
      </c>
      <c r="Y227" s="5" t="s">
        <v>4327</v>
      </c>
    </row>
    <row r="228" spans="1:25">
      <c r="A228" s="5" t="s">
        <v>4328</v>
      </c>
      <c r="B228" s="5" t="s">
        <v>143</v>
      </c>
      <c r="C228" s="5" t="s">
        <v>145</v>
      </c>
      <c r="D228" s="5" t="s">
        <v>186</v>
      </c>
      <c r="E228" s="5" t="s">
        <v>4329</v>
      </c>
      <c r="F228" s="5" t="s">
        <v>3375</v>
      </c>
      <c r="G228" s="5" t="s">
        <v>3952</v>
      </c>
      <c r="H228" s="5" t="s">
        <v>4330</v>
      </c>
      <c r="I228" t="s">
        <v>374</v>
      </c>
      <c r="K228" s="5" t="s">
        <v>245</v>
      </c>
      <c r="L228" s="516"/>
      <c r="M228" s="516"/>
      <c r="N228" s="516"/>
      <c r="O228" s="500"/>
      <c r="P228" s="501"/>
      <c r="Q228" s="5"/>
      <c r="R228" s="5"/>
      <c r="U228" s="5" t="s">
        <v>3682</v>
      </c>
      <c r="V228" s="5" t="s">
        <v>3375</v>
      </c>
      <c r="W228" s="5" t="s">
        <v>3952</v>
      </c>
      <c r="X228" s="5" t="s">
        <v>4330</v>
      </c>
      <c r="Y228" s="5" t="s">
        <v>1759</v>
      </c>
    </row>
    <row r="229" spans="1:25">
      <c r="A229" s="5" t="s">
        <v>4331</v>
      </c>
      <c r="B229" s="5" t="s">
        <v>143</v>
      </c>
      <c r="C229" s="5" t="s">
        <v>145</v>
      </c>
      <c r="D229" s="5"/>
      <c r="E229" s="5" t="s">
        <v>4332</v>
      </c>
      <c r="F229" s="5" t="s">
        <v>4333</v>
      </c>
      <c r="G229" s="5" t="s">
        <v>348</v>
      </c>
      <c r="H229" s="5" t="s">
        <v>3842</v>
      </c>
      <c r="I229" t="s">
        <v>374</v>
      </c>
      <c r="K229" s="5" t="s">
        <v>245</v>
      </c>
      <c r="L229" s="516"/>
      <c r="M229" s="516"/>
      <c r="N229" s="516"/>
      <c r="O229" s="5"/>
      <c r="P229" s="498"/>
      <c r="Q229" s="5"/>
      <c r="R229" s="5"/>
      <c r="U229" s="5" t="s">
        <v>3682</v>
      </c>
      <c r="V229" s="5" t="s">
        <v>4333</v>
      </c>
      <c r="W229" s="5" t="s">
        <v>348</v>
      </c>
      <c r="X229" s="5" t="s">
        <v>3842</v>
      </c>
      <c r="Y229" s="5" t="s">
        <v>3842</v>
      </c>
    </row>
    <row r="230" spans="1:25">
      <c r="A230" s="5" t="s">
        <v>4334</v>
      </c>
      <c r="B230" s="5" t="s">
        <v>143</v>
      </c>
      <c r="C230" s="5" t="s">
        <v>145</v>
      </c>
      <c r="D230" s="5"/>
      <c r="E230" s="5" t="s">
        <v>4335</v>
      </c>
      <c r="F230" s="5" t="s">
        <v>4336</v>
      </c>
      <c r="G230" s="5" t="s">
        <v>348</v>
      </c>
      <c r="H230" s="5" t="s">
        <v>3719</v>
      </c>
      <c r="I230" t="s">
        <v>374</v>
      </c>
      <c r="K230" s="5" t="s">
        <v>245</v>
      </c>
      <c r="L230" s="516"/>
      <c r="M230" s="516"/>
      <c r="N230" s="516"/>
      <c r="O230" s="5"/>
      <c r="P230" s="498"/>
      <c r="Q230" s="5"/>
      <c r="R230" s="5"/>
      <c r="U230" s="5" t="s">
        <v>3682</v>
      </c>
      <c r="V230" s="5" t="s">
        <v>4336</v>
      </c>
      <c r="W230" s="5" t="s">
        <v>348</v>
      </c>
      <c r="X230" s="5" t="s">
        <v>3719</v>
      </c>
      <c r="Y230" s="5" t="s">
        <v>3720</v>
      </c>
    </row>
    <row r="231" spans="1:25">
      <c r="A231" s="5" t="s">
        <v>4337</v>
      </c>
      <c r="B231" s="5" t="s">
        <v>143</v>
      </c>
      <c r="C231" s="5" t="s">
        <v>145</v>
      </c>
      <c r="D231" s="5" t="s">
        <v>186</v>
      </c>
      <c r="E231" s="5" t="s">
        <v>4338</v>
      </c>
      <c r="F231" s="5" t="s">
        <v>4339</v>
      </c>
      <c r="G231" s="5" t="s">
        <v>348</v>
      </c>
      <c r="H231" s="5" t="s">
        <v>4340</v>
      </c>
      <c r="I231" t="s">
        <v>374</v>
      </c>
      <c r="K231" s="5" t="s">
        <v>245</v>
      </c>
      <c r="L231" s="516"/>
      <c r="M231" s="516"/>
      <c r="N231" s="516"/>
      <c r="O231" s="5"/>
      <c r="P231" s="498"/>
      <c r="Q231" s="5"/>
      <c r="R231" s="5"/>
      <c r="U231" s="5" t="s">
        <v>3684</v>
      </c>
      <c r="V231" s="5" t="s">
        <v>4339</v>
      </c>
      <c r="W231" s="5" t="s">
        <v>348</v>
      </c>
      <c r="X231" s="5" t="s">
        <v>4340</v>
      </c>
      <c r="Y231" s="5" t="s">
        <v>4340</v>
      </c>
    </row>
    <row r="232" spans="1:25">
      <c r="A232" s="5" t="s">
        <v>4341</v>
      </c>
      <c r="B232" s="5" t="s">
        <v>143</v>
      </c>
      <c r="C232" s="5" t="s">
        <v>145</v>
      </c>
      <c r="D232" s="5" t="s">
        <v>186</v>
      </c>
      <c r="E232" s="5" t="s">
        <v>4342</v>
      </c>
      <c r="F232" s="5" t="s">
        <v>4343</v>
      </c>
      <c r="G232" s="5" t="s">
        <v>348</v>
      </c>
      <c r="H232" s="5" t="s">
        <v>4344</v>
      </c>
      <c r="I232" t="s">
        <v>374</v>
      </c>
      <c r="K232" s="5" t="s">
        <v>245</v>
      </c>
      <c r="L232" s="516"/>
      <c r="M232" s="516"/>
      <c r="N232" s="516"/>
      <c r="O232" s="5"/>
      <c r="P232" s="498"/>
      <c r="Q232" s="5"/>
      <c r="R232" s="5"/>
      <c r="U232" s="5" t="s">
        <v>3684</v>
      </c>
      <c r="V232" s="5" t="s">
        <v>4343</v>
      </c>
      <c r="W232" s="5" t="s">
        <v>348</v>
      </c>
      <c r="X232" s="5" t="s">
        <v>4344</v>
      </c>
      <c r="Y232" s="5" t="s">
        <v>4344</v>
      </c>
    </row>
    <row r="233" spans="1:25">
      <c r="A233" s="5" t="s">
        <v>4345</v>
      </c>
      <c r="B233" s="5" t="s">
        <v>143</v>
      </c>
      <c r="C233" s="5" t="s">
        <v>145</v>
      </c>
      <c r="D233" s="5" t="s">
        <v>1811</v>
      </c>
      <c r="E233" s="5" t="s">
        <v>4346</v>
      </c>
      <c r="F233" s="5" t="s">
        <v>4347</v>
      </c>
      <c r="G233" s="5" t="s">
        <v>348</v>
      </c>
      <c r="H233" s="5" t="s">
        <v>4348</v>
      </c>
      <c r="I233" t="s">
        <v>374</v>
      </c>
      <c r="K233" s="5" t="s">
        <v>342</v>
      </c>
      <c r="L233" s="516"/>
      <c r="M233" s="516"/>
      <c r="N233" s="516"/>
      <c r="O233" s="5"/>
      <c r="P233" s="498"/>
      <c r="Q233" s="5"/>
      <c r="R233" s="5"/>
      <c r="U233" s="5" t="s">
        <v>3684</v>
      </c>
      <c r="V233" s="5" t="s">
        <v>4347</v>
      </c>
      <c r="W233" s="5" t="s">
        <v>348</v>
      </c>
      <c r="X233" s="5" t="s">
        <v>4348</v>
      </c>
      <c r="Y233" s="5" t="s">
        <v>4348</v>
      </c>
    </row>
    <row r="234" spans="1:25">
      <c r="A234" s="5" t="s">
        <v>4349</v>
      </c>
      <c r="B234" s="5" t="s">
        <v>143</v>
      </c>
      <c r="C234" s="5" t="s">
        <v>145</v>
      </c>
      <c r="D234" s="5" t="s">
        <v>1811</v>
      </c>
      <c r="E234" s="5" t="s">
        <v>4350</v>
      </c>
      <c r="F234" s="5" t="s">
        <v>4351</v>
      </c>
      <c r="G234" s="5" t="s">
        <v>348</v>
      </c>
      <c r="H234" s="5" t="s">
        <v>4352</v>
      </c>
      <c r="I234" t="s">
        <v>374</v>
      </c>
      <c r="K234" s="5" t="s">
        <v>342</v>
      </c>
      <c r="L234" s="516"/>
      <c r="M234" s="516"/>
      <c r="N234" s="516"/>
      <c r="O234" s="5"/>
      <c r="P234" s="498"/>
      <c r="Q234" s="5"/>
      <c r="R234" s="5"/>
      <c r="U234" s="5" t="s">
        <v>3684</v>
      </c>
      <c r="V234" s="5" t="s">
        <v>4351</v>
      </c>
      <c r="W234" s="5" t="s">
        <v>348</v>
      </c>
      <c r="X234" s="5" t="s">
        <v>4352</v>
      </c>
      <c r="Y234" s="5" t="s">
        <v>4352</v>
      </c>
    </row>
    <row r="235" spans="1:25">
      <c r="A235" s="5" t="s">
        <v>4353</v>
      </c>
      <c r="B235" s="5" t="s">
        <v>143</v>
      </c>
      <c r="C235" s="5" t="s">
        <v>145</v>
      </c>
      <c r="D235" s="5"/>
      <c r="E235" s="5" t="s">
        <v>4354</v>
      </c>
      <c r="F235" s="5" t="s">
        <v>3368</v>
      </c>
      <c r="G235" s="5" t="s">
        <v>4355</v>
      </c>
      <c r="H235" s="5" t="s">
        <v>4356</v>
      </c>
      <c r="I235" t="s">
        <v>374</v>
      </c>
      <c r="K235" s="5" t="s">
        <v>245</v>
      </c>
      <c r="L235" s="516"/>
      <c r="M235" s="516"/>
      <c r="N235" s="516"/>
      <c r="O235" s="500"/>
      <c r="P235" s="501"/>
      <c r="Q235" s="5"/>
      <c r="R235" s="5"/>
      <c r="U235" s="5" t="s">
        <v>3682</v>
      </c>
      <c r="V235" s="5" t="s">
        <v>3368</v>
      </c>
      <c r="W235" s="5" t="s">
        <v>4355</v>
      </c>
      <c r="X235" s="5" t="s">
        <v>4356</v>
      </c>
      <c r="Y235" s="5" t="s">
        <v>4357</v>
      </c>
    </row>
    <row r="236" spans="1:25">
      <c r="A236" s="5" t="s">
        <v>4358</v>
      </c>
      <c r="B236" s="5" t="s">
        <v>143</v>
      </c>
      <c r="C236" s="5" t="s">
        <v>145</v>
      </c>
      <c r="D236" s="5" t="s">
        <v>1811</v>
      </c>
      <c r="E236" s="5" t="s">
        <v>4359</v>
      </c>
      <c r="F236" s="5" t="s">
        <v>4360</v>
      </c>
      <c r="G236" s="5" t="s">
        <v>348</v>
      </c>
      <c r="H236" s="5" t="s">
        <v>4361</v>
      </c>
      <c r="I236" t="s">
        <v>374</v>
      </c>
      <c r="K236" s="5" t="s">
        <v>245</v>
      </c>
      <c r="L236" s="516"/>
      <c r="M236" s="516"/>
      <c r="N236" s="516"/>
      <c r="O236" s="5"/>
      <c r="P236" s="498"/>
      <c r="Q236" s="5"/>
      <c r="R236" s="5"/>
      <c r="U236" s="5" t="s">
        <v>3682</v>
      </c>
      <c r="V236" s="5" t="s">
        <v>4360</v>
      </c>
      <c r="W236" s="5" t="s">
        <v>348</v>
      </c>
      <c r="X236" s="5" t="s">
        <v>4361</v>
      </c>
      <c r="Y236" s="5" t="s">
        <v>4361</v>
      </c>
    </row>
    <row r="237" spans="1:25">
      <c r="A237" s="5" t="s">
        <v>4362</v>
      </c>
      <c r="B237" s="5" t="s">
        <v>143</v>
      </c>
      <c r="C237" s="5" t="s">
        <v>145</v>
      </c>
      <c r="D237" s="5" t="s">
        <v>1811</v>
      </c>
      <c r="E237" s="5" t="s">
        <v>4363</v>
      </c>
      <c r="F237" s="5" t="s">
        <v>4364</v>
      </c>
      <c r="G237" s="5" t="s">
        <v>348</v>
      </c>
      <c r="H237" s="5" t="s">
        <v>4365</v>
      </c>
      <c r="I237" t="s">
        <v>374</v>
      </c>
      <c r="K237" s="5" t="s">
        <v>342</v>
      </c>
      <c r="L237" s="516"/>
      <c r="M237" s="516"/>
      <c r="N237" s="516"/>
      <c r="O237" s="5"/>
      <c r="P237" s="498"/>
      <c r="Q237" s="5"/>
      <c r="R237" s="5"/>
      <c r="U237" s="5" t="s">
        <v>3684</v>
      </c>
      <c r="V237" s="5" t="s">
        <v>4364</v>
      </c>
      <c r="W237" s="5" t="s">
        <v>348</v>
      </c>
      <c r="X237" s="5" t="s">
        <v>4365</v>
      </c>
      <c r="Y237" s="5" t="s">
        <v>4365</v>
      </c>
    </row>
    <row r="238" spans="1:25">
      <c r="A238" s="5" t="s">
        <v>4366</v>
      </c>
      <c r="B238" s="5" t="s">
        <v>143</v>
      </c>
      <c r="C238" s="5" t="s">
        <v>145</v>
      </c>
      <c r="D238" s="5" t="s">
        <v>1811</v>
      </c>
      <c r="E238" s="5" t="s">
        <v>4367</v>
      </c>
      <c r="F238" s="5" t="s">
        <v>4368</v>
      </c>
      <c r="G238" s="5" t="s">
        <v>348</v>
      </c>
      <c r="H238" s="5" t="s">
        <v>4369</v>
      </c>
      <c r="I238" t="s">
        <v>374</v>
      </c>
      <c r="K238" s="5" t="s">
        <v>245</v>
      </c>
      <c r="L238" s="516"/>
      <c r="M238" s="516"/>
      <c r="N238" s="516"/>
      <c r="O238" s="5"/>
      <c r="P238" s="498"/>
      <c r="Q238" s="5"/>
      <c r="R238" s="5"/>
      <c r="U238" s="5" t="s">
        <v>3682</v>
      </c>
      <c r="V238" s="5" t="s">
        <v>4368</v>
      </c>
      <c r="W238" s="5" t="s">
        <v>348</v>
      </c>
      <c r="X238" s="5" t="s">
        <v>4369</v>
      </c>
      <c r="Y238" s="5" t="s">
        <v>4369</v>
      </c>
    </row>
    <row r="239" spans="1:25">
      <c r="A239" s="5" t="s">
        <v>4370</v>
      </c>
      <c r="B239" s="5" t="s">
        <v>143</v>
      </c>
      <c r="C239" s="5" t="s">
        <v>145</v>
      </c>
      <c r="D239" s="5" t="s">
        <v>1811</v>
      </c>
      <c r="E239" s="5" t="s">
        <v>4371</v>
      </c>
      <c r="F239" s="5" t="s">
        <v>4372</v>
      </c>
      <c r="G239" s="5" t="s">
        <v>348</v>
      </c>
      <c r="H239" s="5" t="s">
        <v>4373</v>
      </c>
      <c r="I239" t="s">
        <v>374</v>
      </c>
      <c r="K239" s="5" t="s">
        <v>245</v>
      </c>
      <c r="L239" s="516"/>
      <c r="M239" s="516"/>
      <c r="N239" s="516"/>
      <c r="O239" s="5"/>
      <c r="P239" s="498"/>
      <c r="Q239" s="5"/>
      <c r="R239" s="5"/>
      <c r="U239" s="5" t="s">
        <v>3682</v>
      </c>
      <c r="V239" s="5" t="s">
        <v>4372</v>
      </c>
      <c r="W239" s="5" t="s">
        <v>348</v>
      </c>
      <c r="X239" s="5" t="s">
        <v>4373</v>
      </c>
      <c r="Y239" s="5" t="s">
        <v>4373</v>
      </c>
    </row>
    <row r="240" spans="1:25">
      <c r="A240" s="5" t="s">
        <v>3376</v>
      </c>
      <c r="B240" s="5" t="s">
        <v>143</v>
      </c>
      <c r="C240" s="5" t="s">
        <v>145</v>
      </c>
      <c r="D240" s="5"/>
      <c r="E240" s="5" t="s">
        <v>3377</v>
      </c>
      <c r="F240" s="5" t="s">
        <v>3378</v>
      </c>
      <c r="G240" s="5" t="s">
        <v>348</v>
      </c>
      <c r="H240" s="5" t="s">
        <v>3379</v>
      </c>
      <c r="I240" t="s">
        <v>374</v>
      </c>
      <c r="K240" s="5" t="s">
        <v>245</v>
      </c>
      <c r="L240" s="516"/>
      <c r="M240" s="516"/>
      <c r="N240" s="516"/>
      <c r="O240" s="5"/>
      <c r="P240" s="498"/>
      <c r="Q240" s="5"/>
      <c r="R240" s="5"/>
      <c r="U240" s="5" t="s">
        <v>3684</v>
      </c>
      <c r="V240" s="5" t="s">
        <v>3378</v>
      </c>
      <c r="W240" s="5" t="s">
        <v>348</v>
      </c>
      <c r="X240" s="5" t="s">
        <v>3379</v>
      </c>
      <c r="Y240" s="5" t="s">
        <v>3379</v>
      </c>
    </row>
    <row r="241" spans="1:25">
      <c r="A241" s="5" t="s">
        <v>4374</v>
      </c>
      <c r="B241" s="5" t="s">
        <v>143</v>
      </c>
      <c r="C241" s="5" t="s">
        <v>145</v>
      </c>
      <c r="D241" s="5" t="s">
        <v>186</v>
      </c>
      <c r="E241" s="5" t="s">
        <v>4375</v>
      </c>
      <c r="F241" s="5" t="s">
        <v>4376</v>
      </c>
      <c r="G241" s="5" t="s">
        <v>348</v>
      </c>
      <c r="H241" s="5" t="s">
        <v>4377</v>
      </c>
      <c r="I241" t="s">
        <v>374</v>
      </c>
      <c r="K241" s="5" t="s">
        <v>245</v>
      </c>
      <c r="L241" s="516"/>
      <c r="M241" s="516"/>
      <c r="N241" s="516"/>
      <c r="O241" s="5"/>
      <c r="P241" s="498"/>
      <c r="Q241" s="5"/>
      <c r="R241" s="5"/>
      <c r="U241" s="5" t="s">
        <v>3682</v>
      </c>
      <c r="V241" s="5" t="s">
        <v>4376</v>
      </c>
      <c r="W241" s="5" t="s">
        <v>348</v>
      </c>
      <c r="X241" s="5" t="s">
        <v>4377</v>
      </c>
      <c r="Y241" s="5" t="s">
        <v>4377</v>
      </c>
    </row>
    <row r="242" spans="1:25">
      <c r="A242" s="5" t="s">
        <v>4378</v>
      </c>
      <c r="B242" s="5" t="s">
        <v>143</v>
      </c>
      <c r="C242" s="5" t="s">
        <v>145</v>
      </c>
      <c r="D242" s="5"/>
      <c r="E242" s="5" t="s">
        <v>4379</v>
      </c>
      <c r="F242" s="5" t="s">
        <v>4380</v>
      </c>
      <c r="G242" s="5" t="s">
        <v>348</v>
      </c>
      <c r="H242" s="5" t="s">
        <v>4381</v>
      </c>
      <c r="I242" t="s">
        <v>374</v>
      </c>
      <c r="K242" s="5" t="s">
        <v>245</v>
      </c>
      <c r="L242" s="516"/>
      <c r="M242" s="516"/>
      <c r="N242" s="516"/>
      <c r="O242" s="5"/>
      <c r="P242" s="498"/>
      <c r="Q242" s="5"/>
      <c r="R242" s="5"/>
      <c r="U242" s="5" t="s">
        <v>3682</v>
      </c>
      <c r="V242" s="5" t="s">
        <v>4380</v>
      </c>
      <c r="W242" s="5" t="s">
        <v>348</v>
      </c>
      <c r="X242" s="5" t="s">
        <v>4381</v>
      </c>
      <c r="Y242" s="5" t="s">
        <v>4382</v>
      </c>
    </row>
    <row r="243" spans="1:25">
      <c r="A243" s="5" t="s">
        <v>4383</v>
      </c>
      <c r="B243" s="5" t="s">
        <v>143</v>
      </c>
      <c r="C243" s="5" t="s">
        <v>146</v>
      </c>
      <c r="D243" s="5" t="s">
        <v>186</v>
      </c>
      <c r="E243" s="5" t="s">
        <v>4384</v>
      </c>
      <c r="F243" s="5" t="s">
        <v>4385</v>
      </c>
      <c r="G243" s="5" t="s">
        <v>348</v>
      </c>
      <c r="H243" s="5" t="s">
        <v>4386</v>
      </c>
      <c r="I243" t="s">
        <v>374</v>
      </c>
      <c r="K243" s="5" t="s">
        <v>245</v>
      </c>
      <c r="L243" s="516"/>
      <c r="M243" s="516"/>
      <c r="N243" s="516"/>
      <c r="O243" s="5"/>
      <c r="P243" s="498"/>
      <c r="Q243" s="5"/>
      <c r="R243" s="5"/>
      <c r="U243" s="5" t="s">
        <v>3682</v>
      </c>
      <c r="V243" s="5" t="s">
        <v>4385</v>
      </c>
      <c r="W243" s="5" t="s">
        <v>348</v>
      </c>
      <c r="X243" s="5" t="s">
        <v>4386</v>
      </c>
      <c r="Y243" s="5" t="s">
        <v>4386</v>
      </c>
    </row>
    <row r="244" spans="1:25">
      <c r="A244" s="5" t="s">
        <v>4387</v>
      </c>
      <c r="B244" s="5" t="s">
        <v>143</v>
      </c>
      <c r="C244" s="5" t="s">
        <v>146</v>
      </c>
      <c r="D244" s="5" t="s">
        <v>186</v>
      </c>
      <c r="E244" s="5" t="s">
        <v>4388</v>
      </c>
      <c r="F244" s="5" t="s">
        <v>4389</v>
      </c>
      <c r="G244" s="5" t="s">
        <v>348</v>
      </c>
      <c r="H244" s="5" t="s">
        <v>4390</v>
      </c>
      <c r="I244" t="s">
        <v>374</v>
      </c>
      <c r="K244" s="5" t="s">
        <v>245</v>
      </c>
      <c r="L244" s="516"/>
      <c r="M244" s="516"/>
      <c r="N244" s="516"/>
      <c r="O244" s="5"/>
      <c r="P244" s="498"/>
      <c r="Q244" s="5"/>
      <c r="R244" s="5"/>
      <c r="U244" s="5" t="s">
        <v>3682</v>
      </c>
      <c r="V244" s="5" t="s">
        <v>4389</v>
      </c>
      <c r="W244" s="5" t="s">
        <v>348</v>
      </c>
      <c r="X244" s="5" t="s">
        <v>4390</v>
      </c>
      <c r="Y244" s="5" t="s">
        <v>4391</v>
      </c>
    </row>
    <row r="245" spans="1:25">
      <c r="A245" s="5" t="s">
        <v>4392</v>
      </c>
      <c r="B245" s="5" t="s">
        <v>143</v>
      </c>
      <c r="C245" s="5" t="s">
        <v>146</v>
      </c>
      <c r="D245" s="5" t="s">
        <v>186</v>
      </c>
      <c r="E245" s="5" t="s">
        <v>4393</v>
      </c>
      <c r="F245" s="5" t="s">
        <v>4394</v>
      </c>
      <c r="G245" s="5" t="s">
        <v>4395</v>
      </c>
      <c r="H245" s="5" t="s">
        <v>4396</v>
      </c>
      <c r="I245" t="s">
        <v>374</v>
      </c>
      <c r="K245" s="5" t="s">
        <v>245</v>
      </c>
      <c r="L245" s="516"/>
      <c r="M245" s="516"/>
      <c r="N245" s="516"/>
      <c r="O245" s="5"/>
      <c r="P245" s="498"/>
      <c r="Q245" s="5"/>
      <c r="R245" s="5"/>
      <c r="U245" s="5" t="s">
        <v>3682</v>
      </c>
      <c r="V245" s="5" t="s">
        <v>4394</v>
      </c>
      <c r="W245" s="5" t="s">
        <v>4395</v>
      </c>
      <c r="X245" s="5" t="s">
        <v>4396</v>
      </c>
      <c r="Y245" s="5" t="s">
        <v>4397</v>
      </c>
    </row>
  </sheetData>
  <autoFilter xmlns:etc="http://www.wps.cn/officeDocument/2017/etCustomData" ref="A6:Z245" etc:filterBottomFollowUsedRange="0">
    <extLst/>
  </autoFilter>
  <mergeCells count="64">
    <mergeCell ref="A1:A4"/>
    <mergeCell ref="A5:A6"/>
    <mergeCell ref="A27:A29"/>
    <mergeCell ref="A30:A31"/>
    <mergeCell ref="A110:A111"/>
    <mergeCell ref="A114:A115"/>
    <mergeCell ref="A126:A127"/>
    <mergeCell ref="A147:A148"/>
    <mergeCell ref="A211:A212"/>
    <mergeCell ref="B5:B6"/>
    <mergeCell ref="B27:B29"/>
    <mergeCell ref="B30:B31"/>
    <mergeCell ref="B110:B111"/>
    <mergeCell ref="B114:B115"/>
    <mergeCell ref="B126:B127"/>
    <mergeCell ref="B147:B148"/>
    <mergeCell ref="B211:B212"/>
    <mergeCell ref="C5:C6"/>
    <mergeCell ref="C27:C29"/>
    <mergeCell ref="C30:C31"/>
    <mergeCell ref="C110:C111"/>
    <mergeCell ref="C114:C115"/>
    <mergeCell ref="C126:C127"/>
    <mergeCell ref="C147:C148"/>
    <mergeCell ref="C211:C212"/>
    <mergeCell ref="D5:D6"/>
    <mergeCell ref="E5:E6"/>
    <mergeCell ref="E27:E29"/>
    <mergeCell ref="E30:E31"/>
    <mergeCell ref="E110:E111"/>
    <mergeCell ref="E114:E115"/>
    <mergeCell ref="E126:E127"/>
    <mergeCell ref="E147:E148"/>
    <mergeCell ref="E211:E212"/>
    <mergeCell ref="F5:F6"/>
    <mergeCell ref="G5:G6"/>
    <mergeCell ref="H5:H6"/>
    <mergeCell ref="K5:K6"/>
    <mergeCell ref="L5:L6"/>
    <mergeCell ref="M5:M6"/>
    <mergeCell ref="N5:N6"/>
    <mergeCell ref="O5:O6"/>
    <mergeCell ref="P5:P6"/>
    <mergeCell ref="P27:P29"/>
    <mergeCell ref="P30:P31"/>
    <mergeCell ref="P110:P111"/>
    <mergeCell ref="P114:P115"/>
    <mergeCell ref="P126:P127"/>
    <mergeCell ref="P147:P148"/>
    <mergeCell ref="P211:P212"/>
    <mergeCell ref="Q5:Q6"/>
    <mergeCell ref="R5:R6"/>
    <mergeCell ref="U5:U6"/>
    <mergeCell ref="V5:V6"/>
    <mergeCell ref="W5:W6"/>
    <mergeCell ref="X5:X6"/>
    <mergeCell ref="Y5:Y6"/>
    <mergeCell ref="Y27:Y29"/>
    <mergeCell ref="Y30:Y31"/>
    <mergeCell ref="Y110:Y111"/>
    <mergeCell ref="Y114:Y115"/>
    <mergeCell ref="Y126:Y127"/>
    <mergeCell ref="Y147:Y148"/>
    <mergeCell ref="Y211:Y21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WWO_wpscloud_20250326182429-11448cd808</Application>
  <HeadingPairs>
    <vt:vector size="2" baseType="variant">
      <vt:variant>
        <vt:lpstr>工作表</vt:lpstr>
      </vt:variant>
      <vt:variant>
        <vt:i4>17</vt:i4>
      </vt:variant>
    </vt:vector>
  </HeadingPairs>
  <TitlesOfParts>
    <vt:vector size="17" baseType="lpstr">
      <vt:lpstr>资金分配建议</vt:lpstr>
      <vt:lpstr>资金分配建议二</vt:lpstr>
      <vt:lpstr>附表3上会表格</vt:lpstr>
      <vt:lpstr>附件1-1 总表</vt:lpstr>
      <vt:lpstr>附件1-2 新改建项目</vt:lpstr>
      <vt:lpstr>附件1-3 养护工程</vt:lpstr>
      <vt:lpstr>附件1-4 前期工作经费</vt:lpstr>
      <vt:lpstr>(基础表格）附表3-2农村公路建设项目及前期工作经费</vt:lpstr>
      <vt:lpstr>建设库新增项目</vt:lpstr>
      <vt:lpstr>Sheet2</vt:lpstr>
      <vt:lpstr>Sheet3</vt:lpstr>
      <vt:lpstr>Sheet4</vt:lpstr>
      <vt:lpstr>附件1-5 危旧桥梁改造</vt:lpstr>
      <vt:lpstr>年度建设任务</vt:lpstr>
      <vt:lpstr>Sheet1</vt:lpstr>
      <vt:lpstr>基础数据表格农村公路建设</vt:lpstr>
      <vt:lpstr>资料备份表格分配建议表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Pluto</cp:lastModifiedBy>
  <dcterms:created xsi:type="dcterms:W3CDTF">2023-05-12T19:15:00Z</dcterms:created>
  <dcterms:modified xsi:type="dcterms:W3CDTF">2026-09-01T01:30:51Z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9801EA8F87B4480AB3D2DADE013368C8_13</vt:lpwstr>
  </property>
  <property fmtid="{D5CDD505-2E9C-101B-9397-08002B2CF9AE}" pid="4" name="CalculationRule">
    <vt:i4>0</vt:i4>
  </property>
</Properties>
</file>