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草案封面" sheetId="4" r:id="rId1"/>
    <sheet name="一般公共预算调整表" sheetId="7" r:id="rId2"/>
    <sheet name="本级收入表 " sheetId="12" r:id="rId3"/>
    <sheet name="一般公共预算支出调整表" sheetId="13" r:id="rId4"/>
    <sheet name="政府性基金调整表" sheetId="9" r:id="rId5"/>
    <sheet name="国有资本经营预算调整表" sheetId="10" r:id="rId6"/>
    <sheet name="政府性债券安排表" sheetId="14" r:id="rId7"/>
  </sheets>
  <definedNames>
    <definedName name="_xlnm._FilterDatabase" localSheetId="6" hidden="1">政府性债券安排表!$A$4:$G$53</definedName>
    <definedName name="_xlnm.Print_Area" localSheetId="1">一般公共预算调整表!$A$1:$H$33</definedName>
    <definedName name="_xlnm.Print_Titles" localSheetId="1">一般公共预算调整表!$A$1:$IS$4</definedName>
    <definedName name="_xlnm.Print_Titles" localSheetId="4">政府性基金调整表!$3:$5</definedName>
    <definedName name="_xlnm.Print_Area" localSheetId="4">政府性基金调整表!$A$1:$H$80</definedName>
    <definedName name="_xlnm.Print_Area" localSheetId="2">'本级收入表 '!$A$1:$G$28</definedName>
    <definedName name="_xlnm.Print_Area" localSheetId="5">国有资本经营预算调整表!$A$1:$H$21</definedName>
    <definedName name="_xlnm.Print_Area" localSheetId="3">一般公共预算支出调整表!$A$1:$E$32</definedName>
    <definedName name="_xlnm.Print_Area" localSheetId="6">政府性债券安排表!$A$1:$G$53</definedName>
    <definedName name="_xlnm.Print_Titles" localSheetId="6">政府性债券安排表!$1:$4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<sst xmlns="http://schemas.openxmlformats.org/spreadsheetml/2006/main" count="485" uniqueCount="336">
  <si>
    <t>陆丰市2025年财政预算第二次调整草案</t>
  </si>
  <si>
    <t>编制单位：陆丰市财政局</t>
  </si>
  <si>
    <t>编制时间：二○二五年十二月</t>
  </si>
  <si>
    <t>陆丰市2025年一般公共预算调整表（草案）</t>
  </si>
  <si>
    <t>表1</t>
  </si>
  <si>
    <t>单位：万元</t>
  </si>
  <si>
    <r>
      <rPr>
        <b/>
        <sz val="12"/>
        <rFont val="幼圆"/>
        <charset val="134"/>
      </rPr>
      <t>收</t>
    </r>
    <r>
      <rPr>
        <b/>
        <sz val="12"/>
        <rFont val="Times New Roman"/>
        <charset val="0"/>
      </rPr>
      <t xml:space="preserve">                 </t>
    </r>
    <r>
      <rPr>
        <b/>
        <sz val="12"/>
        <rFont val="幼圆"/>
        <charset val="134"/>
      </rPr>
      <t>入</t>
    </r>
  </si>
  <si>
    <t>2025年9月调整数</t>
  </si>
  <si>
    <t>调整数</t>
  </si>
  <si>
    <t>调整后预算数</t>
  </si>
  <si>
    <r>
      <rPr>
        <b/>
        <sz val="12"/>
        <rFont val="幼圆"/>
        <charset val="134"/>
      </rPr>
      <t>支</t>
    </r>
    <r>
      <rPr>
        <b/>
        <sz val="12"/>
        <rFont val="Times New Roman"/>
        <charset val="0"/>
      </rPr>
      <t xml:space="preserve">               </t>
    </r>
    <r>
      <rPr>
        <b/>
        <sz val="12"/>
        <rFont val="幼圆"/>
        <charset val="134"/>
      </rPr>
      <t>出</t>
    </r>
  </si>
  <si>
    <t>一、一般公共预算收入</t>
  </si>
  <si>
    <t>一、一般公共预算支出</t>
  </si>
  <si>
    <t xml:space="preserve">  （一）税收收入</t>
  </si>
  <si>
    <t xml:space="preserve"> （一）本级公共预算支出</t>
  </si>
  <si>
    <t xml:space="preserve">  （二）非税收入</t>
  </si>
  <si>
    <t xml:space="preserve"> （二）上级追加及提前下达资金、结转支出资金</t>
  </si>
  <si>
    <t>二、上级补助收入</t>
  </si>
  <si>
    <t>二、上解上级支出</t>
  </si>
  <si>
    <t xml:space="preserve">  （一）可支配财力补助</t>
  </si>
  <si>
    <t xml:space="preserve">  （一）上解财政事权与支出责任基数</t>
  </si>
  <si>
    <t xml:space="preserve">    1、税收返还</t>
  </si>
  <si>
    <t xml:space="preserve">  （二）上缴临时救助借款及扣款</t>
  </si>
  <si>
    <t xml:space="preserve">    2、均衡性转移支付</t>
  </si>
  <si>
    <t xml:space="preserve">  （三）上划经费基数</t>
  </si>
  <si>
    <t xml:space="preserve">    3、县级基本财力保障</t>
  </si>
  <si>
    <t>三、安排预算稳定调节基金</t>
  </si>
  <si>
    <t xml:space="preserve">    4、固定数据补助支出</t>
  </si>
  <si>
    <t>四、地方债券转货支出</t>
  </si>
  <si>
    <t xml:space="preserve">    5、企业事业单位划转补助收入（含工商质监）</t>
  </si>
  <si>
    <t>五、地方债券还本支出</t>
  </si>
  <si>
    <t xml:space="preserve">    6、其他转移性收入（革命老区转移支付等）</t>
  </si>
  <si>
    <t>六、调出资金</t>
  </si>
  <si>
    <t xml:space="preserve">    7、特殊转移支付补助（困难补助）</t>
  </si>
  <si>
    <t xml:space="preserve">  （二）提前下达资金和追加转移支付</t>
  </si>
  <si>
    <t>三、调入资金（基金收入等）</t>
  </si>
  <si>
    <t>四、调入预算稳定调节基金</t>
  </si>
  <si>
    <t>五、收回存量资金统筹收入</t>
  </si>
  <si>
    <t xml:space="preserve">     1、统筹收回存量资金</t>
  </si>
  <si>
    <t xml:space="preserve">     2、调入其他资金</t>
  </si>
  <si>
    <t>六、债务收入</t>
  </si>
  <si>
    <t xml:space="preserve">    1、地方政府债券转贷收入（含再融资债券）</t>
  </si>
  <si>
    <t xml:space="preserve">    2、上级临时救助借款</t>
  </si>
  <si>
    <t>七、统筹上级补助</t>
  </si>
  <si>
    <t>八、上年结转收入</t>
  </si>
  <si>
    <t xml:space="preserve">    1、上年结转</t>
  </si>
  <si>
    <t>六、财政总支出</t>
  </si>
  <si>
    <t xml:space="preserve">    2、净结余</t>
  </si>
  <si>
    <t>七、剔除上级追加后总支出</t>
  </si>
  <si>
    <t>本级可安排财力合计</t>
  </si>
  <si>
    <t>八、年终结余</t>
  </si>
  <si>
    <t>加：不可支配财力补助</t>
  </si>
  <si>
    <t xml:space="preserve">  其中：结转下年支出</t>
  </si>
  <si>
    <t xml:space="preserve">    上年结转</t>
  </si>
  <si>
    <t xml:space="preserve">        净结余</t>
  </si>
  <si>
    <t>合       计</t>
  </si>
  <si>
    <t>合     计</t>
  </si>
  <si>
    <t>陆丰市2025年一般公共预算收入调整预算表（草案）</t>
  </si>
  <si>
    <t>表2</t>
  </si>
  <si>
    <t>项              目</t>
  </si>
  <si>
    <t>2024年完成数</t>
  </si>
  <si>
    <t>2025年9月预算调整数</t>
  </si>
  <si>
    <t>自然口径收入
增幅（%)</t>
  </si>
  <si>
    <t>同口径收入
增幅（%)</t>
  </si>
  <si>
    <t>一般公共预算收入合计</t>
  </si>
  <si>
    <t>一、税收收入</t>
  </si>
  <si>
    <t xml:space="preserve">   增值税</t>
  </si>
  <si>
    <t xml:space="preserve">   企业所得税</t>
  </si>
  <si>
    <t xml:space="preserve">   个人所得税</t>
  </si>
  <si>
    <t xml:space="preserve">   资源税</t>
  </si>
  <si>
    <t xml:space="preserve">   城市维护建设税</t>
  </si>
  <si>
    <t xml:space="preserve">   房产税</t>
  </si>
  <si>
    <t xml:space="preserve">   印花税</t>
  </si>
  <si>
    <t xml:space="preserve">   城镇土地使用税</t>
  </si>
  <si>
    <t xml:space="preserve">   土地增值税</t>
  </si>
  <si>
    <t xml:space="preserve">   车船税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</si>
  <si>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环保税</t>
    </r>
  </si>
  <si>
    <t xml:space="preserve">   耕地占用税</t>
  </si>
  <si>
    <t xml:space="preserve">   契税</t>
  </si>
  <si>
    <t>二、非税收入</t>
  </si>
  <si>
    <t xml:space="preserve">   专项收入</t>
  </si>
  <si>
    <t xml:space="preserve">   行政事业性收费收入</t>
  </si>
  <si>
    <t xml:space="preserve">   罚没收入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</si>
  <si>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国有资本经营收入</t>
    </r>
  </si>
  <si>
    <t xml:space="preserve">   国有资源（资产）有偿使用收入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</si>
  <si>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捐赠收入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</si>
  <si>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政府住房基金收入</t>
    </r>
  </si>
  <si>
    <t xml:space="preserve">   其他收入</t>
  </si>
  <si>
    <t>附注：（本年预算税收占比44.6%）</t>
  </si>
  <si>
    <t>陆丰市2025年一般公共预算本级支出调整预算表(草案）</t>
  </si>
  <si>
    <t>表3</t>
  </si>
  <si>
    <t>2025年预算数</t>
  </si>
  <si>
    <t>调整金额</t>
  </si>
  <si>
    <t>从预备费调整</t>
  </si>
  <si>
    <t>从本级收入中调整</t>
  </si>
  <si>
    <t>一般公共预算支出合计</t>
  </si>
  <si>
    <t>一、一般公共服务</t>
  </si>
  <si>
    <t xml:space="preserve">   税收征收经费</t>
  </si>
  <si>
    <t>二、国防支出</t>
  </si>
  <si>
    <t>三、公共安全</t>
  </si>
  <si>
    <t>四、教育</t>
  </si>
  <si>
    <t>五、科学技术</t>
  </si>
  <si>
    <t xml:space="preserve">   陆丰市陆投数据科技有限公司申请拨付充电桩、智慧停车场项目资本金</t>
  </si>
  <si>
    <t>六、文化体育与传媒</t>
  </si>
  <si>
    <t>七、社会保障和就业</t>
  </si>
  <si>
    <t>八、医疗卫生</t>
  </si>
  <si>
    <t>九、环境保护</t>
  </si>
  <si>
    <t>十、城乡社区事务</t>
  </si>
  <si>
    <t>十一、农林水事务</t>
  </si>
  <si>
    <t>十二、交通运输</t>
  </si>
  <si>
    <t>十三、资源勘探电力信息等事务</t>
  </si>
  <si>
    <t xml:space="preserve">   市投控公司申请拨付公共屋顶光伏项目有偿使用权项目资本金</t>
  </si>
  <si>
    <t xml:space="preserve">   拨陆丰市投资控股有限公司首笔注册资本金</t>
  </si>
  <si>
    <t>十四、商业服务业等事务</t>
  </si>
  <si>
    <t>十五、金融监管等事务支出</t>
  </si>
  <si>
    <t>十六、自然资源气象等事务</t>
  </si>
  <si>
    <t>十七、住房保障支出</t>
  </si>
  <si>
    <t>十八、粮油物资储备管理事务</t>
  </si>
  <si>
    <t xml:space="preserve">   2025年度地储粮油利息费用补贴项目</t>
  </si>
  <si>
    <t>十九、灾害防治及应急管理</t>
  </si>
  <si>
    <t>二十、预备费</t>
  </si>
  <si>
    <t>二十一、债务付息及发行费支出</t>
  </si>
  <si>
    <t>二十二、其他支出</t>
  </si>
  <si>
    <t>陆丰市2025年政府性基金预算调整表（草案）</t>
  </si>
  <si>
    <t>收入项目</t>
  </si>
  <si>
    <t>2025年年初预算数</t>
  </si>
  <si>
    <t>支出项目</t>
  </si>
  <si>
    <t>港口建设费收入</t>
  </si>
  <si>
    <t>文化体育与传媒支出</t>
  </si>
  <si>
    <t>国有土地收益基金收入</t>
  </si>
  <si>
    <t xml:space="preserve">     国家电影事业发展专项资金及对应专项债务收入安排的支出</t>
  </si>
  <si>
    <t>农业土地开发资金收入</t>
  </si>
  <si>
    <t>社会保障和就业</t>
  </si>
  <si>
    <t>国有土地使用权出让收入</t>
  </si>
  <si>
    <t>城乡社区支出</t>
  </si>
  <si>
    <t xml:space="preserve">      土地出让价款收入</t>
  </si>
  <si>
    <t xml:space="preserve">  国有土地使用权出让收入及对应专项债务收入安排的支出</t>
  </si>
  <si>
    <t xml:space="preserve">      补缴的土地价款</t>
  </si>
  <si>
    <t xml:space="preserve">     征地和拆迁补偿支出</t>
  </si>
  <si>
    <t xml:space="preserve">      划拨土地收入</t>
  </si>
  <si>
    <t xml:space="preserve">     土地开发支出</t>
  </si>
  <si>
    <t xml:space="preserve">      缴纳新增建设用地土地有偿使用费</t>
  </si>
  <si>
    <t xml:space="preserve">     城市建设支出</t>
  </si>
  <si>
    <t xml:space="preserve">      其他土地出让收入</t>
  </si>
  <si>
    <t xml:space="preserve">     农村基础设施建设支出</t>
  </si>
  <si>
    <t>彩票公益金收入</t>
  </si>
  <si>
    <t xml:space="preserve">     补助被征地农民支出</t>
  </si>
  <si>
    <t xml:space="preserve">      福利彩票公益金收入</t>
  </si>
  <si>
    <t xml:space="preserve">     土地出让业务支出</t>
  </si>
  <si>
    <t xml:space="preserve">      体育彩票公益金收入</t>
  </si>
  <si>
    <t xml:space="preserve">     支付破产或改制企业职工安置费</t>
  </si>
  <si>
    <t>城市基础设施配套费收入</t>
  </si>
  <si>
    <t xml:space="preserve">     公共租赁住房支出</t>
  </si>
  <si>
    <t>污水处理费收入</t>
  </si>
  <si>
    <t xml:space="preserve">     棚户区改造支出</t>
  </si>
  <si>
    <t>其他政府性基金收入</t>
  </si>
  <si>
    <t xml:space="preserve">     其他土地使用权出让收入安排的支出</t>
  </si>
  <si>
    <t>其他政府性基金专项债务对应项目专项收入</t>
  </si>
  <si>
    <t>　国有土地收益基金及对应专项债务收入安排的支出</t>
  </si>
  <si>
    <t>彩票发行售机构的业务费用</t>
  </si>
  <si>
    <t xml:space="preserve">      福利彩票发行机构的业务费用</t>
  </si>
  <si>
    <t xml:space="preserve">      体育彩票发行机构的业务费用</t>
  </si>
  <si>
    <t xml:space="preserve">     其他国有土地收益基金支出</t>
  </si>
  <si>
    <t xml:space="preserve">      福利彩票销售机构的业务费用</t>
  </si>
  <si>
    <t>　农业土地开发资金及对应专项债务收入安排的支出</t>
  </si>
  <si>
    <t xml:space="preserve">      体育彩票销售机构的业务费用</t>
  </si>
  <si>
    <t xml:space="preserve">     农业土地开发</t>
  </si>
  <si>
    <t>收入合计</t>
  </si>
  <si>
    <t>　城市基础设施配套费及对应专项债务收入安排的支出</t>
  </si>
  <si>
    <t>债务收入</t>
  </si>
  <si>
    <t xml:space="preserve">     城市公共设施</t>
  </si>
  <si>
    <t>转移性收入</t>
  </si>
  <si>
    <t xml:space="preserve">     城市环境卫生</t>
  </si>
  <si>
    <t xml:space="preserve">    政府性基金转移收入</t>
  </si>
  <si>
    <t xml:space="preserve">     公用房屋</t>
  </si>
  <si>
    <t xml:space="preserve">    　政府性基金补助收入</t>
  </si>
  <si>
    <t xml:space="preserve">     其他城市基础设施配套费安排的支出</t>
  </si>
  <si>
    <t xml:space="preserve">    　  政府性基金转移支付收入</t>
  </si>
  <si>
    <t>　污水处理费及对应专项债务收入安排的支出</t>
  </si>
  <si>
    <t xml:space="preserve">    　   其中：通过市级转下达</t>
  </si>
  <si>
    <t xml:space="preserve">     污水处理设施建设和运营</t>
  </si>
  <si>
    <t xml:space="preserve">              省级直接下达</t>
  </si>
  <si>
    <t xml:space="preserve">     代征手续费</t>
  </si>
  <si>
    <t xml:space="preserve">    地震灾后恢复重建补助收入</t>
  </si>
  <si>
    <t>　土地储备专项债券收入安排的支出</t>
  </si>
  <si>
    <t>上年结转收入</t>
  </si>
  <si>
    <t>调入资金</t>
  </si>
  <si>
    <t xml:space="preserve">     其他土地储备专项债券收入安排的支出</t>
  </si>
  <si>
    <t>　超长期特别国债安排的支出</t>
  </si>
  <si>
    <t xml:space="preserve">     城乡社区公共设施</t>
  </si>
  <si>
    <t>农林水支出</t>
  </si>
  <si>
    <t xml:space="preserve">     大中型水库库区基金安排的支出</t>
  </si>
  <si>
    <t xml:space="preserve">     大中型水库移民后期扶持基金支出</t>
  </si>
  <si>
    <t xml:space="preserve">     小型水库移民扶助基金安排的支出</t>
  </si>
  <si>
    <t>其他支出</t>
  </si>
  <si>
    <t xml:space="preserve">  其他政府性基金及对应专项债务收入安排的支出</t>
  </si>
  <si>
    <t xml:space="preserve">    其他政府性基金安排的支出</t>
  </si>
  <si>
    <t xml:space="preserve">    其他地方自行试点项目收益专项债券收入安排的支出</t>
  </si>
  <si>
    <t xml:space="preserve">  彩票发行销售机构业务费安排的支出</t>
  </si>
  <si>
    <t xml:space="preserve">     福利彩票销售机构的业务费支出</t>
  </si>
  <si>
    <t xml:space="preserve">     体育彩票销售机构的业务费支出</t>
  </si>
  <si>
    <t xml:space="preserve">  彩票公益金安排的支出</t>
  </si>
  <si>
    <t xml:space="preserve">     用于补充全国社会保障基金的彩票公益金支出</t>
  </si>
  <si>
    <t xml:space="preserve">     用于社会福利的彩票公益金支出</t>
  </si>
  <si>
    <t xml:space="preserve">     用于体育事业的彩票公益金支出</t>
  </si>
  <si>
    <t xml:space="preserve">     用于教育事业的彩票公益金支出</t>
  </si>
  <si>
    <t xml:space="preserve">     用于红十字事业的彩票公益金支出</t>
  </si>
  <si>
    <t xml:space="preserve">     用于残疾人事业的彩票公益金支出</t>
  </si>
  <si>
    <t xml:space="preserve">     用于文化事业的彩票公益金支出</t>
  </si>
  <si>
    <t xml:space="preserve">     用于扶贫的彩票公益金支出</t>
  </si>
  <si>
    <t xml:space="preserve">     用于法律援助的彩票公益金支出</t>
  </si>
  <si>
    <t xml:space="preserve">     用于城乡医疗救助的彩票公益金支出</t>
  </si>
  <si>
    <t xml:space="preserve">     用于其他社会公益事业的彩票公益金支出</t>
  </si>
  <si>
    <t>抗疫特别国债安排的支出</t>
  </si>
  <si>
    <t>债务付息支出</t>
  </si>
  <si>
    <t xml:space="preserve">     地方政府专项债务付息支出</t>
  </si>
  <si>
    <t>债务发行费用支出</t>
  </si>
  <si>
    <t xml:space="preserve">    地方政府专项债务发行费用支出</t>
  </si>
  <si>
    <t>支出合计</t>
  </si>
  <si>
    <t>转移性支出</t>
  </si>
  <si>
    <t xml:space="preserve">    债务还本支出</t>
  </si>
  <si>
    <t xml:space="preserve">    　 地方政府专项债务还本支出</t>
  </si>
  <si>
    <t xml:space="preserve">    政府性基金转移支付</t>
  </si>
  <si>
    <t xml:space="preserve">    　 政府性基金补助支出</t>
  </si>
  <si>
    <t xml:space="preserve">    　 政府性基金上解支出</t>
  </si>
  <si>
    <t xml:space="preserve">    债务转贷支出</t>
  </si>
  <si>
    <t xml:space="preserve">       其他地方政府债务转贷支出</t>
  </si>
  <si>
    <t xml:space="preserve">    调出资金</t>
  </si>
  <si>
    <t xml:space="preserve">       政府性基金调出资金</t>
  </si>
  <si>
    <t xml:space="preserve">    年终结转</t>
  </si>
  <si>
    <t>收入总计</t>
  </si>
  <si>
    <t>支出总计</t>
  </si>
  <si>
    <t>陆丰市2025年国有资本经营预算调整表（草案）</t>
  </si>
  <si>
    <t>一、利润收入</t>
  </si>
  <si>
    <t>一、国有资本经营预算支出</t>
  </si>
  <si>
    <t>二、股利、股息收入</t>
  </si>
  <si>
    <t xml:space="preserve">  1、解决历史遗留问题及改革成本支出</t>
  </si>
  <si>
    <t>三、产权转让收入</t>
  </si>
  <si>
    <t xml:space="preserve">  2、国有企业资本金注入</t>
  </si>
  <si>
    <t>四、清算收入</t>
  </si>
  <si>
    <t xml:space="preserve">  3、国有企业政策性补贴</t>
  </si>
  <si>
    <t>五、其他国有资本经营收入</t>
  </si>
  <si>
    <t xml:space="preserve">  4、其他国有资本经营预算支出</t>
  </si>
  <si>
    <t>六、国有资本经营预算转移支付收入</t>
  </si>
  <si>
    <t>二、转移性支出</t>
  </si>
  <si>
    <t xml:space="preserve">  1、国有资本经营预算转移支付</t>
  </si>
  <si>
    <t xml:space="preserve">  2、调出资金</t>
  </si>
  <si>
    <t>本年收入合计</t>
  </si>
  <si>
    <t>本年支出合计</t>
  </si>
  <si>
    <t>上年结转</t>
  </si>
  <si>
    <t>结转下年</t>
  </si>
  <si>
    <t>其中：净结余</t>
  </si>
  <si>
    <t xml:space="preserve">      项目结转</t>
  </si>
  <si>
    <t>陆丰市2025年新增政府性债券资金安排表</t>
  </si>
  <si>
    <t>附表5</t>
  </si>
  <si>
    <t>序号</t>
  </si>
  <si>
    <t>新增债券使用项目</t>
  </si>
  <si>
    <t>债券类型</t>
  </si>
  <si>
    <t>管理使用单位</t>
  </si>
  <si>
    <t>主管部门</t>
  </si>
  <si>
    <t>债券额度安排</t>
  </si>
  <si>
    <t>备注</t>
  </si>
  <si>
    <t>陆丰市长安路、永泰路环境提升项目</t>
  </si>
  <si>
    <t>一般债券</t>
  </si>
  <si>
    <t>陆丰市住房和城乡建设局</t>
  </si>
  <si>
    <t>陆丰市南塘消防救援站新建项目</t>
  </si>
  <si>
    <t>陆丰市消防救援大队</t>
  </si>
  <si>
    <t>国道228线甲子至南塘段改建工程</t>
  </si>
  <si>
    <t>陆丰市交通运输局</t>
  </si>
  <si>
    <t>陆丰市生活垃圾设备及收集点升级项目</t>
  </si>
  <si>
    <t>陆丰市乌坎村乡村振兴配套设施建设项目</t>
  </si>
  <si>
    <t>陆丰市东海街道办事处</t>
  </si>
  <si>
    <t>陆丰市甲港公路配套工程</t>
  </si>
  <si>
    <t>陆丰市县级及重点镇级主支流河道常态化保洁服务</t>
  </si>
  <si>
    <t>陆丰市水务局</t>
  </si>
  <si>
    <t>陆丰市碣石海工基地（二期）项目</t>
  </si>
  <si>
    <t>专项债券</t>
  </si>
  <si>
    <t>陆丰市碣石临港工业园开发有限公司</t>
  </si>
  <si>
    <t>陆丰市科技工业和信息化局</t>
  </si>
  <si>
    <t>陆丰市高质量推进农村生活污水治理项目</t>
  </si>
  <si>
    <t>陆丰市乡村振兴人居环境提升建设工程</t>
  </si>
  <si>
    <t>陆丰市农业农村局</t>
  </si>
  <si>
    <t>星都经济开发区产业园区基础设施配套工程（二期）</t>
  </si>
  <si>
    <t>陆丰星都管理办公室</t>
  </si>
  <si>
    <t>陆丰市碣石海工基地（三期）项目</t>
  </si>
  <si>
    <t>陆丰市东海镇老旧小区综合改造项目</t>
  </si>
  <si>
    <t>陆丰产业转移工业园（省级）基础设施建设项目</t>
  </si>
  <si>
    <t>陆丰市城区雨污分流及排水系统整治工程项目</t>
  </si>
  <si>
    <t>陆丰市三甲地区工业园区基础设施项目</t>
  </si>
  <si>
    <t>陆丰市市政投资建设公司</t>
  </si>
  <si>
    <t>陆丰市甲东镇人民政府</t>
  </si>
  <si>
    <t>陆丰市乡村振兴共同富裕示范带建设工程</t>
  </si>
  <si>
    <t>陆丰市乌坎滨海旅游环境综合整治项目</t>
  </si>
  <si>
    <t>收回陆丰市市政建设投资有限公司土地（回收存量闲置土地）</t>
  </si>
  <si>
    <t>陆丰市自然资源局</t>
  </si>
  <si>
    <t>有偿收回陆丰广垦置业有限公司（回收存量闲置土地）</t>
  </si>
  <si>
    <t>陆丰市乡镇公立幼儿园补短板建设项目</t>
  </si>
  <si>
    <t>陆丰市教育局</t>
  </si>
  <si>
    <t>陆丰市城东镇农村产业基础设施提升项目</t>
  </si>
  <si>
    <t>陆丰市城东街道办事处</t>
  </si>
  <si>
    <t>陆丰市职业艺体特色教育提质升级项目</t>
  </si>
  <si>
    <t>陆丰市高铁枢纽一体化建设工程</t>
  </si>
  <si>
    <t>陆丰市螺河水闸重建工程</t>
  </si>
  <si>
    <t>陆丰市水利工程建设管理中心</t>
  </si>
  <si>
    <t>陆丰市医疗卫生整体配套提升项目</t>
  </si>
  <si>
    <t>陆丰市卫生健康局</t>
  </si>
  <si>
    <t>陆丰市第二职业技术学校新建产教融合大楼、学生宿舍楼、大礼堂（兼容艺术楼）</t>
  </si>
  <si>
    <t>星都经济开发区产业园区基础设施配套工程</t>
  </si>
  <si>
    <t>陆丰市第二职业技术学校学生宿舍楼、实训大楼建设项目</t>
  </si>
  <si>
    <t>陆丰市疾病预防控制中心新建项目</t>
  </si>
  <si>
    <t>陆丰市疾病预防控制中心</t>
  </si>
  <si>
    <t>陆丰市城东街道至陂洋区域停车设施及道路升级改造工程</t>
  </si>
  <si>
    <t>陆丰市公路事务中心</t>
  </si>
  <si>
    <t>陆丰市预制菜产业园建设项目</t>
  </si>
  <si>
    <t>陆丰市螺河至碣石引水工程</t>
  </si>
  <si>
    <t>陆丰市城乡自来水有限公司</t>
  </si>
  <si>
    <t>陆丰市高级技工学校新建项目</t>
  </si>
  <si>
    <t>陆丰市人力资源和社会保障局</t>
  </si>
  <si>
    <t>陆丰市金厢镇十二岗村乡村振兴配套基础设施建设工程</t>
  </si>
  <si>
    <t>陆丰市金厢镇人民政府</t>
  </si>
  <si>
    <t>陆丰市碣石海洋工程基地护岸项目</t>
  </si>
  <si>
    <t>陆丰市碣石大桥桥闸重建工程</t>
  </si>
  <si>
    <t>陆丰市碣石渔港建设及基础设施配套工程项目</t>
  </si>
  <si>
    <t>陆丰市职业技术学校等3所职校实训配套设施及碣石新安职业技术学校教学楼建设工程项目</t>
  </si>
  <si>
    <t>陆丰市八万河水环境综合整治工程</t>
  </si>
  <si>
    <t>陆丰市碣石海洋工程基地公共区域配套项目</t>
  </si>
  <si>
    <t>陆丰市第四人民医院（陆丰市精神病院）建设项目</t>
  </si>
  <si>
    <t>陆丰市慢性病防治站</t>
  </si>
  <si>
    <t>星都经济开发区居民生活污水收集管网建设项目</t>
  </si>
  <si>
    <t>广东汕尾星都经济开发区管理委员会</t>
  </si>
  <si>
    <t>东海镇乌坎村农民公寓项目</t>
  </si>
  <si>
    <t>国道G324线陆丰穿城段改建工程</t>
  </si>
  <si>
    <t>陆丰市进站路和新324国道升级改造工程</t>
  </si>
  <si>
    <t>陆丰市东海经济开发区汕汕铁路南、东海大道西侧国有建设用地(回收存量闲置土地)3</t>
  </si>
  <si>
    <t>陆丰市存量政府投资项目</t>
  </si>
  <si>
    <t>陆丰市财政局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</si>
</sst>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_ "/>
    <numFmt numFmtId="178" formatCode="#,##0_);[Red]\(#,##0\)"/>
    <numFmt numFmtId="179" formatCode="#,##0_ "/>
    <numFmt numFmtId="180" formatCode="0;_쀀"/>
    <numFmt numFmtId="181" formatCode="_ * #,##0.0_ ;_ * \-#,##0.0_ ;_ * &quot;-&quot;??_ ;_ @_ "/>
  </numFmts>
  <fonts count="44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b/>
      <sz val="24"/>
      <name val="宋体"/>
      <charset val="134"/>
      <scheme val="major"/>
    </font>
    <font>
      <sz val="16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22"/>
      <name val="隶书"/>
      <charset val="134"/>
    </font>
    <font>
      <b/>
      <sz val="12"/>
      <name val="幼圆"/>
      <charset val="134"/>
    </font>
    <font>
      <sz val="14"/>
      <name val="宋体"/>
      <charset val="134"/>
      <scheme val="minor"/>
    </font>
    <font>
      <b/>
      <sz val="28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3" borderId="9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10">
      <alignment vertical="center"/>
    </xf>
    <xf numFmtId="0" fontId="30" fillId="0" borderId="10">
      <alignment vertical="center"/>
    </xf>
    <xf numFmtId="0" fontId="31" fillId="0" borderId="11">
      <alignment vertical="center"/>
    </xf>
    <xf numFmtId="0" fontId="31" fillId="0" borderId="0">
      <alignment vertical="center"/>
    </xf>
    <xf numFmtId="0" fontId="32" fillId="4" borderId="12">
      <alignment vertical="center"/>
    </xf>
    <xf numFmtId="0" fontId="33" fillId="5" borderId="13">
      <alignment vertical="center"/>
    </xf>
    <xf numFmtId="0" fontId="34" fillId="5" borderId="12">
      <alignment vertical="center"/>
    </xf>
    <xf numFmtId="0" fontId="35" fillId="6" borderId="14">
      <alignment vertical="center"/>
    </xf>
    <xf numFmtId="0" fontId="36" fillId="0" borderId="15">
      <alignment vertical="center"/>
    </xf>
    <xf numFmtId="0" fontId="37" fillId="0" borderId="16">
      <alignment vertical="center"/>
    </xf>
    <xf numFmtId="0" fontId="38" fillId="7" borderId="0">
      <alignment vertical="center"/>
    </xf>
    <xf numFmtId="0" fontId="39" fillId="8" borderId="0">
      <alignment vertical="center"/>
    </xf>
    <xf numFmtId="0" fontId="40" fillId="9" borderId="0">
      <alignment vertical="center"/>
    </xf>
    <xf numFmtId="0" fontId="41" fillId="10" borderId="0">
      <alignment vertical="center"/>
    </xf>
    <xf numFmtId="0" fontId="42" fillId="11" borderId="0">
      <alignment vertical="center"/>
    </xf>
    <xf numFmtId="0" fontId="42" fillId="12" borderId="0">
      <alignment vertical="center"/>
    </xf>
    <xf numFmtId="0" fontId="41" fillId="13" borderId="0">
      <alignment vertical="center"/>
    </xf>
    <xf numFmtId="0" fontId="41" fillId="14" borderId="0">
      <alignment vertical="center"/>
    </xf>
    <xf numFmtId="0" fontId="42" fillId="15" borderId="0">
      <alignment vertical="center"/>
    </xf>
    <xf numFmtId="0" fontId="42" fillId="16" borderId="0">
      <alignment vertical="center"/>
    </xf>
    <xf numFmtId="0" fontId="41" fillId="17" borderId="0">
      <alignment vertical="center"/>
    </xf>
    <xf numFmtId="0" fontId="41" fillId="18" borderId="0">
      <alignment vertical="center"/>
    </xf>
    <xf numFmtId="0" fontId="42" fillId="19" borderId="0">
      <alignment vertical="center"/>
    </xf>
    <xf numFmtId="0" fontId="42" fillId="20" borderId="0">
      <alignment vertical="center"/>
    </xf>
    <xf numFmtId="0" fontId="41" fillId="21" borderId="0">
      <alignment vertical="center"/>
    </xf>
    <xf numFmtId="0" fontId="41" fillId="22" borderId="0">
      <alignment vertical="center"/>
    </xf>
    <xf numFmtId="0" fontId="42" fillId="23" borderId="0">
      <alignment vertical="center"/>
    </xf>
    <xf numFmtId="0" fontId="42" fillId="24" borderId="0">
      <alignment vertical="center"/>
    </xf>
    <xf numFmtId="0" fontId="41" fillId="25" borderId="0">
      <alignment vertical="center"/>
    </xf>
    <xf numFmtId="0" fontId="41" fillId="26" borderId="0">
      <alignment vertical="center"/>
    </xf>
    <xf numFmtId="0" fontId="42" fillId="27" borderId="0">
      <alignment vertical="center"/>
    </xf>
    <xf numFmtId="0" fontId="42" fillId="28" borderId="0">
      <alignment vertical="center"/>
    </xf>
    <xf numFmtId="0" fontId="41" fillId="29" borderId="0">
      <alignment vertical="center"/>
    </xf>
    <xf numFmtId="0" fontId="41" fillId="30" borderId="0">
      <alignment vertical="center"/>
    </xf>
    <xf numFmtId="0" fontId="42" fillId="31" borderId="0">
      <alignment vertical="center"/>
    </xf>
    <xf numFmtId="0" fontId="42" fillId="32" borderId="0">
      <alignment vertical="center"/>
    </xf>
    <xf numFmtId="0" fontId="41" fillId="33" borderId="0">
      <alignment vertical="center"/>
    </xf>
    <xf numFmtId="0" fontId="3" fillId="0" borderId="0"/>
    <xf numFmtId="0" fontId="3" fillId="0" borderId="0"/>
    <xf numFmtId="0" fontId="0" fillId="0" borderId="0">
      <alignment vertical="center"/>
    </xf>
  </cellStyleXfs>
  <cellXfs count="147">
    <xf numFmtId="0" fontId="0" fillId="0" borderId="0" xfId="0" applyAlignment="1">
      <alignment vertical="center"/>
    </xf>
    <xf numFmtId="0" fontId="0" fillId="2" borderId="0" xfId="51" applyFont="1" applyFill="1">
      <alignment vertical="center"/>
    </xf>
    <xf numFmtId="0" fontId="1" fillId="2" borderId="0" xfId="51" applyFont="1" applyFill="1" applyBorder="1" applyAlignment="1">
      <alignment horizontal="center" vertical="center" wrapText="1"/>
    </xf>
    <xf numFmtId="0" fontId="2" fillId="2" borderId="0" xfId="51" applyFont="1" applyFill="1">
      <alignment vertical="center"/>
    </xf>
    <xf numFmtId="0" fontId="3" fillId="2" borderId="1" xfId="51" applyNumberFormat="1" applyFont="1" applyFill="1" applyBorder="1" applyAlignment="1">
      <alignment vertical="center"/>
    </xf>
    <xf numFmtId="0" fontId="3" fillId="2" borderId="1" xfId="51" applyNumberFormat="1" applyFont="1" applyFill="1" applyBorder="1" applyAlignment="1">
      <alignment horizontal="right" vertical="center"/>
    </xf>
    <xf numFmtId="0" fontId="4" fillId="2" borderId="2" xfId="51" applyFont="1" applyFill="1" applyBorder="1" applyAlignment="1">
      <alignment horizontal="center" vertical="center"/>
    </xf>
    <xf numFmtId="0" fontId="5" fillId="2" borderId="2" xfId="5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right" vertical="center"/>
    </xf>
    <xf numFmtId="3" fontId="7" fillId="2" borderId="2" xfId="51" applyNumberFormat="1" applyFont="1" applyFill="1" applyBorder="1" applyAlignment="1">
      <alignment horizontal="right" vertical="center"/>
    </xf>
    <xf numFmtId="0" fontId="8" fillId="2" borderId="2" xfId="51" applyFont="1" applyFill="1" applyBorder="1" applyAlignment="1">
      <alignment horizontal="center" vertical="center"/>
    </xf>
    <xf numFmtId="3" fontId="8" fillId="2" borderId="2" xfId="51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/>
    <xf numFmtId="0" fontId="1" fillId="2" borderId="0" xfId="0" applyNumberFormat="1" applyFont="1" applyFill="1" applyBorder="1" applyAlignment="1" applyProtection="1">
      <alignment horizontal="center" vertical="center"/>
    </xf>
    <xf numFmtId="0" fontId="9" fillId="2" borderId="0" xfId="0" applyNumberFormat="1" applyFont="1" applyFill="1" applyBorder="1" applyAlignment="1" applyProtection="1">
      <alignment horizontal="right" vertical="center"/>
    </xf>
    <xf numFmtId="0" fontId="9" fillId="2" borderId="0" xfId="0" applyNumberFormat="1" applyFont="1" applyFill="1" applyAlignment="1" applyProtection="1">
      <alignment horizontal="right" vertical="center"/>
    </xf>
    <xf numFmtId="0" fontId="9" fillId="2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50" applyNumberFormat="1" applyFont="1" applyFill="1" applyBorder="1" applyAlignment="1" applyProtection="1">
      <alignment horizontal="center" vertical="center" wrapText="1"/>
    </xf>
    <xf numFmtId="0" fontId="5" fillId="0" borderId="2" xfId="5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vertical="center" wrapText="1"/>
    </xf>
    <xf numFmtId="3" fontId="6" fillId="2" borderId="2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right" vertical="center" wrapText="1"/>
    </xf>
    <xf numFmtId="3" fontId="6" fillId="0" borderId="2" xfId="0" applyNumberFormat="1" applyFont="1" applyFill="1" applyBorder="1" applyAlignment="1" applyProtection="1">
      <alignment horizontal="left" vertical="center" wrapText="1"/>
    </xf>
    <xf numFmtId="3" fontId="6" fillId="0" borderId="2" xfId="0" applyNumberFormat="1" applyFont="1" applyFill="1" applyBorder="1" applyAlignment="1" applyProtection="1">
      <alignment horizontal="right" vertical="center" wrapText="1"/>
    </xf>
    <xf numFmtId="0" fontId="6" fillId="2" borderId="2" xfId="0" applyNumberFormat="1" applyFont="1" applyFill="1" applyBorder="1" applyAlignment="1" applyProtection="1">
      <alignment vertical="center" wrapText="1"/>
    </xf>
    <xf numFmtId="0" fontId="3" fillId="0" borderId="2" xfId="0" applyFont="1" applyFill="1" applyBorder="1" applyAlignment="1">
      <alignment vertical="center"/>
    </xf>
    <xf numFmtId="3" fontId="6" fillId="0" borderId="2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3" fontId="6" fillId="2" borderId="2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3" fontId="10" fillId="2" borderId="2" xfId="0" applyNumberFormat="1" applyFont="1" applyFill="1" applyBorder="1" applyAlignment="1" applyProtection="1">
      <alignment vertical="center" wrapText="1"/>
    </xf>
    <xf numFmtId="3" fontId="10" fillId="0" borderId="2" xfId="0" applyNumberFormat="1" applyFont="1" applyFill="1" applyBorder="1" applyAlignment="1" applyProtection="1">
      <alignment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3" fontId="10" fillId="0" borderId="2" xfId="0" applyNumberFormat="1" applyFont="1" applyFill="1" applyBorder="1" applyAlignment="1" applyProtection="1">
      <alignment horizontal="right" vertical="center" wrapText="1"/>
    </xf>
    <xf numFmtId="43" fontId="3" fillId="2" borderId="0" xfId="0" applyNumberFormat="1" applyFont="1" applyFill="1" applyBorder="1" applyAlignment="1"/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176" fontId="12" fillId="0" borderId="0" xfId="1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/>
    </xf>
    <xf numFmtId="177" fontId="14" fillId="2" borderId="2" xfId="0" applyNumberFormat="1" applyFont="1" applyFill="1" applyBorder="1" applyAlignment="1">
      <alignment horizontal="center" vertical="center" wrapText="1"/>
    </xf>
    <xf numFmtId="177" fontId="14" fillId="2" borderId="3" xfId="0" applyNumberFormat="1" applyFont="1" applyFill="1" applyBorder="1" applyAlignment="1">
      <alignment horizontal="center" vertical="center" wrapText="1"/>
    </xf>
    <xf numFmtId="177" fontId="14" fillId="0" borderId="3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177" fontId="14" fillId="2" borderId="5" xfId="0" applyNumberFormat="1" applyFont="1" applyFill="1" applyBorder="1" applyAlignment="1">
      <alignment horizontal="center" vertical="center" wrapText="1"/>
    </xf>
    <xf numFmtId="177" fontId="14" fillId="0" borderId="5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177" fontId="14" fillId="2" borderId="4" xfId="0" applyNumberFormat="1" applyFont="1" applyFill="1" applyBorder="1" applyAlignment="1">
      <alignment horizontal="center" vertical="center" wrapText="1"/>
    </xf>
    <xf numFmtId="177" fontId="14" fillId="0" borderId="4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178" fontId="5" fillId="0" borderId="2" xfId="1" applyNumberFormat="1" applyFont="1" applyFill="1" applyBorder="1" applyAlignment="1">
      <alignment horizontal="right" vertical="center"/>
    </xf>
    <xf numFmtId="179" fontId="5" fillId="0" borderId="2" xfId="1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 wrapText="1"/>
    </xf>
    <xf numFmtId="179" fontId="3" fillId="0" borderId="2" xfId="1" applyNumberFormat="1" applyFont="1" applyFill="1" applyBorder="1" applyAlignment="1">
      <alignment horizontal="right" vertical="center"/>
    </xf>
    <xf numFmtId="176" fontId="5" fillId="0" borderId="2" xfId="1" applyNumberFormat="1" applyFont="1" applyFill="1" applyBorder="1" applyAlignment="1">
      <alignment horizontal="right" vertical="center"/>
    </xf>
    <xf numFmtId="178" fontId="3" fillId="0" borderId="2" xfId="1" applyNumberFormat="1" applyFont="1" applyFill="1" applyBorder="1" applyAlignment="1">
      <alignment horizontal="right" vertical="center"/>
    </xf>
    <xf numFmtId="178" fontId="5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179" fontId="3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/>
    <xf numFmtId="179" fontId="3" fillId="0" borderId="2" xfId="0" applyNumberFormat="1" applyFont="1" applyFill="1" applyBorder="1" applyAlignment="1">
      <alignment horizontal="left" vertical="center" wrapText="1"/>
    </xf>
    <xf numFmtId="3" fontId="5" fillId="0" borderId="2" xfId="0" applyNumberFormat="1" applyFont="1" applyFill="1" applyBorder="1" applyAlignment="1" applyProtection="1">
      <alignment vertical="center" wrapText="1"/>
    </xf>
    <xf numFmtId="176" fontId="5" fillId="0" borderId="2" xfId="1" applyNumberFormat="1" applyFont="1" applyFill="1" applyBorder="1" applyAlignment="1" applyProtection="1">
      <alignment horizontal="right" vertical="center"/>
    </xf>
    <xf numFmtId="3" fontId="3" fillId="0" borderId="2" xfId="0" applyNumberFormat="1" applyFont="1" applyFill="1" applyBorder="1" applyAlignment="1" applyProtection="1">
      <alignment vertical="center" wrapText="1"/>
    </xf>
    <xf numFmtId="179" fontId="3" fillId="0" borderId="2" xfId="1" applyNumberFormat="1" applyFont="1" applyFill="1" applyBorder="1" applyAlignment="1" applyProtection="1">
      <alignment horizontal="right" vertical="center"/>
    </xf>
    <xf numFmtId="179" fontId="5" fillId="0" borderId="2" xfId="0" applyNumberFormat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178" fontId="15" fillId="0" borderId="2" xfId="1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6" fillId="0" borderId="1" xfId="0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/>
    </xf>
    <xf numFmtId="177" fontId="16" fillId="2" borderId="2" xfId="0" applyNumberFormat="1" applyFont="1" applyFill="1" applyBorder="1" applyAlignment="1">
      <alignment vertical="center" wrapText="1"/>
    </xf>
    <xf numFmtId="0" fontId="17" fillId="0" borderId="2" xfId="0" applyNumberFormat="1" applyFont="1" applyFill="1" applyBorder="1" applyAlignment="1" applyProtection="1">
      <alignment vertical="center"/>
    </xf>
    <xf numFmtId="180" fontId="17" fillId="0" borderId="2" xfId="0" applyNumberFormat="1" applyFont="1" applyFill="1" applyBorder="1" applyAlignment="1">
      <alignment vertical="center" wrapText="1"/>
    </xf>
    <xf numFmtId="177" fontId="17" fillId="0" borderId="2" xfId="0" applyNumberFormat="1" applyFont="1" applyFill="1" applyBorder="1" applyAlignment="1">
      <alignment vertical="center" wrapText="1"/>
    </xf>
    <xf numFmtId="0" fontId="17" fillId="0" borderId="2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vertical="center"/>
    </xf>
    <xf numFmtId="181" fontId="5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horizontal="right" vertical="center"/>
    </xf>
    <xf numFmtId="181" fontId="3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58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58" fontId="5" fillId="0" borderId="3" xfId="0" applyNumberFormat="1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/>
    <xf numFmtId="0" fontId="17" fillId="0" borderId="8" xfId="0" applyFont="1" applyFill="1" applyBorder="1" applyAlignment="1"/>
    <xf numFmtId="0" fontId="21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3" fillId="0" borderId="0" xfId="49"/>
    <xf numFmtId="0" fontId="13" fillId="0" borderId="0" xfId="49" applyFont="1" applyAlignment="1">
      <alignment vertical="top"/>
    </xf>
    <xf numFmtId="0" fontId="22" fillId="0" borderId="0" xfId="49" applyFont="1" applyAlignment="1">
      <alignment horizontal="center" vertical="center" wrapText="1"/>
    </xf>
    <xf numFmtId="0" fontId="22" fillId="0" borderId="0" xfId="49" applyFont="1" applyAlignment="1">
      <alignment horizontal="center" vertical="center"/>
    </xf>
    <xf numFmtId="0" fontId="23" fillId="0" borderId="0" xfId="49" applyFont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6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tabSelected="1" workbookViewId="0">
      <selection activeCell="A3" sqref="A3"/>
    </sheetView>
  </sheetViews>
  <sheetFormatPr defaultColWidth="9" defaultRowHeight="14.25" outlineLevelRow="5"/>
  <cols>
    <col min="1" max="1" width="119.75" style="142" customWidth="1"/>
    <col min="2" max="16384" width="9" style="142"/>
  </cols>
  <sheetData>
    <row r="1" ht="58.5" customHeight="1" spans="1:1">
      <c r="A1" s="143"/>
    </row>
    <row r="2" ht="62.25" customHeight="1" spans="1:1">
      <c r="A2" s="144"/>
    </row>
    <row r="3" ht="78.75" customHeight="1" spans="1:1">
      <c r="A3" s="145" t="s">
        <v>0</v>
      </c>
    </row>
    <row r="4" ht="75.75" customHeight="1"/>
    <row r="5" ht="37.5" customHeight="1" spans="1:1">
      <c r="A5" s="146" t="s">
        <v>1</v>
      </c>
    </row>
    <row r="6" ht="56.25" customHeight="1" spans="1:1">
      <c r="A6" s="146" t="s">
        <v>2</v>
      </c>
    </row>
  </sheetData>
  <printOptions horizontalCentered="1"/>
  <pageMargins left="0.748031496062992" right="0.748031496062992" top="0.7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zoomScaleSheetLayoutView="60" workbookViewId="0">
      <pane ySplit="4" topLeftCell="A5" activePane="bottomLeft" state="frozen"/>
      <selection/>
      <selection pane="bottomLeft" activeCell="A1" sqref="A1:H1"/>
    </sheetView>
  </sheetViews>
  <sheetFormatPr defaultColWidth="9" defaultRowHeight="14.25"/>
  <cols>
    <col min="1" max="1" width="54.25" style="18" customWidth="1"/>
    <col min="2" max="4" width="11.25" style="18" customWidth="1"/>
    <col min="5" max="5" width="55" style="18" customWidth="1"/>
    <col min="6" max="8" width="11.5" style="18" customWidth="1"/>
    <col min="9" max="9" width="9" style="18"/>
    <col min="10" max="10" width="12.625" style="18"/>
    <col min="11" max="16384" width="9" style="18"/>
  </cols>
  <sheetData>
    <row r="1" ht="36.75" customHeight="1" spans="1:9">
      <c r="A1" s="116" t="s">
        <v>3</v>
      </c>
      <c r="B1" s="116"/>
      <c r="C1" s="116"/>
      <c r="D1" s="116"/>
      <c r="E1" s="116"/>
      <c r="F1" s="116"/>
      <c r="G1" s="116"/>
      <c r="H1" s="116"/>
    </row>
    <row r="2" ht="20.25" customHeight="1" spans="1:9">
      <c r="A2" s="117" t="s">
        <v>4</v>
      </c>
      <c r="B2" s="118"/>
      <c r="C2" s="118"/>
      <c r="D2" s="118"/>
      <c r="E2" s="118"/>
      <c r="H2" s="119" t="s">
        <v>5</v>
      </c>
    </row>
    <row r="3" ht="21.95" customHeight="1" spans="1:9">
      <c r="A3" s="120" t="s">
        <v>6</v>
      </c>
      <c r="B3" s="121" t="s">
        <v>7</v>
      </c>
      <c r="C3" s="122" t="s">
        <v>8</v>
      </c>
      <c r="D3" s="123" t="s">
        <v>9</v>
      </c>
      <c r="E3" s="124" t="s">
        <v>10</v>
      </c>
      <c r="F3" s="125" t="s">
        <v>7</v>
      </c>
      <c r="G3" s="123" t="s">
        <v>8</v>
      </c>
      <c r="H3" s="123" t="s">
        <v>9</v>
      </c>
    </row>
    <row r="4" ht="21.95" customHeight="1" spans="1:9">
      <c r="A4" s="126"/>
      <c r="B4" s="127"/>
      <c r="C4" s="127"/>
      <c r="D4" s="128"/>
      <c r="E4" s="124"/>
      <c r="F4" s="128"/>
      <c r="G4" s="128"/>
      <c r="H4" s="128"/>
    </row>
    <row r="5" ht="20.1" customHeight="1" spans="1:9">
      <c r="A5" s="129" t="s">
        <v>11</v>
      </c>
      <c r="B5" s="129">
        <v>176527</v>
      </c>
      <c r="C5" s="129">
        <f t="shared" ref="C5:C16" si="0">D5-B5</f>
        <v>11973</v>
      </c>
      <c r="D5" s="130">
        <f>D6+D7</f>
        <v>188500</v>
      </c>
      <c r="E5" s="131" t="s">
        <v>12</v>
      </c>
      <c r="F5" s="132">
        <f>F6+F7</f>
        <v>907971</v>
      </c>
      <c r="G5" s="132">
        <f>G6+G7</f>
        <v>5939</v>
      </c>
      <c r="H5" s="132">
        <f>H6+H7</f>
        <v>913910</v>
      </c>
      <c r="I5" s="133"/>
    </row>
    <row r="6" ht="20.1" customHeight="1" spans="1:9">
      <c r="A6" s="129" t="s">
        <v>13</v>
      </c>
      <c r="B6" s="129">
        <v>81032</v>
      </c>
      <c r="C6" s="129">
        <f t="shared" si="0"/>
        <v>2968</v>
      </c>
      <c r="D6" s="130">
        <v>84000</v>
      </c>
      <c r="E6" s="131" t="s">
        <v>14</v>
      </c>
      <c r="F6" s="132">
        <v>513971</v>
      </c>
      <c r="G6" s="132">
        <f t="shared" ref="G6:G12" si="1">H6-F6</f>
        <v>5939</v>
      </c>
      <c r="H6" s="134">
        <v>519910</v>
      </c>
    </row>
    <row r="7" ht="20.1" customHeight="1" spans="1:9">
      <c r="A7" s="129" t="s">
        <v>15</v>
      </c>
      <c r="B7" s="129">
        <v>95495</v>
      </c>
      <c r="C7" s="129">
        <f t="shared" si="0"/>
        <v>9005</v>
      </c>
      <c r="D7" s="130">
        <v>104500</v>
      </c>
      <c r="E7" s="130" t="s">
        <v>16</v>
      </c>
      <c r="F7" s="132">
        <v>394000</v>
      </c>
      <c r="G7" s="132">
        <f t="shared" si="1"/>
        <v>0</v>
      </c>
      <c r="H7" s="134">
        <v>394000</v>
      </c>
    </row>
    <row r="8" ht="20.1" customHeight="1" spans="1:9">
      <c r="A8" s="129" t="s">
        <v>17</v>
      </c>
      <c r="B8" s="129">
        <f>SUM(B9,B17,B26)</f>
        <v>640148</v>
      </c>
      <c r="C8" s="129">
        <f>SUM(C9,C17,C26)</f>
        <v>49584</v>
      </c>
      <c r="D8" s="130">
        <f>SUM(D9,D17,D26)</f>
        <v>689732</v>
      </c>
      <c r="E8" s="130" t="s">
        <v>18</v>
      </c>
      <c r="F8" s="130">
        <f>F9+F10+F11</f>
        <v>54113</v>
      </c>
      <c r="G8" s="130">
        <f>G9+G10+G11</f>
        <v>0</v>
      </c>
      <c r="H8" s="130">
        <f>H9+H10+H11</f>
        <v>54113</v>
      </c>
    </row>
    <row r="9" ht="20.1" customHeight="1" spans="1:9">
      <c r="A9" s="129" t="s">
        <v>19</v>
      </c>
      <c r="B9" s="129">
        <f>SUM(B10:B16)</f>
        <v>249779</v>
      </c>
      <c r="C9" s="129">
        <f>SUM(C10:C16)</f>
        <v>0</v>
      </c>
      <c r="D9" s="130">
        <f>SUM(D10:D16)</f>
        <v>249779</v>
      </c>
      <c r="E9" s="130" t="s">
        <v>20</v>
      </c>
      <c r="F9" s="130">
        <v>46029</v>
      </c>
      <c r="G9" s="130">
        <f t="shared" si="1"/>
        <v>0</v>
      </c>
      <c r="H9" s="130">
        <v>46029</v>
      </c>
    </row>
    <row r="10" ht="20.1" customHeight="1" spans="1:9">
      <c r="A10" s="129" t="s">
        <v>21</v>
      </c>
      <c r="B10" s="129">
        <v>10181</v>
      </c>
      <c r="C10" s="129">
        <f t="shared" si="0"/>
        <v>0</v>
      </c>
      <c r="D10" s="130">
        <v>10181</v>
      </c>
      <c r="E10" s="130" t="s">
        <v>22</v>
      </c>
      <c r="F10" s="130"/>
      <c r="G10" s="130"/>
      <c r="H10" s="135"/>
    </row>
    <row r="11" ht="20.1" customHeight="1" spans="1:9">
      <c r="A11" s="129" t="s">
        <v>23</v>
      </c>
      <c r="B11" s="129">
        <v>118473</v>
      </c>
      <c r="C11" s="129">
        <f t="shared" si="0"/>
        <v>0</v>
      </c>
      <c r="D11" s="130">
        <v>118473</v>
      </c>
      <c r="E11" s="130" t="s">
        <v>24</v>
      </c>
      <c r="F11" s="130">
        <v>8084</v>
      </c>
      <c r="G11" s="130">
        <f t="shared" si="1"/>
        <v>0</v>
      </c>
      <c r="H11" s="130">
        <v>8084</v>
      </c>
    </row>
    <row r="12" ht="20.1" customHeight="1" spans="1:9">
      <c r="A12" s="129" t="s">
        <v>25</v>
      </c>
      <c r="B12" s="129">
        <v>78557</v>
      </c>
      <c r="C12" s="129">
        <f t="shared" si="0"/>
        <v>0</v>
      </c>
      <c r="D12" s="130">
        <v>78557</v>
      </c>
      <c r="E12" s="130" t="s">
        <v>26</v>
      </c>
      <c r="F12" s="130">
        <v>2824</v>
      </c>
      <c r="G12" s="130">
        <f t="shared" si="1"/>
        <v>-2824</v>
      </c>
      <c r="H12" s="130">
        <v>0</v>
      </c>
    </row>
    <row r="13" ht="20.1" customHeight="1" spans="1:9">
      <c r="A13" s="129" t="s">
        <v>27</v>
      </c>
      <c r="B13" s="129">
        <v>17467</v>
      </c>
      <c r="C13" s="129">
        <f t="shared" si="0"/>
        <v>0</v>
      </c>
      <c r="D13" s="130">
        <v>17467</v>
      </c>
      <c r="E13" s="136" t="s">
        <v>28</v>
      </c>
      <c r="F13" s="130"/>
      <c r="G13" s="130"/>
      <c r="H13" s="135"/>
    </row>
    <row r="14" ht="20.1" customHeight="1" spans="1:9">
      <c r="A14" s="129" t="s">
        <v>29</v>
      </c>
      <c r="B14" s="129">
        <v>3773</v>
      </c>
      <c r="C14" s="129">
        <f t="shared" si="0"/>
        <v>0</v>
      </c>
      <c r="D14" s="130">
        <v>3773</v>
      </c>
      <c r="E14" s="131" t="s">
        <v>30</v>
      </c>
      <c r="F14" s="130">
        <v>1562</v>
      </c>
      <c r="G14" s="130">
        <f>H14-F14</f>
        <v>0</v>
      </c>
      <c r="H14" s="130">
        <v>1562</v>
      </c>
    </row>
    <row r="15" ht="20.1" customHeight="1" spans="1:9">
      <c r="A15" s="129" t="s">
        <v>31</v>
      </c>
      <c r="B15" s="129">
        <v>13828</v>
      </c>
      <c r="C15" s="129">
        <f t="shared" si="0"/>
        <v>0</v>
      </c>
      <c r="D15" s="130">
        <v>13828</v>
      </c>
      <c r="E15" s="130" t="s">
        <v>32</v>
      </c>
      <c r="F15" s="130"/>
      <c r="G15" s="130"/>
      <c r="H15" s="135"/>
    </row>
    <row r="16" ht="20.1" customHeight="1" spans="1:9">
      <c r="A16" s="129" t="s">
        <v>33</v>
      </c>
      <c r="B16" s="129">
        <v>7500</v>
      </c>
      <c r="C16" s="129">
        <f t="shared" si="0"/>
        <v>0</v>
      </c>
      <c r="D16" s="130">
        <v>7500</v>
      </c>
      <c r="E16" s="137"/>
      <c r="F16" s="137"/>
      <c r="G16" s="137"/>
      <c r="H16" s="138"/>
    </row>
    <row r="17" ht="20.1" customHeight="1" spans="1:8">
      <c r="A17" s="129" t="s">
        <v>34</v>
      </c>
      <c r="B17" s="129">
        <v>380000</v>
      </c>
      <c r="C17" s="129">
        <v>49584</v>
      </c>
      <c r="D17" s="130">
        <f>B17+C17</f>
        <v>429584</v>
      </c>
      <c r="E17" s="137"/>
      <c r="F17" s="137"/>
      <c r="G17" s="137"/>
      <c r="H17" s="138"/>
    </row>
    <row r="18" ht="20.1" customHeight="1" spans="1:8">
      <c r="A18" s="129" t="s">
        <v>35</v>
      </c>
      <c r="B18" s="129">
        <v>45000</v>
      </c>
      <c r="C18" s="129">
        <f t="shared" ref="C18:C21" si="2">D18-B18</f>
        <v>-35000</v>
      </c>
      <c r="D18" s="130">
        <v>10000</v>
      </c>
      <c r="E18" s="130"/>
      <c r="F18" s="130"/>
      <c r="G18" s="130"/>
      <c r="H18" s="135"/>
    </row>
    <row r="19" ht="20.1" customHeight="1" spans="1:8">
      <c r="A19" s="129" t="s">
        <v>36</v>
      </c>
      <c r="B19" s="129">
        <v>295</v>
      </c>
      <c r="C19" s="129">
        <f t="shared" si="2"/>
        <v>458</v>
      </c>
      <c r="D19" s="130">
        <v>753</v>
      </c>
      <c r="E19" s="130"/>
      <c r="F19" s="130"/>
      <c r="G19" s="130"/>
      <c r="H19" s="135"/>
    </row>
    <row r="20" ht="20.1" customHeight="1" spans="1:8">
      <c r="A20" s="129" t="s">
        <v>37</v>
      </c>
      <c r="B20" s="129">
        <f>B21+B22</f>
        <v>67000</v>
      </c>
      <c r="C20" s="129">
        <f>C21+C22</f>
        <v>-12000</v>
      </c>
      <c r="D20" s="130">
        <f>D21+D22</f>
        <v>55000</v>
      </c>
      <c r="E20" s="130"/>
      <c r="F20" s="130"/>
      <c r="G20" s="130"/>
      <c r="H20" s="135"/>
    </row>
    <row r="21" ht="20.1" customHeight="1" spans="1:8">
      <c r="A21" s="129" t="s">
        <v>38</v>
      </c>
      <c r="B21" s="129">
        <v>60000</v>
      </c>
      <c r="C21" s="129">
        <f t="shared" si="2"/>
        <v>-5000</v>
      </c>
      <c r="D21" s="130">
        <v>55000</v>
      </c>
      <c r="E21" s="130"/>
      <c r="F21" s="130"/>
      <c r="G21" s="130"/>
      <c r="H21" s="135"/>
    </row>
    <row r="22" ht="20.1" customHeight="1" spans="1:8">
      <c r="A22" s="129" t="s">
        <v>39</v>
      </c>
      <c r="B22" s="129">
        <v>7000</v>
      </c>
      <c r="C22" s="129">
        <f t="shared" ref="C22:C26" si="3">D22-B22</f>
        <v>-7000</v>
      </c>
      <c r="D22" s="130">
        <v>0</v>
      </c>
      <c r="E22" s="130"/>
      <c r="F22" s="130"/>
      <c r="G22" s="130"/>
      <c r="H22" s="135"/>
    </row>
    <row r="23" ht="20.1" customHeight="1" spans="1:8">
      <c r="A23" s="129" t="s">
        <v>40</v>
      </c>
      <c r="B23" s="129">
        <f>B24+B25</f>
        <v>23500</v>
      </c>
      <c r="C23" s="129">
        <f>C24+C25</f>
        <v>5906</v>
      </c>
      <c r="D23" s="130">
        <f>D24+D25</f>
        <v>29406</v>
      </c>
      <c r="E23" s="130"/>
      <c r="F23" s="130"/>
      <c r="G23" s="130"/>
      <c r="H23" s="135"/>
    </row>
    <row r="24" ht="20.1" customHeight="1" spans="1:8">
      <c r="A24" s="129" t="s">
        <v>41</v>
      </c>
      <c r="B24" s="129">
        <v>23500</v>
      </c>
      <c r="C24" s="129">
        <f t="shared" si="3"/>
        <v>5906</v>
      </c>
      <c r="D24" s="130">
        <v>29406</v>
      </c>
      <c r="E24" s="130"/>
      <c r="F24" s="130"/>
      <c r="G24" s="130"/>
      <c r="H24" s="135"/>
    </row>
    <row r="25" ht="20.1" customHeight="1" spans="1:8">
      <c r="A25" s="129" t="s">
        <v>42</v>
      </c>
      <c r="B25" s="129"/>
      <c r="C25" s="129"/>
      <c r="D25" s="130"/>
      <c r="E25" s="130"/>
      <c r="F25" s="130"/>
      <c r="G25" s="130"/>
      <c r="H25" s="135"/>
    </row>
    <row r="26" ht="20.1" customHeight="1" spans="1:8">
      <c r="A26" s="129" t="s">
        <v>43</v>
      </c>
      <c r="B26" s="129">
        <v>10369</v>
      </c>
      <c r="C26" s="129">
        <f t="shared" si="3"/>
        <v>0</v>
      </c>
      <c r="D26" s="130">
        <v>10369</v>
      </c>
      <c r="E26" s="130"/>
      <c r="F26" s="130"/>
      <c r="G26" s="130"/>
      <c r="H26" s="135"/>
    </row>
    <row r="27" ht="20.1" customHeight="1" spans="1:8">
      <c r="A27" s="129" t="s">
        <v>44</v>
      </c>
      <c r="B27" s="129">
        <f>B28+B29</f>
        <v>14000</v>
      </c>
      <c r="C27" s="129">
        <f>C28+C29</f>
        <v>3580</v>
      </c>
      <c r="D27" s="130">
        <f>D28+D29</f>
        <v>17580</v>
      </c>
      <c r="E27" s="130"/>
      <c r="F27" s="130"/>
      <c r="G27" s="130"/>
      <c r="H27" s="135"/>
    </row>
    <row r="28" ht="20.1" customHeight="1" spans="1:8">
      <c r="A28" s="129" t="s">
        <v>45</v>
      </c>
      <c r="B28" s="129">
        <v>14000</v>
      </c>
      <c r="C28" s="129">
        <f t="shared" ref="C28:C32" si="4">D28-B28</f>
        <v>3580</v>
      </c>
      <c r="D28" s="130">
        <v>17580</v>
      </c>
      <c r="E28" s="131" t="s">
        <v>46</v>
      </c>
      <c r="F28" s="132">
        <f>F5+F8+F12+F13+F14</f>
        <v>966470</v>
      </c>
      <c r="G28" s="132">
        <f>G5+G8+G12+G13+G14</f>
        <v>3115</v>
      </c>
      <c r="H28" s="132">
        <f>H5+H8+H12+H13+H14</f>
        <v>969585</v>
      </c>
    </row>
    <row r="29" ht="20.1" customHeight="1" spans="1:8">
      <c r="A29" s="129" t="s">
        <v>47</v>
      </c>
      <c r="B29" s="129"/>
      <c r="C29" s="129"/>
      <c r="D29" s="130"/>
      <c r="E29" s="130" t="s">
        <v>48</v>
      </c>
      <c r="F29" s="132">
        <f>F28-F7</f>
        <v>572470</v>
      </c>
      <c r="G29" s="132">
        <f>G28-G7</f>
        <v>3115</v>
      </c>
      <c r="H29" s="132">
        <f>H28-H7</f>
        <v>575585</v>
      </c>
    </row>
    <row r="30" ht="20.1" customHeight="1" spans="1:8">
      <c r="A30" s="139" t="s">
        <v>49</v>
      </c>
      <c r="B30" s="140">
        <f>B5+B9+B18+B19+B20+B26+B23+B29</f>
        <v>572470</v>
      </c>
      <c r="C30" s="140">
        <f>C5+C9+C18+C19+C20+C26+C23+C29</f>
        <v>-28663</v>
      </c>
      <c r="D30" s="132">
        <f>D5+D9+D18+D19+D20+D26+D23+D29</f>
        <v>543807</v>
      </c>
      <c r="E30" s="130" t="s">
        <v>50</v>
      </c>
      <c r="F30" s="130"/>
      <c r="G30" s="130">
        <f>H30-F30</f>
        <v>21386</v>
      </c>
      <c r="H30" s="135">
        <f>H31+H32</f>
        <v>21386</v>
      </c>
    </row>
    <row r="31" ht="20.1" customHeight="1" spans="1:8">
      <c r="A31" s="129" t="s">
        <v>51</v>
      </c>
      <c r="B31" s="129">
        <v>380000</v>
      </c>
      <c r="C31" s="129">
        <f t="shared" si="4"/>
        <v>49584</v>
      </c>
      <c r="D31" s="130">
        <f>D17</f>
        <v>429584</v>
      </c>
      <c r="E31" s="130" t="s">
        <v>52</v>
      </c>
      <c r="F31" s="130"/>
      <c r="G31" s="130">
        <f>H31-F31</f>
        <v>21386</v>
      </c>
      <c r="H31" s="135">
        <v>21386</v>
      </c>
    </row>
    <row r="32" ht="20.1" customHeight="1" spans="1:8">
      <c r="A32" s="129" t="s">
        <v>53</v>
      </c>
      <c r="B32" s="129">
        <v>14000</v>
      </c>
      <c r="C32" s="129">
        <f t="shared" si="4"/>
        <v>3580</v>
      </c>
      <c r="D32" s="130">
        <f>D28</f>
        <v>17580</v>
      </c>
      <c r="E32" s="130" t="s">
        <v>54</v>
      </c>
      <c r="F32" s="130"/>
      <c r="G32" s="130"/>
      <c r="H32" s="135"/>
    </row>
    <row r="33" ht="20.1" customHeight="1" spans="1:8">
      <c r="A33" s="139" t="s">
        <v>55</v>
      </c>
      <c r="B33" s="140">
        <f>B30+B31+B32</f>
        <v>966470</v>
      </c>
      <c r="C33" s="140">
        <f>C30+C31+C32</f>
        <v>24501</v>
      </c>
      <c r="D33" s="132">
        <f>D30+D31+D32</f>
        <v>990971</v>
      </c>
      <c r="E33" s="141" t="s">
        <v>56</v>
      </c>
      <c r="F33" s="132">
        <f>F28+F30</f>
        <v>966470</v>
      </c>
      <c r="G33" s="132">
        <f>G28+G30</f>
        <v>24501</v>
      </c>
      <c r="H33" s="132">
        <f>H28+H30</f>
        <v>990971</v>
      </c>
    </row>
    <row r="34" ht="33" customHeight="1" spans="1:8">
      <c r="F34" s="48">
        <f>B33-F33</f>
        <v>0</v>
      </c>
      <c r="G34" s="48">
        <f>C33-G33</f>
        <v>0</v>
      </c>
      <c r="H34" s="48">
        <f>D33-H33</f>
        <v>0</v>
      </c>
    </row>
    <row r="38" spans="1:8">
      <c r="B38" s="18">
        <f>D24+政府性基金调整表!D28</f>
        <v>192806</v>
      </c>
    </row>
  </sheetData>
  <mergeCells count="9"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393700787401575" right="0.236220472440945" top="0.44" bottom="0.393700787401575" header="0.196850393700787" footer="0.196850393700787"/>
  <pageSetup paperSize="9" scale="77" orientation="landscape" useFirstPageNumber="1" horizontalDpi="600" verticalDpi="600"/>
  <headerFooter alignWithMargins="0">
    <oddFooter>&amp;C第 &amp;P 页，共 &amp;N 页</oddFooter>
  </headerFooter>
  <ignoredErrors>
    <ignoredError sqref="B9" formulaRange="1"/>
    <ignoredError sqref="G8 C23 C2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zoomScaleSheetLayoutView="60" workbookViewId="0">
      <selection activeCell="C31" sqref="C31"/>
    </sheetView>
  </sheetViews>
  <sheetFormatPr defaultColWidth="9" defaultRowHeight="14.25" outlineLevelCol="6"/>
  <cols>
    <col min="1" max="1" width="38.125" style="105" customWidth="1"/>
    <col min="2" max="2" width="16.5" style="105" customWidth="1"/>
    <col min="3" max="3" width="14.75" style="105" customWidth="1"/>
    <col min="4" max="4" width="13.75" style="105" customWidth="1"/>
    <col min="5" max="5" width="15.75" style="105" customWidth="1"/>
    <col min="6" max="6" width="16.75" style="105" customWidth="1"/>
    <col min="7" max="7" width="15" style="105" customWidth="1"/>
    <col min="8" max="16384" width="9" style="105"/>
  </cols>
  <sheetData>
    <row r="1" ht="35" customHeight="1" spans="1:7">
      <c r="A1" s="90" t="s">
        <v>57</v>
      </c>
      <c r="B1" s="90"/>
      <c r="C1" s="90"/>
      <c r="D1" s="90"/>
      <c r="E1" s="90"/>
      <c r="F1" s="90"/>
      <c r="G1" s="90"/>
    </row>
    <row r="2" ht="21" customHeight="1" spans="1:7">
      <c r="A2" s="106" t="s">
        <v>58</v>
      </c>
      <c r="E2" s="92"/>
      <c r="G2" s="92" t="s">
        <v>5</v>
      </c>
    </row>
    <row r="3" ht="35.25" customHeight="1" spans="1:7">
      <c r="A3" s="88" t="s">
        <v>59</v>
      </c>
      <c r="B3" s="88" t="s">
        <v>60</v>
      </c>
      <c r="C3" s="88" t="s">
        <v>61</v>
      </c>
      <c r="D3" s="88" t="s">
        <v>8</v>
      </c>
      <c r="E3" s="88" t="s">
        <v>9</v>
      </c>
      <c r="F3" s="88" t="s">
        <v>62</v>
      </c>
      <c r="G3" s="88" t="s">
        <v>63</v>
      </c>
    </row>
    <row r="4" ht="18" customHeight="1" spans="1:7">
      <c r="A4" s="107" t="s">
        <v>64</v>
      </c>
      <c r="B4" s="108">
        <f>B5+B19</f>
        <v>146186</v>
      </c>
      <c r="C4" s="108">
        <f>C5+C19</f>
        <v>176527</v>
      </c>
      <c r="D4" s="108">
        <f>D5</f>
        <v>2968</v>
      </c>
      <c r="E4" s="108">
        <f>E5+E19</f>
        <v>188500</v>
      </c>
      <c r="F4" s="109">
        <v>28.9453162409533</v>
      </c>
      <c r="G4" s="109">
        <v>13.0461900135535</v>
      </c>
    </row>
    <row r="5" ht="18" customHeight="1" spans="1:7">
      <c r="A5" s="110" t="s">
        <v>65</v>
      </c>
      <c r="B5" s="108">
        <f>SUM(B6:B18)</f>
        <v>51612</v>
      </c>
      <c r="C5" s="108">
        <f>SUM(C6:C18)</f>
        <v>81032</v>
      </c>
      <c r="D5" s="108">
        <f>SUM(D6:D18)</f>
        <v>2968</v>
      </c>
      <c r="E5" s="108">
        <f>SUM(E6:E18)</f>
        <v>84000</v>
      </c>
      <c r="F5" s="109">
        <v>62.7528481748431</v>
      </c>
      <c r="G5" s="109">
        <v>16.388627168431</v>
      </c>
    </row>
    <row r="6" ht="18" customHeight="1" spans="1:7">
      <c r="A6" s="37" t="s">
        <v>66</v>
      </c>
      <c r="B6" s="37">
        <v>13819</v>
      </c>
      <c r="C6" s="111">
        <v>27864</v>
      </c>
      <c r="D6" s="111">
        <f>3306+309</f>
        <v>3615</v>
      </c>
      <c r="E6" s="111">
        <f t="shared" ref="E6:E18" si="0">C6+D6</f>
        <v>31479</v>
      </c>
      <c r="F6" s="112">
        <v>127.795064765902</v>
      </c>
      <c r="G6" s="112">
        <v>26.5528137588345</v>
      </c>
    </row>
    <row r="7" ht="18" customHeight="1" spans="1:7">
      <c r="A7" s="37" t="s">
        <v>67</v>
      </c>
      <c r="B7" s="37">
        <v>6349</v>
      </c>
      <c r="C7" s="111">
        <v>12798</v>
      </c>
      <c r="D7" s="111">
        <f>6123+300</f>
        <v>6423</v>
      </c>
      <c r="E7" s="111">
        <f t="shared" si="0"/>
        <v>19221</v>
      </c>
      <c r="F7" s="112">
        <v>202.740589069145</v>
      </c>
      <c r="G7" s="112">
        <v>68.1892161495248</v>
      </c>
    </row>
    <row r="8" ht="18" customHeight="1" spans="1:7">
      <c r="A8" s="37" t="s">
        <v>68</v>
      </c>
      <c r="B8" s="37">
        <v>1213</v>
      </c>
      <c r="C8" s="111">
        <v>2448</v>
      </c>
      <c r="D8" s="111">
        <v>0</v>
      </c>
      <c r="E8" s="111">
        <f t="shared" si="0"/>
        <v>2448</v>
      </c>
      <c r="F8" s="112">
        <v>101.813685078318</v>
      </c>
      <c r="G8" s="112">
        <v>12.118713932399</v>
      </c>
    </row>
    <row r="9" ht="18" customHeight="1" spans="1:7">
      <c r="A9" s="37" t="s">
        <v>69</v>
      </c>
      <c r="B9" s="37">
        <v>69</v>
      </c>
      <c r="C9" s="111">
        <v>80</v>
      </c>
      <c r="D9" s="111">
        <v>0</v>
      </c>
      <c r="E9" s="111">
        <f t="shared" si="0"/>
        <v>80</v>
      </c>
      <c r="F9" s="112">
        <v>15.9420289855072</v>
      </c>
      <c r="G9" s="112">
        <v>15.9420289855072</v>
      </c>
    </row>
    <row r="10" ht="18" customHeight="1" spans="1:7">
      <c r="A10" s="37" t="s">
        <v>70</v>
      </c>
      <c r="B10" s="37">
        <v>5071</v>
      </c>
      <c r="C10" s="111">
        <v>5680</v>
      </c>
      <c r="D10" s="111">
        <v>0</v>
      </c>
      <c r="E10" s="111">
        <f t="shared" si="0"/>
        <v>5680</v>
      </c>
      <c r="F10" s="112">
        <v>12.0094655886413</v>
      </c>
      <c r="G10" s="112">
        <v>12.0094655886413</v>
      </c>
    </row>
    <row r="11" ht="18" customHeight="1" spans="1:7">
      <c r="A11" s="37" t="s">
        <v>71</v>
      </c>
      <c r="B11" s="37">
        <v>4047</v>
      </c>
      <c r="C11" s="111">
        <v>4530</v>
      </c>
      <c r="D11" s="111">
        <v>-3730</v>
      </c>
      <c r="E11" s="111">
        <f t="shared" si="0"/>
        <v>800</v>
      </c>
      <c r="F11" s="112">
        <v>-80.2322708178898</v>
      </c>
      <c r="G11" s="112">
        <v>-80.2322708178898</v>
      </c>
    </row>
    <row r="12" ht="18" customHeight="1" spans="1:7">
      <c r="A12" s="37" t="s">
        <v>72</v>
      </c>
      <c r="B12" s="37">
        <v>1619</v>
      </c>
      <c r="C12" s="111">
        <v>1810</v>
      </c>
      <c r="D12" s="111">
        <v>0</v>
      </c>
      <c r="E12" s="111">
        <f t="shared" si="0"/>
        <v>1810</v>
      </c>
      <c r="F12" s="112">
        <v>11.7974058060531</v>
      </c>
      <c r="G12" s="112">
        <v>11.7974058060531</v>
      </c>
    </row>
    <row r="13" ht="18" customHeight="1" spans="1:7">
      <c r="A13" s="37" t="s">
        <v>73</v>
      </c>
      <c r="B13" s="37">
        <v>1909</v>
      </c>
      <c r="C13" s="111">
        <v>2140</v>
      </c>
      <c r="D13" s="111">
        <v>-1540</v>
      </c>
      <c r="E13" s="111">
        <f t="shared" si="0"/>
        <v>600</v>
      </c>
      <c r="F13" s="112">
        <v>-68.5699319015191</v>
      </c>
      <c r="G13" s="112">
        <v>-68.5699319015191</v>
      </c>
    </row>
    <row r="14" ht="18" customHeight="1" spans="1:7">
      <c r="A14" s="37" t="s">
        <v>74</v>
      </c>
      <c r="B14" s="37">
        <v>4319</v>
      </c>
      <c r="C14" s="111">
        <v>8712</v>
      </c>
      <c r="D14" s="111">
        <v>0</v>
      </c>
      <c r="E14" s="111">
        <f t="shared" si="0"/>
        <v>8712</v>
      </c>
      <c r="F14" s="112">
        <v>101.713359573975</v>
      </c>
      <c r="G14" s="112">
        <v>12.0629775410975</v>
      </c>
    </row>
    <row r="15" ht="18" customHeight="1" spans="1:7">
      <c r="A15" s="37" t="s">
        <v>75</v>
      </c>
      <c r="B15" s="37">
        <v>1861</v>
      </c>
      <c r="C15" s="111">
        <v>2080</v>
      </c>
      <c r="D15" s="111">
        <v>0</v>
      </c>
      <c r="E15" s="111">
        <f t="shared" si="0"/>
        <v>2080</v>
      </c>
      <c r="F15" s="112">
        <v>11.7678667383127</v>
      </c>
      <c r="G15" s="112">
        <v>11.7678667383127</v>
      </c>
    </row>
    <row r="16" ht="18" customHeight="1" spans="1:7">
      <c r="A16" s="37" t="s">
        <v>76</v>
      </c>
      <c r="B16" s="37">
        <v>270</v>
      </c>
      <c r="C16" s="111">
        <v>300</v>
      </c>
      <c r="D16" s="111">
        <v>1400</v>
      </c>
      <c r="E16" s="111">
        <f t="shared" si="0"/>
        <v>1700</v>
      </c>
      <c r="F16" s="112">
        <v>529.62962962963</v>
      </c>
      <c r="G16" s="112">
        <v>529.62962962963</v>
      </c>
    </row>
    <row r="17" ht="18" customHeight="1" spans="1:7">
      <c r="A17" s="37" t="s">
        <v>77</v>
      </c>
      <c r="B17" s="37">
        <v>5034</v>
      </c>
      <c r="C17" s="111">
        <v>6000</v>
      </c>
      <c r="D17" s="111">
        <v>-2200</v>
      </c>
      <c r="E17" s="111">
        <f t="shared" si="0"/>
        <v>3800</v>
      </c>
      <c r="F17" s="112">
        <v>-24.5133094954311</v>
      </c>
      <c r="G17" s="112">
        <v>-24.5133094954311</v>
      </c>
    </row>
    <row r="18" ht="18" customHeight="1" spans="1:7">
      <c r="A18" s="37" t="s">
        <v>78</v>
      </c>
      <c r="B18" s="37">
        <v>6032</v>
      </c>
      <c r="C18" s="111">
        <v>6590</v>
      </c>
      <c r="D18" s="111">
        <v>-1000</v>
      </c>
      <c r="E18" s="111">
        <f t="shared" si="0"/>
        <v>5590</v>
      </c>
      <c r="F18" s="112">
        <v>-7.32758620689655</v>
      </c>
      <c r="G18" s="112">
        <v>-7.32758620689655</v>
      </c>
    </row>
    <row r="19" ht="18" customHeight="1" spans="1:7">
      <c r="A19" s="110" t="s">
        <v>79</v>
      </c>
      <c r="B19" s="113">
        <f>SUM(B20:B27)</f>
        <v>94574</v>
      </c>
      <c r="C19" s="113">
        <f>SUM(C20:C27)</f>
        <v>95495</v>
      </c>
      <c r="D19" s="113">
        <f>SUM(D20:D27)</f>
        <v>9005</v>
      </c>
      <c r="E19" s="113">
        <f>SUM(E20:E27)</f>
        <v>104500</v>
      </c>
      <c r="F19" s="109">
        <v>10.4954850170237</v>
      </c>
      <c r="G19" s="109">
        <v>10.4954850170237</v>
      </c>
    </row>
    <row r="20" ht="18" customHeight="1" spans="1:7">
      <c r="A20" s="37" t="s">
        <v>80</v>
      </c>
      <c r="B20" s="37">
        <v>25554</v>
      </c>
      <c r="C20" s="111">
        <v>3990</v>
      </c>
      <c r="D20" s="111">
        <v>1063</v>
      </c>
      <c r="E20" s="111">
        <f t="shared" ref="E20:E23" si="1">C20+D20</f>
        <v>5053</v>
      </c>
      <c r="F20" s="112">
        <v>-80.2261876809893</v>
      </c>
      <c r="G20" s="112">
        <v>-80.2261876809893</v>
      </c>
    </row>
    <row r="21" ht="18" customHeight="1" spans="1:7">
      <c r="A21" s="37" t="s">
        <v>81</v>
      </c>
      <c r="B21" s="37">
        <v>21434</v>
      </c>
      <c r="C21" s="111">
        <v>10860</v>
      </c>
      <c r="D21" s="111">
        <v>-6323</v>
      </c>
      <c r="E21" s="111">
        <f t="shared" si="1"/>
        <v>4537</v>
      </c>
      <c r="F21" s="112">
        <v>-78.832695717085</v>
      </c>
      <c r="G21" s="112">
        <v>-78.832695717085</v>
      </c>
    </row>
    <row r="22" s="104" customFormat="1" ht="18" customHeight="1" spans="1:7">
      <c r="A22" s="37" t="s">
        <v>82</v>
      </c>
      <c r="B22" s="37">
        <v>22569</v>
      </c>
      <c r="C22" s="111">
        <v>11860</v>
      </c>
      <c r="D22" s="111">
        <v>-8595</v>
      </c>
      <c r="E22" s="111">
        <f t="shared" si="1"/>
        <v>3265</v>
      </c>
      <c r="F22" s="112">
        <v>-85.5332535779166</v>
      </c>
      <c r="G22" s="112">
        <v>-85.5332535779166</v>
      </c>
    </row>
    <row r="23" s="104" customFormat="1" ht="18" customHeight="1" spans="1:7">
      <c r="A23" s="37" t="s">
        <v>83</v>
      </c>
      <c r="B23" s="37"/>
      <c r="C23" s="111"/>
      <c r="D23" s="111">
        <v>4</v>
      </c>
      <c r="E23" s="111">
        <f t="shared" si="1"/>
        <v>4</v>
      </c>
      <c r="F23" s="112"/>
      <c r="G23" s="112"/>
    </row>
    <row r="24" ht="18" customHeight="1" spans="1:7">
      <c r="A24" s="37" t="s">
        <v>84</v>
      </c>
      <c r="B24" s="37">
        <v>8356</v>
      </c>
      <c r="C24" s="111">
        <v>54365</v>
      </c>
      <c r="D24" s="111">
        <v>26306</v>
      </c>
      <c r="E24" s="111">
        <f t="shared" ref="E24:E27" si="2">C24+D24</f>
        <v>80671</v>
      </c>
      <c r="F24" s="112">
        <v>865.426041168023</v>
      </c>
      <c r="G24" s="112">
        <v>865.426041168023</v>
      </c>
    </row>
    <row r="25" ht="18" customHeight="1" spans="1:7">
      <c r="A25" s="37" t="s">
        <v>85</v>
      </c>
      <c r="B25" s="37">
        <v>11082</v>
      </c>
      <c r="C25" s="111">
        <v>10660</v>
      </c>
      <c r="D25" s="111">
        <v>-1460</v>
      </c>
      <c r="E25" s="111">
        <f t="shared" si="2"/>
        <v>9200</v>
      </c>
      <c r="F25" s="112">
        <v>-16.9824941346327</v>
      </c>
      <c r="G25" s="112">
        <v>-16.9824941346327</v>
      </c>
    </row>
    <row r="26" ht="18" customHeight="1" spans="1:7">
      <c r="A26" s="37" t="s">
        <v>86</v>
      </c>
      <c r="B26" s="37">
        <v>402</v>
      </c>
      <c r="C26" s="111">
        <v>300</v>
      </c>
      <c r="D26" s="111">
        <v>0</v>
      </c>
      <c r="E26" s="111">
        <f t="shared" si="2"/>
        <v>300</v>
      </c>
      <c r="F26" s="112">
        <v>-25.3731343283582</v>
      </c>
      <c r="G26" s="112">
        <v>-25.3731343283582</v>
      </c>
    </row>
    <row r="27" ht="18" customHeight="1" spans="1:7">
      <c r="A27" s="37" t="s">
        <v>87</v>
      </c>
      <c r="B27" s="37">
        <v>5177</v>
      </c>
      <c r="C27" s="111">
        <v>3460</v>
      </c>
      <c r="D27" s="111">
        <v>-1990</v>
      </c>
      <c r="E27" s="111">
        <f t="shared" si="2"/>
        <v>1470</v>
      </c>
      <c r="F27" s="112">
        <v>-71.6051767432876</v>
      </c>
      <c r="G27" s="112">
        <v>-71.6051767432876</v>
      </c>
    </row>
    <row r="28" ht="18" customHeight="1" spans="1:7">
      <c r="A28" s="114" t="s">
        <v>88</v>
      </c>
      <c r="B28" s="37"/>
      <c r="C28" s="111"/>
      <c r="D28" s="111"/>
      <c r="E28" s="111"/>
      <c r="F28" s="37"/>
      <c r="G28" s="112"/>
    </row>
    <row r="29" ht="21.75" customHeight="1" spans="1:7">
      <c r="A29" s="115"/>
    </row>
  </sheetData>
  <mergeCells count="1">
    <mergeCell ref="A1:G1"/>
  </mergeCells>
  <printOptions horizontalCentered="1"/>
  <pageMargins left="0.590551181102362" right="0.511811023622047" top="0.34" bottom="0.433070866141732" header="0.196850393700787" footer="0.196850393700787"/>
  <pageSetup paperSize="9" scale="99" firstPageNumber="2" orientation="landscape" useFirstPageNumber="1" horizontalDpi="600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zoomScaleSheetLayoutView="60" workbookViewId="0">
      <pane ySplit="4" topLeftCell="A5" activePane="bottomLeft" state="frozen"/>
      <selection/>
      <selection pane="bottomLeft" activeCell="J8" sqref="J8"/>
    </sheetView>
  </sheetViews>
  <sheetFormatPr defaultColWidth="9" defaultRowHeight="14.25" outlineLevelCol="6"/>
  <cols>
    <col min="1" max="1" width="79.5" style="50" customWidth="1"/>
    <col min="2" max="5" width="20.25" style="50" customWidth="1"/>
  </cols>
  <sheetData>
    <row r="1" ht="34" customHeight="1" spans="1:7">
      <c r="A1" s="90" t="s">
        <v>89</v>
      </c>
      <c r="B1" s="90"/>
      <c r="C1" s="90"/>
      <c r="D1" s="90"/>
      <c r="E1" s="90"/>
    </row>
    <row r="2" ht="21" customHeight="1" spans="1:7">
      <c r="A2" s="91" t="s">
        <v>90</v>
      </c>
      <c r="E2" s="92" t="s">
        <v>5</v>
      </c>
    </row>
    <row r="3" ht="28" customHeight="1" spans="1:7">
      <c r="A3" s="93" t="s">
        <v>59</v>
      </c>
      <c r="B3" s="93" t="s">
        <v>91</v>
      </c>
      <c r="C3" s="93" t="s">
        <v>92</v>
      </c>
      <c r="D3" s="94"/>
      <c r="E3" s="93" t="s">
        <v>9</v>
      </c>
    </row>
    <row r="4" s="18" customFormat="1" ht="32" customHeight="1" spans="1:7">
      <c r="A4" s="95"/>
      <c r="B4" s="93"/>
      <c r="C4" s="93" t="s">
        <v>93</v>
      </c>
      <c r="D4" s="93" t="s">
        <v>94</v>
      </c>
      <c r="E4" s="95"/>
    </row>
    <row r="5" s="18" customFormat="1" ht="24" customHeight="1" spans="1:7">
      <c r="A5" s="96" t="s">
        <v>95</v>
      </c>
      <c r="B5" s="97">
        <f>B6+B8+B9+B10+B11+B13+B14+B15+B16+B17+B18+B19+B20+B23+B24+B25+B26+B27+B29+B30+B31+B32</f>
        <v>907970.626887</v>
      </c>
      <c r="C5" s="97">
        <f>C6+C8+C9+C10+C11+C13+C14+C15+C16+C17+C18+C19+C20+C23+C24+C25+C26+C27+C29+C30+C31+C32</f>
        <v>0</v>
      </c>
      <c r="D5" s="97">
        <f>D6+D8+D9+D10+D11+D13+D14+D15+D16+D17+D18+D19+D20+D23+D24+D25+D26+D27+D29+D30+D31+D32</f>
        <v>5939</v>
      </c>
      <c r="E5" s="97">
        <f>E6+E8+E9+E10+E11+E13+E14+E15+E16+E17+E18+E19+E20+E23+E24+E25+E26+E27+E29+E30+E31+E32</f>
        <v>913909.626887</v>
      </c>
      <c r="G5" s="48"/>
    </row>
    <row r="6" ht="21" customHeight="1" spans="1:7">
      <c r="A6" s="98" t="s">
        <v>96</v>
      </c>
      <c r="B6" s="99">
        <v>68460.578295</v>
      </c>
      <c r="C6" s="99"/>
      <c r="D6" s="100">
        <f>D7</f>
        <v>2500</v>
      </c>
      <c r="E6" s="100">
        <f>68460.578295+2500</f>
        <v>70960.578295</v>
      </c>
    </row>
    <row r="7" ht="21" customHeight="1" spans="1:7">
      <c r="A7" s="98" t="s">
        <v>97</v>
      </c>
      <c r="B7" s="99"/>
      <c r="C7" s="99"/>
      <c r="D7" s="100">
        <v>2500</v>
      </c>
      <c r="E7" s="100"/>
    </row>
    <row r="8" ht="21" customHeight="1" spans="1:7">
      <c r="A8" s="98" t="s">
        <v>98</v>
      </c>
      <c r="B8" s="99">
        <v>206</v>
      </c>
      <c r="C8" s="99"/>
      <c r="D8" s="100">
        <f>E8-B8</f>
        <v>0</v>
      </c>
      <c r="E8" s="100">
        <v>206</v>
      </c>
    </row>
    <row r="9" ht="21" customHeight="1" spans="1:7">
      <c r="A9" s="98" t="s">
        <v>99</v>
      </c>
      <c r="B9" s="99">
        <v>48122.1155</v>
      </c>
      <c r="C9" s="99"/>
      <c r="D9" s="100">
        <f>E9-B9</f>
        <v>0</v>
      </c>
      <c r="E9" s="100">
        <v>48122.1155</v>
      </c>
    </row>
    <row r="10" ht="21" customHeight="1" spans="1:7">
      <c r="A10" s="98" t="s">
        <v>100</v>
      </c>
      <c r="B10" s="99">
        <v>243058</v>
      </c>
      <c r="C10" s="99"/>
      <c r="D10" s="100">
        <f>E10-B10</f>
        <v>0</v>
      </c>
      <c r="E10" s="100">
        <f>243058</f>
        <v>243058</v>
      </c>
    </row>
    <row r="11" ht="21" customHeight="1" spans="1:7">
      <c r="A11" s="98" t="s">
        <v>101</v>
      </c>
      <c r="B11" s="99">
        <v>1653</v>
      </c>
      <c r="C11" s="99">
        <f>C12</f>
        <v>3000</v>
      </c>
      <c r="D11" s="100">
        <f>D12</f>
        <v>0</v>
      </c>
      <c r="E11" s="100">
        <f>1653+3000</f>
        <v>4653</v>
      </c>
    </row>
    <row r="12" ht="21" customHeight="1" spans="1:7">
      <c r="A12" s="101" t="s">
        <v>102</v>
      </c>
      <c r="B12" s="99"/>
      <c r="C12" s="99">
        <v>3000</v>
      </c>
      <c r="D12" s="100">
        <v>0</v>
      </c>
      <c r="E12" s="100"/>
    </row>
    <row r="13" ht="21" customHeight="1" spans="1:7">
      <c r="A13" s="98" t="s">
        <v>103</v>
      </c>
      <c r="B13" s="99">
        <v>8167</v>
      </c>
      <c r="C13" s="99"/>
      <c r="D13" s="100">
        <f t="shared" ref="D13:D19" si="0">E13-B13</f>
        <v>0</v>
      </c>
      <c r="E13" s="100">
        <v>8167</v>
      </c>
    </row>
    <row r="14" ht="21" customHeight="1" spans="1:7">
      <c r="A14" s="98" t="s">
        <v>104</v>
      </c>
      <c r="B14" s="99">
        <v>188507</v>
      </c>
      <c r="C14" s="99"/>
      <c r="D14" s="100">
        <f t="shared" si="0"/>
        <v>0</v>
      </c>
      <c r="E14" s="100">
        <v>188507</v>
      </c>
    </row>
    <row r="15" ht="21" customHeight="1" spans="1:7">
      <c r="A15" s="98" t="s">
        <v>105</v>
      </c>
      <c r="B15" s="99">
        <v>147494</v>
      </c>
      <c r="C15" s="99"/>
      <c r="D15" s="100">
        <f t="shared" si="0"/>
        <v>0</v>
      </c>
      <c r="E15" s="100">
        <v>147494</v>
      </c>
    </row>
    <row r="16" ht="21" customHeight="1" spans="1:7">
      <c r="A16" s="98" t="s">
        <v>106</v>
      </c>
      <c r="B16" s="99">
        <v>4661.737839</v>
      </c>
      <c r="C16" s="99"/>
      <c r="D16" s="100">
        <f t="shared" si="0"/>
        <v>0</v>
      </c>
      <c r="E16" s="100">
        <v>4661.737839</v>
      </c>
    </row>
    <row r="17" ht="21" customHeight="1" spans="1:5">
      <c r="A17" s="98" t="s">
        <v>107</v>
      </c>
      <c r="B17" s="99">
        <v>17700.1044</v>
      </c>
      <c r="C17" s="99"/>
      <c r="D17" s="100">
        <f t="shared" si="0"/>
        <v>0</v>
      </c>
      <c r="E17" s="100">
        <f>17700.1044</f>
        <v>17700.1044</v>
      </c>
    </row>
    <row r="18" ht="21" customHeight="1" spans="1:5">
      <c r="A18" s="98" t="s">
        <v>108</v>
      </c>
      <c r="B18" s="99">
        <v>88375</v>
      </c>
      <c r="C18" s="99"/>
      <c r="D18" s="100">
        <f t="shared" si="0"/>
        <v>0</v>
      </c>
      <c r="E18" s="100">
        <v>88375</v>
      </c>
    </row>
    <row r="19" ht="21" customHeight="1" spans="1:5">
      <c r="A19" s="98" t="s">
        <v>109</v>
      </c>
      <c r="B19" s="99">
        <v>27981</v>
      </c>
      <c r="C19" s="99"/>
      <c r="D19" s="100">
        <f t="shared" si="0"/>
        <v>0</v>
      </c>
      <c r="E19" s="100">
        <v>27981</v>
      </c>
    </row>
    <row r="20" ht="21" customHeight="1" spans="1:5">
      <c r="A20" s="98" t="s">
        <v>110</v>
      </c>
      <c r="B20" s="99">
        <v>543.1612</v>
      </c>
      <c r="C20" s="99">
        <f>C21+C22</f>
        <v>7000</v>
      </c>
      <c r="D20" s="99">
        <f>D21+D22</f>
        <v>800</v>
      </c>
      <c r="E20" s="100">
        <f>543.1612+7600+200</f>
        <v>8343.1612</v>
      </c>
    </row>
    <row r="21" ht="21" customHeight="1" spans="1:5">
      <c r="A21" s="101" t="s">
        <v>111</v>
      </c>
      <c r="B21" s="99"/>
      <c r="C21" s="99">
        <v>7000</v>
      </c>
      <c r="D21" s="100">
        <v>600</v>
      </c>
      <c r="E21" s="100"/>
    </row>
    <row r="22" ht="21" customHeight="1" spans="1:5">
      <c r="A22" s="98" t="s">
        <v>112</v>
      </c>
      <c r="B22" s="99"/>
      <c r="C22" s="99"/>
      <c r="D22" s="100">
        <v>200</v>
      </c>
      <c r="E22" s="100"/>
    </row>
    <row r="23" ht="21" customHeight="1" spans="1:5">
      <c r="A23" s="98" t="s">
        <v>113</v>
      </c>
      <c r="B23" s="99">
        <v>640.3963</v>
      </c>
      <c r="C23" s="99"/>
      <c r="D23" s="100">
        <f>E23-B23</f>
        <v>0</v>
      </c>
      <c r="E23" s="100">
        <v>640.3963</v>
      </c>
    </row>
    <row r="24" ht="21" customHeight="1" spans="1:5">
      <c r="A24" s="98" t="s">
        <v>114</v>
      </c>
      <c r="B24" s="99">
        <v>0</v>
      </c>
      <c r="C24" s="99"/>
      <c r="D24" s="100">
        <f>E24-B24</f>
        <v>0</v>
      </c>
      <c r="E24" s="100">
        <v>0</v>
      </c>
    </row>
    <row r="25" ht="21" customHeight="1" spans="1:5">
      <c r="A25" s="98" t="s">
        <v>115</v>
      </c>
      <c r="B25" s="99">
        <v>4179.81808</v>
      </c>
      <c r="C25" s="99"/>
      <c r="D25" s="100">
        <f>E25-B25</f>
        <v>0</v>
      </c>
      <c r="E25" s="100">
        <v>4179.81808</v>
      </c>
    </row>
    <row r="26" ht="21" customHeight="1" spans="1:5">
      <c r="A26" s="98" t="s">
        <v>116</v>
      </c>
      <c r="B26" s="99">
        <v>19543.290877</v>
      </c>
      <c r="C26" s="99"/>
      <c r="D26" s="100">
        <f>E26-B26</f>
        <v>0</v>
      </c>
      <c r="E26" s="100">
        <v>19543.290877</v>
      </c>
    </row>
    <row r="27" ht="21" customHeight="1" spans="1:5">
      <c r="A27" s="98" t="s">
        <v>117</v>
      </c>
      <c r="B27" s="99">
        <v>2650</v>
      </c>
      <c r="C27" s="99"/>
      <c r="D27" s="100">
        <f>D28</f>
        <v>2639</v>
      </c>
      <c r="E27" s="100">
        <f>2650+2639</f>
        <v>5289</v>
      </c>
    </row>
    <row r="28" ht="21" customHeight="1" spans="1:5">
      <c r="A28" s="98" t="s">
        <v>118</v>
      </c>
      <c r="B28" s="99"/>
      <c r="C28" s="99"/>
      <c r="D28" s="100">
        <v>2639</v>
      </c>
      <c r="E28" s="100"/>
    </row>
    <row r="29" ht="21" customHeight="1" spans="1:5">
      <c r="A29" s="98" t="s">
        <v>119</v>
      </c>
      <c r="B29" s="99">
        <v>3407.424396</v>
      </c>
      <c r="C29" s="99"/>
      <c r="D29" s="100">
        <f>E29-B29</f>
        <v>0</v>
      </c>
      <c r="E29" s="100">
        <v>3407.424396</v>
      </c>
    </row>
    <row r="30" ht="21" customHeight="1" spans="1:5">
      <c r="A30" s="98" t="s">
        <v>120</v>
      </c>
      <c r="B30" s="99">
        <v>10000</v>
      </c>
      <c r="C30" s="100">
        <f>E30-B30</f>
        <v>-10000</v>
      </c>
      <c r="D30" s="100"/>
      <c r="E30" s="100">
        <v>0</v>
      </c>
    </row>
    <row r="31" ht="21" customHeight="1" spans="1:5">
      <c r="A31" s="98" t="s">
        <v>121</v>
      </c>
      <c r="B31" s="99">
        <v>5500</v>
      </c>
      <c r="C31" s="99"/>
      <c r="D31" s="100">
        <f>E31-B31</f>
        <v>0</v>
      </c>
      <c r="E31" s="100">
        <v>5500</v>
      </c>
    </row>
    <row r="32" ht="21" customHeight="1" spans="1:5">
      <c r="A32" s="98" t="s">
        <v>122</v>
      </c>
      <c r="B32" s="99">
        <v>17121</v>
      </c>
      <c r="C32" s="99"/>
      <c r="D32" s="100">
        <f>E32-B32</f>
        <v>0</v>
      </c>
      <c r="E32" s="100">
        <v>17121</v>
      </c>
    </row>
    <row r="33" ht="15.75" customHeight="1" spans="1:5">
      <c r="A33" s="102"/>
      <c r="B33" s="103"/>
      <c r="C33" s="103"/>
      <c r="D33" s="103"/>
      <c r="E33" s="103"/>
    </row>
  </sheetData>
  <mergeCells count="6">
    <mergeCell ref="A1:E1"/>
    <mergeCell ref="C3:D3"/>
    <mergeCell ref="A33:E33"/>
    <mergeCell ref="A3:A4"/>
    <mergeCell ref="B3:B4"/>
    <mergeCell ref="E3:E4"/>
  </mergeCells>
  <printOptions horizontalCentered="1"/>
  <pageMargins left="0.551181102362205" right="0.433070866141732" top="0.433070866141732" bottom="0.433070866141732" header="0.236220472440945" footer="0.196850393700787"/>
  <pageSetup paperSize="9" scale="75" firstPageNumber="3" orientation="landscape" useFirstPageNumber="1" horizontalDpi="600" vertic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2"/>
  <sheetViews>
    <sheetView zoomScale="80" zoomScaleNormal="80" zoomScaleSheetLayoutView="60" workbookViewId="0">
      <pane ySplit="5" topLeftCell="A37" activePane="bottomLeft" state="frozen"/>
      <selection/>
      <selection pane="bottomLeft" activeCell="C80" sqref="C80"/>
    </sheetView>
  </sheetViews>
  <sheetFormatPr defaultColWidth="9" defaultRowHeight="14.25"/>
  <cols>
    <col min="1" max="1" width="58.4333333333333" style="50" customWidth="1"/>
    <col min="2" max="4" width="15.125" style="50" customWidth="1"/>
    <col min="5" max="5" width="59.8333333333333" style="50" customWidth="1"/>
    <col min="6" max="8" width="15.125" style="50" customWidth="1"/>
    <col min="9" max="9" width="25.7833333333333" style="50" customWidth="1"/>
    <col min="10" max="16384" width="9" style="50"/>
  </cols>
  <sheetData>
    <row r="1" ht="39.75" customHeight="1" spans="1:8">
      <c r="A1" s="51" t="s">
        <v>123</v>
      </c>
      <c r="B1" s="51"/>
      <c r="C1" s="51"/>
      <c r="D1" s="51"/>
      <c r="E1" s="51"/>
      <c r="F1" s="51"/>
      <c r="G1" s="51"/>
      <c r="H1" s="51"/>
    </row>
    <row r="2" ht="24" customHeight="1" spans="1:8">
      <c r="A2" s="52"/>
      <c r="B2" s="53"/>
      <c r="C2" s="53"/>
      <c r="D2" s="53"/>
      <c r="E2" s="52"/>
      <c r="F2" s="54"/>
      <c r="G2" s="54"/>
      <c r="H2" s="54"/>
    </row>
    <row r="3" ht="20.25" customHeight="1" spans="1:8">
      <c r="A3" s="55" t="s">
        <v>124</v>
      </c>
      <c r="B3" s="56" t="s">
        <v>125</v>
      </c>
      <c r="C3" s="57" t="s">
        <v>8</v>
      </c>
      <c r="D3" s="58" t="s">
        <v>9</v>
      </c>
      <c r="E3" s="59" t="s">
        <v>126</v>
      </c>
      <c r="F3" s="56" t="s">
        <v>125</v>
      </c>
      <c r="G3" s="57" t="s">
        <v>8</v>
      </c>
      <c r="H3" s="58" t="s">
        <v>9</v>
      </c>
    </row>
    <row r="4" ht="20.25" customHeight="1" spans="1:8">
      <c r="A4" s="55"/>
      <c r="B4" s="60"/>
      <c r="C4" s="61"/>
      <c r="D4" s="62"/>
      <c r="E4" s="63"/>
      <c r="F4" s="60"/>
      <c r="G4" s="61"/>
      <c r="H4" s="62"/>
    </row>
    <row r="5" ht="15.75" customHeight="1" spans="1:8">
      <c r="A5" s="55"/>
      <c r="B5" s="60"/>
      <c r="C5" s="64"/>
      <c r="D5" s="65"/>
      <c r="E5" s="66"/>
      <c r="F5" s="60"/>
      <c r="G5" s="64"/>
      <c r="H5" s="65"/>
    </row>
    <row r="6" ht="32.25" customHeight="1" spans="1:8">
      <c r="A6" s="67" t="s">
        <v>127</v>
      </c>
      <c r="B6" s="68"/>
      <c r="C6" s="68"/>
      <c r="D6" s="68"/>
      <c r="E6" s="67" t="s">
        <v>128</v>
      </c>
      <c r="F6" s="69">
        <f>F7</f>
        <v>13</v>
      </c>
      <c r="G6" s="69">
        <f>G7</f>
        <v>0</v>
      </c>
      <c r="H6" s="69">
        <f>H7</f>
        <v>13</v>
      </c>
    </row>
    <row r="7" ht="32.25" customHeight="1" spans="1:8">
      <c r="A7" s="67" t="s">
        <v>129</v>
      </c>
      <c r="B7" s="68"/>
      <c r="C7" s="68"/>
      <c r="D7" s="68"/>
      <c r="E7" s="70" t="s">
        <v>130</v>
      </c>
      <c r="F7" s="71">
        <v>13</v>
      </c>
      <c r="G7" s="71">
        <f>H7-F7</f>
        <v>0</v>
      </c>
      <c r="H7" s="71">
        <v>13</v>
      </c>
    </row>
    <row r="8" ht="32.25" customHeight="1" spans="1:8">
      <c r="A8" s="67" t="s">
        <v>131</v>
      </c>
      <c r="B8" s="68"/>
      <c r="C8" s="68"/>
      <c r="D8" s="68"/>
      <c r="E8" s="67" t="s">
        <v>132</v>
      </c>
      <c r="F8" s="69">
        <v>0</v>
      </c>
      <c r="G8" s="69">
        <v>0</v>
      </c>
      <c r="H8" s="69">
        <v>0</v>
      </c>
    </row>
    <row r="9" ht="32.25" customHeight="1" spans="1:8">
      <c r="A9" s="67" t="s">
        <v>133</v>
      </c>
      <c r="B9" s="68">
        <f>B10+B11+B12+B13+B14</f>
        <v>160198</v>
      </c>
      <c r="C9" s="69">
        <f>D9-B9</f>
        <v>-100186</v>
      </c>
      <c r="D9" s="68">
        <f>D10+D11+D12+D13+D14</f>
        <v>60012</v>
      </c>
      <c r="E9" s="67" t="s">
        <v>134</v>
      </c>
      <c r="F9" s="72">
        <f>F10+F21+F25+F27+F32+F35+F38</f>
        <v>80595</v>
      </c>
      <c r="G9" s="72">
        <f>G10+G21+G25+G27+G32+G35+G38</f>
        <v>-31951</v>
      </c>
      <c r="H9" s="72">
        <f>H10+H21+H25+H27+H32+H35+H38</f>
        <v>48644</v>
      </c>
    </row>
    <row r="10" ht="32.25" customHeight="1" spans="1:8">
      <c r="A10" s="70" t="s">
        <v>135</v>
      </c>
      <c r="B10" s="73">
        <v>119521</v>
      </c>
      <c r="C10" s="71">
        <f>D10-B10</f>
        <v>-60126</v>
      </c>
      <c r="D10" s="73">
        <f>59521-126</f>
        <v>59395</v>
      </c>
      <c r="E10" s="67" t="s">
        <v>136</v>
      </c>
      <c r="F10" s="74">
        <f>SUM(F11:F20)</f>
        <v>67955</v>
      </c>
      <c r="G10" s="72">
        <f>SUM(G11:G20)</f>
        <v>-31187</v>
      </c>
      <c r="H10" s="74">
        <f>SUM(H11:H20)</f>
        <v>36768</v>
      </c>
    </row>
    <row r="11" ht="32.25" customHeight="1" spans="1:8">
      <c r="A11" s="70" t="s">
        <v>137</v>
      </c>
      <c r="B11" s="73">
        <v>2000</v>
      </c>
      <c r="C11" s="71">
        <f t="shared" ref="C11:C17" si="0">D11-B11</f>
        <v>0</v>
      </c>
      <c r="D11" s="73">
        <v>2000</v>
      </c>
      <c r="E11" s="75" t="s">
        <v>138</v>
      </c>
      <c r="F11" s="73">
        <f>32216-1717-486</f>
        <v>30013</v>
      </c>
      <c r="G11" s="71">
        <f t="shared" ref="G11:G15" si="1">H11-F11</f>
        <v>-14859</v>
      </c>
      <c r="H11" s="73">
        <v>15154</v>
      </c>
    </row>
    <row r="12" ht="32.25" customHeight="1" spans="1:8">
      <c r="A12" s="70" t="s">
        <v>139</v>
      </c>
      <c r="B12" s="73">
        <v>41495</v>
      </c>
      <c r="C12" s="71">
        <f t="shared" si="0"/>
        <v>-40000</v>
      </c>
      <c r="D12" s="73">
        <v>1495</v>
      </c>
      <c r="E12" s="75" t="s">
        <v>140</v>
      </c>
      <c r="F12" s="73">
        <v>5502</v>
      </c>
      <c r="G12" s="71">
        <f t="shared" si="1"/>
        <v>-5031</v>
      </c>
      <c r="H12" s="73">
        <v>471</v>
      </c>
    </row>
    <row r="13" ht="32.25" customHeight="1" spans="1:8">
      <c r="A13" s="70" t="s">
        <v>141</v>
      </c>
      <c r="B13" s="71">
        <v>-2818</v>
      </c>
      <c r="C13" s="71">
        <f t="shared" si="0"/>
        <v>-186</v>
      </c>
      <c r="D13" s="71">
        <v>-3004</v>
      </c>
      <c r="E13" s="75" t="s">
        <v>142</v>
      </c>
      <c r="F13" s="73"/>
      <c r="G13" s="73"/>
      <c r="H13" s="73"/>
    </row>
    <row r="14" ht="32.25" customHeight="1" spans="1:8">
      <c r="A14" s="70" t="s">
        <v>143</v>
      </c>
      <c r="B14" s="73"/>
      <c r="C14" s="71">
        <f t="shared" si="0"/>
        <v>126</v>
      </c>
      <c r="D14" s="73">
        <v>126</v>
      </c>
      <c r="E14" s="75" t="s">
        <v>144</v>
      </c>
      <c r="F14" s="73">
        <v>30000</v>
      </c>
      <c r="G14" s="71">
        <f t="shared" si="1"/>
        <v>-10797</v>
      </c>
      <c r="H14" s="73">
        <v>19203</v>
      </c>
    </row>
    <row r="15" ht="32.25" customHeight="1" spans="1:8">
      <c r="A15" s="67" t="s">
        <v>145</v>
      </c>
      <c r="B15" s="68">
        <f>B16+B17</f>
        <v>1450</v>
      </c>
      <c r="C15" s="69">
        <f t="shared" ref="C15:C19" si="2">D15-B15</f>
        <v>0</v>
      </c>
      <c r="D15" s="68">
        <f>D16+D17</f>
        <v>1450</v>
      </c>
      <c r="E15" s="75" t="s">
        <v>146</v>
      </c>
      <c r="F15" s="73">
        <v>500</v>
      </c>
      <c r="G15" s="71">
        <f t="shared" si="1"/>
        <v>-500</v>
      </c>
      <c r="H15" s="73">
        <v>0</v>
      </c>
    </row>
    <row r="16" ht="32.25" customHeight="1" spans="1:8">
      <c r="A16" s="70" t="s">
        <v>147</v>
      </c>
      <c r="B16" s="73">
        <v>750</v>
      </c>
      <c r="C16" s="71">
        <f t="shared" si="0"/>
        <v>0</v>
      </c>
      <c r="D16" s="73">
        <v>750</v>
      </c>
      <c r="E16" s="75" t="s">
        <v>148</v>
      </c>
      <c r="F16" s="73"/>
      <c r="G16" s="73"/>
      <c r="H16" s="73"/>
    </row>
    <row r="17" ht="38.25" customHeight="1" spans="1:11">
      <c r="A17" s="70" t="s">
        <v>149</v>
      </c>
      <c r="B17" s="73">
        <v>700</v>
      </c>
      <c r="C17" s="71">
        <f t="shared" si="0"/>
        <v>0</v>
      </c>
      <c r="D17" s="73">
        <v>700</v>
      </c>
      <c r="E17" s="75" t="s">
        <v>150</v>
      </c>
      <c r="F17" s="73"/>
      <c r="G17" s="73"/>
      <c r="H17" s="73"/>
    </row>
    <row r="18" ht="32.25" customHeight="1" spans="1:11">
      <c r="A18" s="67" t="s">
        <v>151</v>
      </c>
      <c r="B18" s="68">
        <v>1000</v>
      </c>
      <c r="C18" s="69">
        <f t="shared" si="2"/>
        <v>-800</v>
      </c>
      <c r="D18" s="68">
        <v>200</v>
      </c>
      <c r="E18" s="75" t="s">
        <v>152</v>
      </c>
      <c r="F18" s="73"/>
      <c r="G18" s="73"/>
      <c r="H18" s="73"/>
    </row>
    <row r="19" ht="32.25" customHeight="1" spans="1:11">
      <c r="A19" s="67" t="s">
        <v>153</v>
      </c>
      <c r="B19" s="68">
        <v>3670</v>
      </c>
      <c r="C19" s="69">
        <f t="shared" si="2"/>
        <v>-1470</v>
      </c>
      <c r="D19" s="68">
        <v>2200</v>
      </c>
      <c r="E19" s="75" t="s">
        <v>154</v>
      </c>
      <c r="F19" s="73"/>
      <c r="G19" s="73"/>
      <c r="H19" s="73"/>
    </row>
    <row r="20" ht="32.25" customHeight="1" spans="1:11">
      <c r="A20" s="67" t="s">
        <v>155</v>
      </c>
      <c r="B20" s="68"/>
      <c r="C20" s="68"/>
      <c r="D20" s="68"/>
      <c r="E20" s="75" t="s">
        <v>156</v>
      </c>
      <c r="F20" s="76">
        <v>1940</v>
      </c>
      <c r="G20" s="71">
        <f>H20-F20</f>
        <v>0</v>
      </c>
      <c r="H20" s="76">
        <v>1940</v>
      </c>
    </row>
    <row r="21" ht="32.25" customHeight="1" spans="1:11">
      <c r="A21" s="67" t="s">
        <v>157</v>
      </c>
      <c r="B21" s="68"/>
      <c r="C21" s="68"/>
      <c r="D21" s="68"/>
      <c r="E21" s="77" t="s">
        <v>158</v>
      </c>
      <c r="F21" s="69"/>
      <c r="G21" s="69"/>
      <c r="H21" s="69"/>
    </row>
    <row r="22" ht="32.25" customHeight="1" spans="1:11">
      <c r="A22" s="67" t="s">
        <v>159</v>
      </c>
      <c r="B22" s="68"/>
      <c r="C22" s="68"/>
      <c r="D22" s="68"/>
      <c r="E22" s="75" t="s">
        <v>138</v>
      </c>
      <c r="F22" s="69"/>
      <c r="G22" s="69"/>
      <c r="H22" s="69"/>
    </row>
    <row r="23" ht="32.25" customHeight="1" spans="1:11">
      <c r="A23" s="70" t="s">
        <v>160</v>
      </c>
      <c r="B23" s="73"/>
      <c r="C23" s="73"/>
      <c r="D23" s="73"/>
      <c r="E23" s="75" t="s">
        <v>140</v>
      </c>
      <c r="F23" s="71"/>
      <c r="G23" s="71"/>
      <c r="H23" s="71"/>
    </row>
    <row r="24" ht="32.25" customHeight="1" spans="1:11">
      <c r="A24" s="70" t="s">
        <v>161</v>
      </c>
      <c r="B24" s="73"/>
      <c r="C24" s="73"/>
      <c r="D24" s="73"/>
      <c r="E24" s="70" t="s">
        <v>162</v>
      </c>
      <c r="F24" s="71"/>
      <c r="G24" s="71"/>
      <c r="H24" s="71"/>
    </row>
    <row r="25" ht="32.25" customHeight="1" spans="1:11">
      <c r="A25" s="70" t="s">
        <v>163</v>
      </c>
      <c r="B25" s="73"/>
      <c r="C25" s="73"/>
      <c r="D25" s="73"/>
      <c r="E25" s="67" t="s">
        <v>164</v>
      </c>
      <c r="F25" s="69">
        <v>400</v>
      </c>
      <c r="G25" s="69">
        <f>H25-F25</f>
        <v>-200</v>
      </c>
      <c r="H25" s="69">
        <v>200</v>
      </c>
    </row>
    <row r="26" ht="32.25" customHeight="1" spans="1:11">
      <c r="A26" s="70" t="s">
        <v>165</v>
      </c>
      <c r="B26" s="73"/>
      <c r="C26" s="73"/>
      <c r="D26" s="73"/>
      <c r="E26" s="70" t="s">
        <v>166</v>
      </c>
      <c r="F26" s="71">
        <v>400</v>
      </c>
      <c r="G26" s="71">
        <f>H26-F26</f>
        <v>-200</v>
      </c>
      <c r="H26" s="71">
        <v>200</v>
      </c>
    </row>
    <row r="27" ht="32.25" customHeight="1" spans="1:11">
      <c r="A27" s="67" t="s">
        <v>167</v>
      </c>
      <c r="B27" s="68">
        <f>B6+B7+B8+B9+B15+B18+B19+B20+B21+B22</f>
        <v>166318</v>
      </c>
      <c r="C27" s="69">
        <f>C6+C7+C8+C9+C15+C18+C19+C20+C21+C22</f>
        <v>-102456</v>
      </c>
      <c r="D27" s="68">
        <f>D6+D7+D8+D9+D15+D18+D19+D20+D21+D22</f>
        <v>63862</v>
      </c>
      <c r="E27" s="67" t="s">
        <v>168</v>
      </c>
      <c r="F27" s="69">
        <f>F28+F29+F30</f>
        <v>3080</v>
      </c>
      <c r="G27" s="69">
        <f>G28+G29+G30</f>
        <v>-1419</v>
      </c>
      <c r="H27" s="69">
        <f>H28+H29+H30</f>
        <v>1661</v>
      </c>
    </row>
    <row r="28" ht="32.25" customHeight="1" spans="1:11">
      <c r="A28" s="67" t="s">
        <v>169</v>
      </c>
      <c r="B28" s="68">
        <v>252000</v>
      </c>
      <c r="C28" s="69">
        <f t="shared" ref="C28:C32" si="3">D28-B28</f>
        <v>-88600</v>
      </c>
      <c r="D28" s="68">
        <v>163400</v>
      </c>
      <c r="E28" s="70" t="s">
        <v>170</v>
      </c>
      <c r="F28" s="69"/>
      <c r="G28" s="69"/>
      <c r="H28" s="69"/>
    </row>
    <row r="29" ht="32.25" customHeight="1" spans="1:11">
      <c r="A29" s="67" t="s">
        <v>171</v>
      </c>
      <c r="B29" s="68">
        <f t="shared" ref="B29:B32" si="4">1717+1395</f>
        <v>3112</v>
      </c>
      <c r="C29" s="69">
        <f t="shared" si="3"/>
        <v>0</v>
      </c>
      <c r="D29" s="68">
        <f t="shared" ref="D29:D32" si="5">1717+1395</f>
        <v>3112</v>
      </c>
      <c r="E29" s="70" t="s">
        <v>172</v>
      </c>
      <c r="F29" s="69">
        <v>3080</v>
      </c>
      <c r="G29" s="69">
        <f>H29-F29</f>
        <v>-1419</v>
      </c>
      <c r="H29" s="69">
        <v>1661</v>
      </c>
    </row>
    <row r="30" ht="32.25" customHeight="1" spans="1:11">
      <c r="A30" s="67" t="s">
        <v>173</v>
      </c>
      <c r="B30" s="68">
        <f t="shared" si="4"/>
        <v>3112</v>
      </c>
      <c r="C30" s="69">
        <f t="shared" si="3"/>
        <v>0</v>
      </c>
      <c r="D30" s="68">
        <f t="shared" si="5"/>
        <v>3112</v>
      </c>
      <c r="E30" s="70" t="s">
        <v>174</v>
      </c>
      <c r="F30" s="71"/>
      <c r="G30" s="71"/>
      <c r="H30" s="71"/>
      <c r="K30" s="78"/>
    </row>
    <row r="31" ht="32.25" customHeight="1" spans="1:11">
      <c r="A31" s="67" t="s">
        <v>175</v>
      </c>
      <c r="B31" s="68">
        <f t="shared" si="4"/>
        <v>3112</v>
      </c>
      <c r="C31" s="69">
        <f t="shared" si="3"/>
        <v>0</v>
      </c>
      <c r="D31" s="68">
        <f t="shared" si="5"/>
        <v>3112</v>
      </c>
      <c r="E31" s="70" t="s">
        <v>176</v>
      </c>
      <c r="F31" s="71"/>
      <c r="G31" s="71"/>
      <c r="H31" s="71"/>
    </row>
    <row r="32" ht="32.25" customHeight="1" spans="1:11">
      <c r="A32" s="70" t="s">
        <v>177</v>
      </c>
      <c r="B32" s="68">
        <f t="shared" si="4"/>
        <v>3112</v>
      </c>
      <c r="C32" s="69">
        <f t="shared" si="3"/>
        <v>0</v>
      </c>
      <c r="D32" s="68">
        <f t="shared" si="5"/>
        <v>3112</v>
      </c>
      <c r="E32" s="67" t="s">
        <v>178</v>
      </c>
      <c r="F32" s="69">
        <f>F33+F34</f>
        <v>9160</v>
      </c>
      <c r="G32" s="69">
        <f>H32-F32</f>
        <v>-6072</v>
      </c>
      <c r="H32" s="69">
        <f>H33+H34</f>
        <v>3088</v>
      </c>
    </row>
    <row r="33" ht="32.25" customHeight="1" spans="1:8">
      <c r="A33" s="70" t="s">
        <v>179</v>
      </c>
      <c r="B33" s="73"/>
      <c r="C33" s="73"/>
      <c r="D33" s="73"/>
      <c r="E33" s="70" t="s">
        <v>180</v>
      </c>
      <c r="F33" s="71">
        <v>9160</v>
      </c>
      <c r="G33" s="71">
        <f>H33-F33</f>
        <v>-6072</v>
      </c>
      <c r="H33" s="71">
        <v>3088</v>
      </c>
    </row>
    <row r="34" ht="32.25" customHeight="1" spans="1:8">
      <c r="A34" s="70" t="s">
        <v>181</v>
      </c>
      <c r="B34" s="68">
        <f>1717+1395</f>
        <v>3112</v>
      </c>
      <c r="C34" s="69">
        <f>D34-B34</f>
        <v>0</v>
      </c>
      <c r="D34" s="68">
        <f>1717+1395</f>
        <v>3112</v>
      </c>
      <c r="E34" s="70" t="s">
        <v>182</v>
      </c>
      <c r="F34" s="71"/>
      <c r="G34" s="71"/>
      <c r="H34" s="71"/>
    </row>
    <row r="35" ht="32.25" customHeight="1" spans="1:8">
      <c r="A35" s="67" t="s">
        <v>183</v>
      </c>
      <c r="B35" s="73"/>
      <c r="C35" s="73"/>
      <c r="D35" s="73"/>
      <c r="E35" s="67" t="s">
        <v>184</v>
      </c>
      <c r="F35" s="69"/>
      <c r="G35" s="69">
        <f t="shared" ref="G35:G39" si="6">H35-F35</f>
        <v>1200</v>
      </c>
      <c r="H35" s="69">
        <v>1200</v>
      </c>
    </row>
    <row r="36" ht="32.25" customHeight="1" spans="1:8">
      <c r="A36" s="67" t="s">
        <v>185</v>
      </c>
      <c r="B36" s="69">
        <v>3506</v>
      </c>
      <c r="C36" s="69">
        <f>D36-B36</f>
        <v>-1154</v>
      </c>
      <c r="D36" s="69">
        <v>2352</v>
      </c>
      <c r="E36" s="70" t="s">
        <v>140</v>
      </c>
      <c r="F36" s="71"/>
      <c r="G36" s="71">
        <f t="shared" si="6"/>
        <v>50</v>
      </c>
      <c r="H36" s="71">
        <v>50</v>
      </c>
    </row>
    <row r="37" ht="32.25" customHeight="1" spans="1:8">
      <c r="A37" s="67" t="s">
        <v>186</v>
      </c>
      <c r="B37" s="69"/>
      <c r="C37" s="69"/>
      <c r="D37" s="69"/>
      <c r="E37" s="70" t="s">
        <v>187</v>
      </c>
      <c r="F37" s="71"/>
      <c r="G37" s="71">
        <f t="shared" si="6"/>
        <v>1150</v>
      </c>
      <c r="H37" s="71">
        <v>1150</v>
      </c>
    </row>
    <row r="38" ht="32.25" customHeight="1" spans="1:8">
      <c r="A38" s="79"/>
      <c r="B38" s="68"/>
      <c r="C38" s="68"/>
      <c r="D38" s="68"/>
      <c r="E38" s="67" t="s">
        <v>188</v>
      </c>
      <c r="F38" s="69"/>
      <c r="G38" s="69">
        <f t="shared" si="6"/>
        <v>5727</v>
      </c>
      <c r="H38" s="69">
        <v>5727</v>
      </c>
    </row>
    <row r="39" ht="32.25" customHeight="1" spans="1:8">
      <c r="A39" s="67"/>
      <c r="B39" s="68"/>
      <c r="C39" s="68"/>
      <c r="D39" s="68"/>
      <c r="E39" s="70" t="s">
        <v>189</v>
      </c>
      <c r="F39" s="71"/>
      <c r="G39" s="71">
        <f t="shared" si="6"/>
        <v>5727</v>
      </c>
      <c r="H39" s="71">
        <v>5727</v>
      </c>
    </row>
    <row r="40" ht="32.25" customHeight="1" spans="1:8">
      <c r="A40" s="67"/>
      <c r="B40" s="68"/>
      <c r="C40" s="68"/>
      <c r="D40" s="68"/>
      <c r="E40" s="77" t="s">
        <v>190</v>
      </c>
      <c r="F40" s="69">
        <f>SUM(F41:F43)</f>
        <v>3918</v>
      </c>
      <c r="G40" s="69">
        <f>SUM(G41:G43)</f>
        <v>-1837</v>
      </c>
      <c r="H40" s="69">
        <f>SUM(H41:H43)</f>
        <v>2081</v>
      </c>
    </row>
    <row r="41" ht="32.25" customHeight="1" spans="1:8">
      <c r="A41" s="67"/>
      <c r="B41" s="68"/>
      <c r="C41" s="68"/>
      <c r="D41" s="68"/>
      <c r="E41" s="70" t="s">
        <v>191</v>
      </c>
      <c r="F41" s="71"/>
      <c r="G41" s="71"/>
      <c r="H41" s="71"/>
    </row>
    <row r="42" ht="32.25" customHeight="1" spans="1:8">
      <c r="A42" s="67"/>
      <c r="B42" s="68"/>
      <c r="C42" s="68"/>
      <c r="D42" s="68"/>
      <c r="E42" s="70" t="s">
        <v>192</v>
      </c>
      <c r="F42" s="71">
        <f>883+1441+1395+118</f>
        <v>3837</v>
      </c>
      <c r="G42" s="71">
        <f>H42-F42</f>
        <v>-1837</v>
      </c>
      <c r="H42" s="71">
        <v>2000</v>
      </c>
    </row>
    <row r="43" ht="32.25" customHeight="1" spans="1:8">
      <c r="A43" s="80"/>
      <c r="B43" s="73"/>
      <c r="C43" s="73"/>
      <c r="D43" s="73"/>
      <c r="E43" s="70" t="s">
        <v>193</v>
      </c>
      <c r="F43" s="71">
        <v>81</v>
      </c>
      <c r="G43" s="71">
        <f>H43-F43</f>
        <v>0</v>
      </c>
      <c r="H43" s="71">
        <v>81</v>
      </c>
    </row>
    <row r="44" ht="32.25" customHeight="1" spans="1:8">
      <c r="A44" s="67"/>
      <c r="B44" s="68"/>
      <c r="C44" s="68"/>
      <c r="D44" s="68"/>
      <c r="E44" s="67" t="s">
        <v>194</v>
      </c>
      <c r="F44" s="72">
        <f>F45+F51</f>
        <v>252410</v>
      </c>
      <c r="G44" s="72">
        <f>G45+G51</f>
        <v>-126119</v>
      </c>
      <c r="H44" s="72">
        <f>H45+H51</f>
        <v>126291</v>
      </c>
    </row>
    <row r="45" ht="32.25" customHeight="1" spans="1:8">
      <c r="A45" s="67"/>
      <c r="B45" s="68"/>
      <c r="C45" s="68"/>
      <c r="D45" s="68"/>
      <c r="E45" s="67" t="s">
        <v>195</v>
      </c>
      <c r="F45" s="72">
        <f>F46+F47</f>
        <v>250000</v>
      </c>
      <c r="G45" s="72">
        <f>G46+G47</f>
        <v>-125500</v>
      </c>
      <c r="H45" s="72">
        <f>H46+H47</f>
        <v>124500</v>
      </c>
    </row>
    <row r="46" ht="32.25" customHeight="1" spans="1:8">
      <c r="A46" s="67"/>
      <c r="B46" s="68"/>
      <c r="C46" s="68"/>
      <c r="D46" s="68"/>
      <c r="E46" s="70" t="s">
        <v>196</v>
      </c>
      <c r="F46" s="69"/>
      <c r="G46" s="69"/>
      <c r="H46" s="69"/>
    </row>
    <row r="47" ht="32.25" customHeight="1" spans="1:8">
      <c r="A47" s="77"/>
      <c r="B47" s="68"/>
      <c r="C47" s="68"/>
      <c r="D47" s="68"/>
      <c r="E47" s="70" t="s">
        <v>197</v>
      </c>
      <c r="F47" s="71">
        <v>250000</v>
      </c>
      <c r="G47" s="71">
        <f>H47-F47</f>
        <v>-125500</v>
      </c>
      <c r="H47" s="71">
        <v>124500</v>
      </c>
    </row>
    <row r="48" ht="32.25" customHeight="1" spans="1:8">
      <c r="A48" s="70"/>
      <c r="B48" s="73"/>
      <c r="C48" s="73"/>
      <c r="D48" s="73"/>
      <c r="E48" s="67" t="s">
        <v>198</v>
      </c>
      <c r="F48" s="72"/>
      <c r="G48" s="72"/>
      <c r="H48" s="72"/>
    </row>
    <row r="49" ht="32.25" customHeight="1" spans="1:8">
      <c r="A49" s="67"/>
      <c r="B49" s="68"/>
      <c r="C49" s="68"/>
      <c r="D49" s="68"/>
      <c r="E49" s="70" t="s">
        <v>199</v>
      </c>
      <c r="F49" s="71"/>
      <c r="G49" s="71"/>
      <c r="H49" s="71"/>
    </row>
    <row r="50" ht="32.25" customHeight="1" spans="1:8">
      <c r="A50" s="67"/>
      <c r="B50" s="68"/>
      <c r="C50" s="68"/>
      <c r="D50" s="68"/>
      <c r="E50" s="70" t="s">
        <v>200</v>
      </c>
      <c r="F50" s="71"/>
      <c r="G50" s="71"/>
      <c r="H50" s="71"/>
    </row>
    <row r="51" ht="32.25" customHeight="1" spans="1:8">
      <c r="A51" s="67"/>
      <c r="B51" s="68"/>
      <c r="C51" s="68"/>
      <c r="D51" s="68"/>
      <c r="E51" s="81" t="s">
        <v>201</v>
      </c>
      <c r="F51" s="82">
        <f>SUM(F52:F62)</f>
        <v>2410</v>
      </c>
      <c r="G51" s="82">
        <f>SUM(G52:G62)</f>
        <v>-619</v>
      </c>
      <c r="H51" s="82">
        <f>SUM(H52:H62)</f>
        <v>1791</v>
      </c>
    </row>
    <row r="52" ht="32.25" customHeight="1" spans="1:8">
      <c r="A52" s="70"/>
      <c r="B52" s="73"/>
      <c r="C52" s="73"/>
      <c r="D52" s="73"/>
      <c r="E52" s="83" t="s">
        <v>202</v>
      </c>
      <c r="F52" s="84"/>
      <c r="G52" s="84"/>
      <c r="H52" s="84"/>
    </row>
    <row r="53" ht="32.25" customHeight="1" spans="1:8">
      <c r="A53" s="70"/>
      <c r="B53" s="73"/>
      <c r="C53" s="73"/>
      <c r="D53" s="73"/>
      <c r="E53" s="83" t="s">
        <v>203</v>
      </c>
      <c r="F53" s="84">
        <v>1715</v>
      </c>
      <c r="G53" s="84">
        <f t="shared" ref="G53:G57" si="7">H53-F53</f>
        <v>-619</v>
      </c>
      <c r="H53" s="84">
        <v>1096</v>
      </c>
    </row>
    <row r="54" ht="32.25" customHeight="1" spans="1:8">
      <c r="A54" s="70"/>
      <c r="B54" s="73"/>
      <c r="C54" s="73"/>
      <c r="D54" s="73"/>
      <c r="E54" s="70" t="s">
        <v>204</v>
      </c>
      <c r="F54" s="71">
        <v>200</v>
      </c>
      <c r="G54" s="84">
        <f t="shared" si="7"/>
        <v>0</v>
      </c>
      <c r="H54" s="71">
        <v>200</v>
      </c>
    </row>
    <row r="55" ht="32.25" customHeight="1" spans="1:8">
      <c r="A55" s="70"/>
      <c r="B55" s="73"/>
      <c r="C55" s="73"/>
      <c r="D55" s="73"/>
      <c r="E55" s="70" t="s">
        <v>205</v>
      </c>
      <c r="F55" s="71"/>
      <c r="G55" s="71"/>
      <c r="H55" s="71"/>
    </row>
    <row r="56" ht="32.25" customHeight="1" spans="1:8">
      <c r="A56" s="70"/>
      <c r="B56" s="73"/>
      <c r="C56" s="73"/>
      <c r="D56" s="73"/>
      <c r="E56" s="70" t="s">
        <v>206</v>
      </c>
      <c r="F56" s="71"/>
      <c r="G56" s="71"/>
      <c r="H56" s="71"/>
    </row>
    <row r="57" ht="32.25" customHeight="1" spans="1:8">
      <c r="A57" s="70"/>
      <c r="B57" s="73"/>
      <c r="C57" s="73"/>
      <c r="D57" s="73"/>
      <c r="E57" s="70" t="s">
        <v>207</v>
      </c>
      <c r="F57" s="71">
        <f>150+158</f>
        <v>308</v>
      </c>
      <c r="G57" s="84">
        <f t="shared" si="7"/>
        <v>0</v>
      </c>
      <c r="H57" s="71">
        <v>308</v>
      </c>
    </row>
    <row r="58" ht="32.25" customHeight="1" spans="1:8">
      <c r="A58" s="70"/>
      <c r="B58" s="73"/>
      <c r="C58" s="73"/>
      <c r="D58" s="73"/>
      <c r="E58" s="70" t="s">
        <v>208</v>
      </c>
      <c r="F58" s="71"/>
      <c r="G58" s="71"/>
      <c r="H58" s="71"/>
    </row>
    <row r="59" ht="32.25" customHeight="1" spans="1:8">
      <c r="A59" s="70"/>
      <c r="B59" s="73"/>
      <c r="C59" s="73"/>
      <c r="D59" s="73"/>
      <c r="E59" s="70" t="s">
        <v>209</v>
      </c>
      <c r="F59" s="71"/>
      <c r="G59" s="71"/>
      <c r="H59" s="71"/>
    </row>
    <row r="60" ht="32.25" customHeight="1" spans="1:8">
      <c r="A60" s="70"/>
      <c r="B60" s="73"/>
      <c r="C60" s="73"/>
      <c r="D60" s="73"/>
      <c r="E60" s="70" t="s">
        <v>210</v>
      </c>
      <c r="F60" s="71"/>
      <c r="G60" s="71"/>
      <c r="H60" s="71"/>
    </row>
    <row r="61" ht="32.25" customHeight="1" spans="1:8">
      <c r="A61" s="70"/>
      <c r="B61" s="73"/>
      <c r="C61" s="73"/>
      <c r="D61" s="73"/>
      <c r="E61" s="70" t="s">
        <v>211</v>
      </c>
      <c r="F61" s="71">
        <v>150</v>
      </c>
      <c r="G61" s="71">
        <v>0</v>
      </c>
      <c r="H61" s="71">
        <v>150</v>
      </c>
    </row>
    <row r="62" ht="32.25" customHeight="1" spans="1:8">
      <c r="A62" s="70"/>
      <c r="B62" s="73"/>
      <c r="C62" s="73"/>
      <c r="D62" s="73"/>
      <c r="E62" s="70" t="s">
        <v>212</v>
      </c>
      <c r="F62" s="71">
        <v>37</v>
      </c>
      <c r="G62" s="71">
        <v>0</v>
      </c>
      <c r="H62" s="71">
        <v>37</v>
      </c>
    </row>
    <row r="63" ht="32.25" customHeight="1" spans="1:8">
      <c r="A63" s="70"/>
      <c r="B63" s="73"/>
      <c r="C63" s="73"/>
      <c r="D63" s="73"/>
      <c r="E63" s="67" t="s">
        <v>213</v>
      </c>
      <c r="F63" s="69"/>
      <c r="G63" s="69"/>
      <c r="H63" s="69"/>
    </row>
    <row r="64" ht="32.25" customHeight="1" spans="1:8">
      <c r="A64" s="70"/>
      <c r="B64" s="73"/>
      <c r="C64" s="73"/>
      <c r="D64" s="73"/>
      <c r="E64" s="67" t="s">
        <v>214</v>
      </c>
      <c r="F64" s="69">
        <f>F65</f>
        <v>41000</v>
      </c>
      <c r="G64" s="69">
        <f>G65</f>
        <v>0</v>
      </c>
      <c r="H64" s="69">
        <f>H65</f>
        <v>41000</v>
      </c>
    </row>
    <row r="65" ht="32.25" customHeight="1" spans="1:8">
      <c r="A65" s="70"/>
      <c r="B65" s="73"/>
      <c r="C65" s="73"/>
      <c r="D65" s="73"/>
      <c r="E65" s="70" t="s">
        <v>215</v>
      </c>
      <c r="F65" s="71">
        <v>41000</v>
      </c>
      <c r="G65" s="71">
        <f>H65-F65</f>
        <v>0</v>
      </c>
      <c r="H65" s="71">
        <v>41000</v>
      </c>
    </row>
    <row r="66" ht="32.25" customHeight="1" spans="1:8">
      <c r="A66" s="70"/>
      <c r="B66" s="73"/>
      <c r="C66" s="73"/>
      <c r="D66" s="73"/>
      <c r="E66" s="67" t="s">
        <v>216</v>
      </c>
      <c r="F66" s="69"/>
      <c r="G66" s="69">
        <f>H66-F66</f>
        <v>351</v>
      </c>
      <c r="H66" s="69">
        <v>351</v>
      </c>
    </row>
    <row r="67" ht="32.25" customHeight="1" spans="1:8">
      <c r="A67" s="70"/>
      <c r="B67" s="73"/>
      <c r="C67" s="73"/>
      <c r="D67" s="73"/>
      <c r="E67" s="70" t="s">
        <v>217</v>
      </c>
      <c r="F67" s="71"/>
      <c r="G67" s="71">
        <f>H67-F67</f>
        <v>351</v>
      </c>
      <c r="H67" s="71">
        <v>351</v>
      </c>
    </row>
    <row r="68" ht="32.25" customHeight="1" spans="1:8">
      <c r="A68" s="70"/>
      <c r="B68" s="73"/>
      <c r="C68" s="73"/>
      <c r="D68" s="73"/>
      <c r="E68" s="67" t="s">
        <v>218</v>
      </c>
      <c r="F68" s="72">
        <f>F6+F8+F9+F40+F44+F64+F66</f>
        <v>377936</v>
      </c>
      <c r="G68" s="72">
        <f>G6+G8+G9+G40+G44+G64+G66</f>
        <v>-159556</v>
      </c>
      <c r="H68" s="72">
        <f>H6+H8+H9+H40+H44+H64+H66</f>
        <v>218380</v>
      </c>
    </row>
    <row r="69" ht="32.25" customHeight="1" spans="1:8">
      <c r="A69" s="70"/>
      <c r="B69" s="73"/>
      <c r="C69" s="73"/>
      <c r="D69" s="73"/>
      <c r="E69" s="67" t="s">
        <v>219</v>
      </c>
      <c r="F69" s="69">
        <f>F70+F72+F75+F77+F79</f>
        <v>47000</v>
      </c>
      <c r="G69" s="69">
        <f>G70+G72+G75+G77+G79</f>
        <v>-32654</v>
      </c>
      <c r="H69" s="69">
        <f>H70+H72+H75+H77+H79</f>
        <v>14346</v>
      </c>
    </row>
    <row r="70" ht="32.25" customHeight="1" spans="1:8">
      <c r="A70" s="70"/>
      <c r="B70" s="73"/>
      <c r="C70" s="73"/>
      <c r="D70" s="73"/>
      <c r="E70" s="67" t="s">
        <v>220</v>
      </c>
      <c r="F70" s="69">
        <v>2000</v>
      </c>
      <c r="G70" s="69"/>
      <c r="H70" s="69">
        <v>2000</v>
      </c>
    </row>
    <row r="71" ht="32.25" customHeight="1" spans="1:8">
      <c r="A71" s="70"/>
      <c r="B71" s="73"/>
      <c r="C71" s="73"/>
      <c r="D71" s="73"/>
      <c r="E71" s="70" t="s">
        <v>221</v>
      </c>
      <c r="F71" s="71">
        <v>2000</v>
      </c>
      <c r="G71" s="71"/>
      <c r="H71" s="71">
        <v>2000</v>
      </c>
    </row>
    <row r="72" ht="32.25" customHeight="1" spans="1:8">
      <c r="A72" s="70"/>
      <c r="B72" s="73"/>
      <c r="C72" s="73"/>
      <c r="D72" s="73"/>
      <c r="E72" s="67" t="s">
        <v>222</v>
      </c>
      <c r="F72" s="69"/>
      <c r="G72" s="69"/>
      <c r="H72" s="69"/>
    </row>
    <row r="73" ht="32.25" customHeight="1" spans="1:8">
      <c r="A73" s="70"/>
      <c r="B73" s="73"/>
      <c r="C73" s="73"/>
      <c r="D73" s="73"/>
      <c r="E73" s="70" t="s">
        <v>223</v>
      </c>
      <c r="F73" s="71"/>
      <c r="G73" s="71"/>
      <c r="H73" s="71"/>
    </row>
    <row r="74" ht="32.25" customHeight="1" spans="1:8">
      <c r="A74" s="70"/>
      <c r="B74" s="73"/>
      <c r="C74" s="73"/>
      <c r="D74" s="73"/>
      <c r="E74" s="70" t="s">
        <v>224</v>
      </c>
      <c r="F74" s="71"/>
      <c r="G74" s="71"/>
      <c r="H74" s="71"/>
    </row>
    <row r="75" ht="32.25" customHeight="1" spans="1:8">
      <c r="A75" s="85"/>
      <c r="B75" s="68"/>
      <c r="C75" s="68"/>
      <c r="D75" s="68"/>
      <c r="E75" s="67" t="s">
        <v>225</v>
      </c>
      <c r="F75" s="69"/>
      <c r="G75" s="69"/>
      <c r="H75" s="69"/>
    </row>
    <row r="76" ht="32.25" customHeight="1" spans="1:8">
      <c r="A76" s="67"/>
      <c r="B76" s="68"/>
      <c r="C76" s="68"/>
      <c r="D76" s="68"/>
      <c r="E76" s="70" t="s">
        <v>226</v>
      </c>
      <c r="F76" s="71"/>
      <c r="G76" s="71"/>
      <c r="H76" s="71"/>
    </row>
    <row r="77" ht="32.25" customHeight="1" spans="1:8">
      <c r="A77" s="70"/>
      <c r="B77" s="73"/>
      <c r="C77" s="73"/>
      <c r="D77" s="73"/>
      <c r="E77" s="67" t="s">
        <v>227</v>
      </c>
      <c r="F77" s="72">
        <f>F78</f>
        <v>45000</v>
      </c>
      <c r="G77" s="72">
        <f>G78</f>
        <v>-35000</v>
      </c>
      <c r="H77" s="72">
        <f>H78</f>
        <v>10000</v>
      </c>
    </row>
    <row r="78" ht="32.25" customHeight="1" spans="1:8">
      <c r="A78" s="70"/>
      <c r="B78" s="73"/>
      <c r="C78" s="73"/>
      <c r="D78" s="73"/>
      <c r="E78" s="70" t="s">
        <v>228</v>
      </c>
      <c r="F78" s="71">
        <v>45000</v>
      </c>
      <c r="G78" s="71">
        <f>H78-F78</f>
        <v>-35000</v>
      </c>
      <c r="H78" s="71">
        <v>10000</v>
      </c>
    </row>
    <row r="79" ht="32.25" customHeight="1" spans="1:8">
      <c r="A79" s="70"/>
      <c r="B79" s="73"/>
      <c r="C79" s="73"/>
      <c r="D79" s="73"/>
      <c r="E79" s="67" t="s">
        <v>229</v>
      </c>
      <c r="F79" s="69"/>
      <c r="G79" s="69">
        <f>H79-F79</f>
        <v>2346</v>
      </c>
      <c r="H79" s="69">
        <f>3500-1154</f>
        <v>2346</v>
      </c>
    </row>
    <row r="80" ht="32.25" customHeight="1" spans="1:8">
      <c r="A80" s="86" t="s">
        <v>230</v>
      </c>
      <c r="B80" s="87">
        <f>B27+B28+B29+B36+B38</f>
        <v>424936</v>
      </c>
      <c r="C80" s="69">
        <f>C27+C28+C29+C36+C38</f>
        <v>-192210</v>
      </c>
      <c r="D80" s="87">
        <f>D27+D28+D29+D36+D38</f>
        <v>232726</v>
      </c>
      <c r="E80" s="88" t="s">
        <v>231</v>
      </c>
      <c r="F80" s="89">
        <f>F68+F69</f>
        <v>424936</v>
      </c>
      <c r="G80" s="89">
        <f>G68+G69</f>
        <v>-192210</v>
      </c>
      <c r="H80" s="89">
        <f>H68+H69</f>
        <v>232726</v>
      </c>
    </row>
    <row r="82" s="49" customFormat="1" ht="34" customHeight="1" spans="6:8">
      <c r="F82" s="49">
        <f>F80-B80</f>
        <v>0</v>
      </c>
      <c r="G82" s="49">
        <f>G80-C80</f>
        <v>0</v>
      </c>
      <c r="H82" s="49">
        <f>H80-D80</f>
        <v>0</v>
      </c>
    </row>
  </sheetData>
  <mergeCells count="9">
    <mergeCell ref="A1:H1"/>
    <mergeCell ref="A3:A5"/>
    <mergeCell ref="B3:B5"/>
    <mergeCell ref="C3:C5"/>
    <mergeCell ref="D3:D5"/>
    <mergeCell ref="E3:E5"/>
    <mergeCell ref="F3:F5"/>
    <mergeCell ref="G3:G5"/>
    <mergeCell ref="H3:H5"/>
  </mergeCells>
  <printOptions horizontalCentered="1"/>
  <pageMargins left="0.236111111111111" right="0.196527777777778" top="0.354166666666667" bottom="0.354166666666667" header="0.236111111111111" footer="0.196527777777778"/>
  <pageSetup paperSize="9" scale="70" fitToHeight="0" orientation="landscape" horizontalDpi="600" vertic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showGridLines="0" zoomScaleSheetLayoutView="60" workbookViewId="0">
      <pane ySplit="5" topLeftCell="A6" activePane="bottomLeft" state="frozen"/>
      <selection/>
      <selection pane="bottomLeft" activeCell="G6" sqref="G6"/>
    </sheetView>
  </sheetViews>
  <sheetFormatPr defaultColWidth="9.125" defaultRowHeight="14.25" outlineLevelCol="7"/>
  <cols>
    <col min="1" max="1" width="35.875" style="18" customWidth="1"/>
    <col min="2" max="4" width="12.75" style="18" customWidth="1"/>
    <col min="5" max="5" width="30.375" style="18" customWidth="1"/>
    <col min="6" max="8" width="13.125" style="18" customWidth="1"/>
    <col min="9" max="16384" width="9.125" style="18"/>
  </cols>
  <sheetData>
    <row r="1" ht="33.95" customHeight="1" spans="1:8">
      <c r="A1" s="19" t="s">
        <v>232</v>
      </c>
      <c r="B1" s="19"/>
      <c r="C1" s="19"/>
      <c r="D1" s="19"/>
      <c r="E1" s="19"/>
      <c r="F1" s="19"/>
      <c r="G1" s="19"/>
      <c r="H1" s="19"/>
    </row>
    <row r="2" ht="17.1" customHeight="1" spans="1:8">
      <c r="A2" s="20"/>
      <c r="B2" s="20"/>
      <c r="C2" s="20"/>
      <c r="D2" s="20"/>
      <c r="E2" s="20"/>
      <c r="F2" s="20"/>
      <c r="G2" s="21"/>
      <c r="H2" s="21"/>
    </row>
    <row r="3" ht="17.1" customHeight="1" spans="1:8">
      <c r="A3" s="22"/>
      <c r="B3" s="22"/>
      <c r="C3" s="22"/>
      <c r="D3" s="22"/>
      <c r="E3" s="22"/>
      <c r="F3" s="22"/>
      <c r="G3" s="21"/>
      <c r="H3" s="23" t="s">
        <v>5</v>
      </c>
    </row>
    <row r="4" ht="30.75" customHeight="1" spans="1:8">
      <c r="A4" s="24" t="s">
        <v>124</v>
      </c>
      <c r="B4" s="25" t="s">
        <v>91</v>
      </c>
      <c r="C4" s="26" t="s">
        <v>8</v>
      </c>
      <c r="D4" s="27" t="s">
        <v>9</v>
      </c>
      <c r="E4" s="28" t="s">
        <v>126</v>
      </c>
      <c r="F4" s="29" t="s">
        <v>91</v>
      </c>
      <c r="G4" s="27" t="s">
        <v>8</v>
      </c>
      <c r="H4" s="27" t="s">
        <v>9</v>
      </c>
    </row>
    <row r="5" ht="27" customHeight="1" spans="1:8">
      <c r="A5" s="30"/>
      <c r="B5" s="25"/>
      <c r="C5" s="26"/>
      <c r="D5" s="27"/>
      <c r="E5" s="28"/>
      <c r="F5" s="29"/>
      <c r="G5" s="27"/>
      <c r="H5" s="27"/>
    </row>
    <row r="6" s="16" customFormat="1" ht="25.5" customHeight="1" spans="1:8">
      <c r="A6" s="31" t="s">
        <v>233</v>
      </c>
      <c r="B6" s="32"/>
      <c r="C6" s="32"/>
      <c r="D6" s="33"/>
      <c r="E6" s="34" t="s">
        <v>234</v>
      </c>
      <c r="F6" s="35">
        <f>SUM(F7:F10)</f>
        <v>619</v>
      </c>
      <c r="G6" s="35">
        <f>SUM(G7:G10)</f>
        <v>0</v>
      </c>
      <c r="H6" s="35">
        <f>SUM(H7:H10)</f>
        <v>619</v>
      </c>
    </row>
    <row r="7" s="16" customFormat="1" ht="30" customHeight="1" spans="1:8">
      <c r="A7" s="36" t="s">
        <v>235</v>
      </c>
      <c r="B7" s="32">
        <v>37</v>
      </c>
      <c r="C7" s="32">
        <f t="shared" ref="C7:C11" si="0">D7-B7</f>
        <v>0</v>
      </c>
      <c r="D7" s="37">
        <v>37</v>
      </c>
      <c r="E7" s="38" t="s">
        <v>236</v>
      </c>
      <c r="F7" s="35">
        <v>200</v>
      </c>
      <c r="G7" s="35">
        <f>H7-F7</f>
        <v>0</v>
      </c>
      <c r="H7" s="35">
        <v>200</v>
      </c>
    </row>
    <row r="8" s="16" customFormat="1" ht="25.5" customHeight="1" spans="1:8">
      <c r="A8" s="36" t="s">
        <v>237</v>
      </c>
      <c r="B8" s="32">
        <v>7000</v>
      </c>
      <c r="C8" s="32">
        <f t="shared" si="0"/>
        <v>-7000</v>
      </c>
      <c r="D8" s="33">
        <v>0</v>
      </c>
      <c r="E8" s="34" t="s">
        <v>238</v>
      </c>
      <c r="F8" s="35"/>
      <c r="G8" s="35"/>
      <c r="H8" s="35"/>
    </row>
    <row r="9" s="16" customFormat="1" ht="25.5" customHeight="1" spans="1:8">
      <c r="A9" s="36" t="s">
        <v>239</v>
      </c>
      <c r="B9" s="32"/>
      <c r="C9" s="32"/>
      <c r="D9" s="33"/>
      <c r="E9" s="38" t="s">
        <v>240</v>
      </c>
      <c r="F9" s="35">
        <v>52</v>
      </c>
      <c r="G9" s="35"/>
      <c r="H9" s="35">
        <v>52</v>
      </c>
    </row>
    <row r="10" s="16" customFormat="1" ht="25.5" customHeight="1" spans="1:8">
      <c r="A10" s="36" t="s">
        <v>241</v>
      </c>
      <c r="B10" s="32"/>
      <c r="C10" s="32"/>
      <c r="D10" s="33"/>
      <c r="E10" s="38" t="s">
        <v>242</v>
      </c>
      <c r="F10" s="35">
        <v>367</v>
      </c>
      <c r="G10" s="35">
        <f>H10-F10</f>
        <v>0</v>
      </c>
      <c r="H10" s="35">
        <v>367</v>
      </c>
    </row>
    <row r="11" s="16" customFormat="1" ht="25.5" customHeight="1" spans="1:8">
      <c r="A11" s="36" t="s">
        <v>243</v>
      </c>
      <c r="B11" s="32">
        <v>526</v>
      </c>
      <c r="C11" s="32">
        <f t="shared" si="0"/>
        <v>0</v>
      </c>
      <c r="D11" s="33">
        <v>526</v>
      </c>
      <c r="E11" s="38" t="s">
        <v>244</v>
      </c>
      <c r="F11" s="35">
        <v>7000</v>
      </c>
      <c r="G11" s="35">
        <f>H11-F11</f>
        <v>-7000</v>
      </c>
      <c r="H11" s="35">
        <v>0</v>
      </c>
    </row>
    <row r="12" s="16" customFormat="1" ht="25.5" customHeight="1" spans="1:8">
      <c r="A12" s="36"/>
      <c r="B12" s="32"/>
      <c r="C12" s="32"/>
      <c r="D12" s="33"/>
      <c r="E12" s="38" t="s">
        <v>245</v>
      </c>
      <c r="F12" s="35"/>
      <c r="G12" s="35"/>
      <c r="H12" s="35"/>
    </row>
    <row r="13" s="16" customFormat="1" ht="25.5" customHeight="1" spans="1:8">
      <c r="A13" s="36"/>
      <c r="B13" s="32"/>
      <c r="C13" s="32"/>
      <c r="D13" s="33"/>
      <c r="E13" s="34" t="s">
        <v>246</v>
      </c>
      <c r="F13" s="35">
        <v>7000</v>
      </c>
      <c r="G13" s="35">
        <f>H13-F13</f>
        <v>-7000</v>
      </c>
      <c r="H13" s="35">
        <v>0</v>
      </c>
    </row>
    <row r="14" s="16" customFormat="1" ht="25.5" customHeight="1" spans="1:8">
      <c r="A14" s="36"/>
      <c r="B14" s="32"/>
      <c r="C14" s="32"/>
      <c r="D14" s="33"/>
      <c r="E14" s="34"/>
      <c r="F14" s="35"/>
      <c r="G14" s="35"/>
      <c r="H14" s="35"/>
    </row>
    <row r="15" s="16" customFormat="1" ht="25.5" customHeight="1" spans="1:8">
      <c r="A15" s="36"/>
      <c r="B15" s="32"/>
      <c r="C15" s="32"/>
      <c r="D15" s="33"/>
      <c r="E15" s="39"/>
      <c r="F15" s="35"/>
      <c r="G15" s="35"/>
      <c r="H15" s="35"/>
    </row>
    <row r="16" s="16" customFormat="1" ht="25.5" customHeight="1" spans="1:8">
      <c r="A16" s="40" t="s">
        <v>247</v>
      </c>
      <c r="B16" s="41">
        <f>SUM(B6:B11)</f>
        <v>7563</v>
      </c>
      <c r="C16" s="32">
        <f t="shared" ref="C16:C19" si="1">D16-B16</f>
        <v>-7000</v>
      </c>
      <c r="D16" s="33">
        <f>SUM(D6:D11)</f>
        <v>563</v>
      </c>
      <c r="E16" s="42" t="s">
        <v>248</v>
      </c>
      <c r="F16" s="35">
        <f>F6+F11</f>
        <v>7619</v>
      </c>
      <c r="G16" s="35">
        <f>G6+G11</f>
        <v>-7000</v>
      </c>
      <c r="H16" s="35">
        <f>H6+H11</f>
        <v>619</v>
      </c>
    </row>
    <row r="17" s="16" customFormat="1" ht="25.5" customHeight="1" spans="1:8">
      <c r="A17" s="36" t="s">
        <v>249</v>
      </c>
      <c r="B17" s="35">
        <v>56</v>
      </c>
      <c r="C17" s="32">
        <f t="shared" si="1"/>
        <v>0</v>
      </c>
      <c r="D17" s="33">
        <v>56</v>
      </c>
      <c r="E17" s="39" t="s">
        <v>250</v>
      </c>
      <c r="F17" s="35"/>
      <c r="G17" s="35"/>
      <c r="H17" s="35"/>
    </row>
    <row r="18" s="16" customFormat="1" ht="25.5" customHeight="1" spans="1:8">
      <c r="A18" s="36" t="s">
        <v>251</v>
      </c>
      <c r="B18" s="35">
        <v>56</v>
      </c>
      <c r="C18" s="32">
        <f t="shared" si="1"/>
        <v>0</v>
      </c>
      <c r="D18" s="33">
        <v>56</v>
      </c>
      <c r="E18" s="39" t="s">
        <v>251</v>
      </c>
      <c r="F18" s="35"/>
      <c r="G18" s="35"/>
      <c r="H18" s="35"/>
    </row>
    <row r="19" s="16" customFormat="1" ht="25.5" customHeight="1" spans="1:8">
      <c r="A19" s="36" t="s">
        <v>252</v>
      </c>
      <c r="B19" s="35"/>
      <c r="C19" s="32"/>
      <c r="D19" s="33"/>
      <c r="E19" s="39" t="s">
        <v>252</v>
      </c>
      <c r="F19" s="35"/>
      <c r="G19" s="35"/>
      <c r="H19" s="35"/>
    </row>
    <row r="20" s="16" customFormat="1" ht="25.5" customHeight="1" spans="1:8">
      <c r="A20" s="36"/>
      <c r="B20" s="32"/>
      <c r="C20" s="32"/>
      <c r="D20" s="33"/>
      <c r="E20" s="39"/>
      <c r="F20" s="35"/>
      <c r="G20" s="35"/>
      <c r="H20" s="35"/>
    </row>
    <row r="21" s="17" customFormat="1" ht="25.5" customHeight="1" spans="1:8">
      <c r="A21" s="43" t="s">
        <v>230</v>
      </c>
      <c r="B21" s="44">
        <f>B16+B17</f>
        <v>7619</v>
      </c>
      <c r="C21" s="44">
        <f>C16+C17</f>
        <v>-7000</v>
      </c>
      <c r="D21" s="45">
        <f>D16+D17</f>
        <v>619</v>
      </c>
      <c r="E21" s="46" t="s">
        <v>231</v>
      </c>
      <c r="F21" s="47">
        <f>F16+F17+F20</f>
        <v>7619</v>
      </c>
      <c r="G21" s="47">
        <f>G16+G17+G20</f>
        <v>-7000</v>
      </c>
      <c r="H21" s="47">
        <f>H16+H17+H20</f>
        <v>619</v>
      </c>
    </row>
    <row r="23" spans="1:8">
      <c r="F23" s="48">
        <f>F21-B21</f>
        <v>0</v>
      </c>
      <c r="G23" s="48">
        <f>G21-C21</f>
        <v>0</v>
      </c>
      <c r="H23" s="48">
        <f>H21-D21</f>
        <v>0</v>
      </c>
    </row>
  </sheetData>
  <mergeCells count="11">
    <mergeCell ref="A1:H1"/>
    <mergeCell ref="A2:F2"/>
    <mergeCell ref="A3:F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4" right="0.38" top="0.551181102362205" bottom="0.511811023622047" header="0.31496062992126" footer="0.196850393700787"/>
  <pageSetup paperSize="9" scale="96" orientation="landscape" blackAndWhite="1" horizontalDpi="600" verticalDpi="6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workbookViewId="0">
      <selection activeCell="J8" sqref="J8"/>
    </sheetView>
  </sheetViews>
  <sheetFormatPr defaultColWidth="9" defaultRowHeight="13.5" outlineLevelCol="6"/>
  <cols>
    <col min="1" max="1" width="9" style="1" customWidth="1"/>
    <col min="2" max="2" width="36.25" style="1" customWidth="1"/>
    <col min="3" max="3" width="12.5" style="1" customWidth="1"/>
    <col min="4" max="5" width="19.375" style="1" customWidth="1"/>
    <col min="6" max="6" width="11.25" style="1" customWidth="1"/>
    <col min="7" max="7" width="9.125" style="1" customWidth="1"/>
    <col min="8" max="16384" width="9" style="1"/>
  </cols>
  <sheetData>
    <row r="1" ht="33" customHeight="1" spans="1:7">
      <c r="A1" s="2" t="s">
        <v>253</v>
      </c>
      <c r="B1" s="2"/>
      <c r="C1" s="2"/>
      <c r="D1" s="2"/>
      <c r="E1" s="2"/>
      <c r="F1" s="2"/>
      <c r="G1" s="2"/>
    </row>
    <row r="2" ht="18.75" customHeight="1" spans="1:7">
      <c r="A2" s="3" t="s">
        <v>254</v>
      </c>
      <c r="B2" s="4"/>
      <c r="C2" s="4"/>
      <c r="D2" s="4"/>
      <c r="E2" s="4"/>
      <c r="F2" s="4"/>
      <c r="G2" s="5" t="s">
        <v>5</v>
      </c>
    </row>
    <row r="3" ht="34.7" customHeight="1" spans="1:7">
      <c r="A3" s="6" t="s">
        <v>255</v>
      </c>
      <c r="B3" s="7" t="s">
        <v>256</v>
      </c>
      <c r="C3" s="7" t="s">
        <v>257</v>
      </c>
      <c r="D3" s="7" t="s">
        <v>258</v>
      </c>
      <c r="E3" s="7" t="s">
        <v>259</v>
      </c>
      <c r="F3" s="7" t="s">
        <v>260</v>
      </c>
      <c r="G3" s="7" t="s">
        <v>261</v>
      </c>
    </row>
    <row r="4" ht="17.65" customHeight="1" spans="1:7">
      <c r="A4" s="6"/>
      <c r="B4" s="7"/>
      <c r="C4" s="7"/>
      <c r="D4" s="7"/>
      <c r="E4" s="7"/>
      <c r="F4" s="7"/>
      <c r="G4" s="7"/>
    </row>
    <row r="5" ht="30" customHeight="1" spans="1:7">
      <c r="A5" s="8">
        <v>1</v>
      </c>
      <c r="B5" s="9" t="s">
        <v>262</v>
      </c>
      <c r="C5" s="10" t="s">
        <v>263</v>
      </c>
      <c r="D5" s="11" t="s">
        <v>264</v>
      </c>
      <c r="E5" s="11" t="s">
        <v>264</v>
      </c>
      <c r="F5" s="12">
        <v>1600</v>
      </c>
      <c r="G5" s="13"/>
    </row>
    <row r="6" ht="30" customHeight="1" spans="1:7">
      <c r="A6" s="8">
        <v>2</v>
      </c>
      <c r="B6" s="9" t="s">
        <v>265</v>
      </c>
      <c r="C6" s="10" t="s">
        <v>263</v>
      </c>
      <c r="D6" s="11" t="s">
        <v>266</v>
      </c>
      <c r="E6" s="11" t="s">
        <v>266</v>
      </c>
      <c r="F6" s="12">
        <v>3400</v>
      </c>
      <c r="G6" s="13"/>
    </row>
    <row r="7" ht="30" customHeight="1" spans="1:7">
      <c r="A7" s="8">
        <v>3</v>
      </c>
      <c r="B7" s="9" t="s">
        <v>267</v>
      </c>
      <c r="C7" s="10" t="s">
        <v>263</v>
      </c>
      <c r="D7" s="11" t="s">
        <v>268</v>
      </c>
      <c r="E7" s="11" t="s">
        <v>268</v>
      </c>
      <c r="F7" s="12">
        <v>10000</v>
      </c>
      <c r="G7" s="13"/>
    </row>
    <row r="8" ht="30" customHeight="1" spans="1:7">
      <c r="A8" s="8">
        <v>4</v>
      </c>
      <c r="B8" s="9" t="s">
        <v>269</v>
      </c>
      <c r="C8" s="10" t="s">
        <v>263</v>
      </c>
      <c r="D8" s="11" t="s">
        <v>264</v>
      </c>
      <c r="E8" s="11" t="s">
        <v>264</v>
      </c>
      <c r="F8" s="12">
        <v>1000</v>
      </c>
      <c r="G8" s="13"/>
    </row>
    <row r="9" ht="30" customHeight="1" spans="1:7">
      <c r="A9" s="8">
        <v>5</v>
      </c>
      <c r="B9" s="9" t="s">
        <v>270</v>
      </c>
      <c r="C9" s="10" t="s">
        <v>263</v>
      </c>
      <c r="D9" s="11" t="s">
        <v>271</v>
      </c>
      <c r="E9" s="11" t="s">
        <v>271</v>
      </c>
      <c r="F9" s="12">
        <v>3000</v>
      </c>
      <c r="G9" s="13"/>
    </row>
    <row r="10" ht="30" customHeight="1" spans="1:7">
      <c r="A10" s="8">
        <v>6</v>
      </c>
      <c r="B10" s="9" t="s">
        <v>272</v>
      </c>
      <c r="C10" s="10" t="s">
        <v>263</v>
      </c>
      <c r="D10" s="11" t="s">
        <v>268</v>
      </c>
      <c r="E10" s="11" t="s">
        <v>268</v>
      </c>
      <c r="F10" s="12">
        <v>1000</v>
      </c>
      <c r="G10" s="13"/>
    </row>
    <row r="11" ht="30" customHeight="1" spans="1:7">
      <c r="A11" s="8">
        <v>7</v>
      </c>
      <c r="B11" s="9" t="s">
        <v>273</v>
      </c>
      <c r="C11" s="10" t="s">
        <v>263</v>
      </c>
      <c r="D11" s="11" t="s">
        <v>274</v>
      </c>
      <c r="E11" s="11" t="s">
        <v>274</v>
      </c>
      <c r="F11" s="12">
        <v>1000</v>
      </c>
      <c r="G11" s="13"/>
    </row>
    <row r="12" ht="30" customHeight="1" spans="1:7">
      <c r="A12" s="8">
        <v>8</v>
      </c>
      <c r="B12" s="9" t="s">
        <v>275</v>
      </c>
      <c r="C12" s="10" t="s">
        <v>276</v>
      </c>
      <c r="D12" s="11" t="s">
        <v>277</v>
      </c>
      <c r="E12" s="11" t="s">
        <v>278</v>
      </c>
      <c r="F12" s="12">
        <v>5000</v>
      </c>
      <c r="G12" s="13"/>
    </row>
    <row r="13" ht="30" customHeight="1" spans="1:7">
      <c r="A13" s="8">
        <v>9</v>
      </c>
      <c r="B13" s="9" t="s">
        <v>279</v>
      </c>
      <c r="C13" s="10" t="s">
        <v>276</v>
      </c>
      <c r="D13" s="11" t="s">
        <v>264</v>
      </c>
      <c r="E13" s="11" t="s">
        <v>264</v>
      </c>
      <c r="F13" s="12">
        <v>11000</v>
      </c>
      <c r="G13" s="13"/>
    </row>
    <row r="14" ht="30" customHeight="1" spans="1:7">
      <c r="A14" s="8">
        <v>10</v>
      </c>
      <c r="B14" s="9" t="s">
        <v>280</v>
      </c>
      <c r="C14" s="10" t="s">
        <v>276</v>
      </c>
      <c r="D14" s="11" t="s">
        <v>281</v>
      </c>
      <c r="E14" s="11" t="s">
        <v>281</v>
      </c>
      <c r="F14" s="12">
        <v>2000</v>
      </c>
      <c r="G14" s="13"/>
    </row>
    <row r="15" ht="30" customHeight="1" spans="1:7">
      <c r="A15" s="8">
        <v>11</v>
      </c>
      <c r="B15" s="9" t="s">
        <v>282</v>
      </c>
      <c r="C15" s="10" t="s">
        <v>276</v>
      </c>
      <c r="D15" s="11" t="s">
        <v>283</v>
      </c>
      <c r="E15" s="11" t="s">
        <v>283</v>
      </c>
      <c r="F15" s="12">
        <v>3000</v>
      </c>
      <c r="G15" s="13"/>
    </row>
    <row r="16" ht="30" customHeight="1" spans="1:7">
      <c r="A16" s="8">
        <v>12</v>
      </c>
      <c r="B16" s="9" t="s">
        <v>284</v>
      </c>
      <c r="C16" s="10" t="s">
        <v>276</v>
      </c>
      <c r="D16" s="11" t="s">
        <v>277</v>
      </c>
      <c r="E16" s="11" t="s">
        <v>278</v>
      </c>
      <c r="F16" s="12">
        <v>8000</v>
      </c>
      <c r="G16" s="13"/>
    </row>
    <row r="17" ht="30" customHeight="1" spans="1:7">
      <c r="A17" s="8">
        <v>13</v>
      </c>
      <c r="B17" s="9" t="s">
        <v>285</v>
      </c>
      <c r="C17" s="10" t="s">
        <v>276</v>
      </c>
      <c r="D17" s="11" t="s">
        <v>271</v>
      </c>
      <c r="E17" s="11" t="s">
        <v>271</v>
      </c>
      <c r="F17" s="12">
        <v>1000</v>
      </c>
      <c r="G17" s="13"/>
    </row>
    <row r="18" ht="30" customHeight="1" spans="1:7">
      <c r="A18" s="8">
        <v>14</v>
      </c>
      <c r="B18" s="9" t="s">
        <v>286</v>
      </c>
      <c r="C18" s="10" t="s">
        <v>276</v>
      </c>
      <c r="D18" s="11" t="s">
        <v>264</v>
      </c>
      <c r="E18" s="11" t="s">
        <v>264</v>
      </c>
      <c r="F18" s="12">
        <v>5000</v>
      </c>
      <c r="G18" s="13"/>
    </row>
    <row r="19" ht="30" customHeight="1" spans="1:7">
      <c r="A19" s="8">
        <v>15</v>
      </c>
      <c r="B19" s="9" t="s">
        <v>287</v>
      </c>
      <c r="C19" s="10" t="s">
        <v>276</v>
      </c>
      <c r="D19" s="11" t="s">
        <v>264</v>
      </c>
      <c r="E19" s="11" t="s">
        <v>264</v>
      </c>
      <c r="F19" s="12">
        <v>2500</v>
      </c>
      <c r="G19" s="13"/>
    </row>
    <row r="20" ht="30" customHeight="1" spans="1:7">
      <c r="A20" s="8">
        <v>16</v>
      </c>
      <c r="B20" s="9" t="s">
        <v>288</v>
      </c>
      <c r="C20" s="10" t="s">
        <v>276</v>
      </c>
      <c r="D20" s="11" t="s">
        <v>289</v>
      </c>
      <c r="E20" s="11" t="s">
        <v>290</v>
      </c>
      <c r="F20" s="12">
        <v>800</v>
      </c>
      <c r="G20" s="13"/>
    </row>
    <row r="21" ht="30" customHeight="1" spans="1:7">
      <c r="A21" s="8">
        <v>17</v>
      </c>
      <c r="B21" s="9" t="s">
        <v>291</v>
      </c>
      <c r="C21" s="10" t="s">
        <v>276</v>
      </c>
      <c r="D21" s="11" t="s">
        <v>281</v>
      </c>
      <c r="E21" s="11" t="s">
        <v>281</v>
      </c>
      <c r="F21" s="12">
        <v>21000</v>
      </c>
      <c r="G21" s="13"/>
    </row>
    <row r="22" ht="30" customHeight="1" spans="1:7">
      <c r="A22" s="8">
        <v>18</v>
      </c>
      <c r="B22" s="9" t="s">
        <v>292</v>
      </c>
      <c r="C22" s="10" t="s">
        <v>276</v>
      </c>
      <c r="D22" s="11" t="s">
        <v>271</v>
      </c>
      <c r="E22" s="11" t="s">
        <v>271</v>
      </c>
      <c r="F22" s="12">
        <v>1200</v>
      </c>
      <c r="G22" s="13"/>
    </row>
    <row r="23" ht="30" customHeight="1" spans="1:7">
      <c r="A23" s="8">
        <v>19</v>
      </c>
      <c r="B23" s="9" t="s">
        <v>293</v>
      </c>
      <c r="C23" s="10" t="s">
        <v>276</v>
      </c>
      <c r="D23" s="11" t="s">
        <v>294</v>
      </c>
      <c r="E23" s="11" t="s">
        <v>294</v>
      </c>
      <c r="F23" s="12">
        <v>1000</v>
      </c>
      <c r="G23" s="13"/>
    </row>
    <row r="24" ht="30" customHeight="1" spans="1:7">
      <c r="A24" s="8">
        <v>20</v>
      </c>
      <c r="B24" s="9" t="s">
        <v>295</v>
      </c>
      <c r="C24" s="10" t="s">
        <v>276</v>
      </c>
      <c r="D24" s="11" t="s">
        <v>294</v>
      </c>
      <c r="E24" s="11" t="s">
        <v>294</v>
      </c>
      <c r="F24" s="12">
        <v>1100</v>
      </c>
      <c r="G24" s="13"/>
    </row>
    <row r="25" ht="30" customHeight="1" spans="1:7">
      <c r="A25" s="8">
        <v>21</v>
      </c>
      <c r="B25" s="9" t="s">
        <v>296</v>
      </c>
      <c r="C25" s="10" t="s">
        <v>276</v>
      </c>
      <c r="D25" s="11" t="s">
        <v>297</v>
      </c>
      <c r="E25" s="11" t="s">
        <v>297</v>
      </c>
      <c r="F25" s="12">
        <v>1000</v>
      </c>
      <c r="G25" s="13"/>
    </row>
    <row r="26" ht="30" customHeight="1" spans="1:7">
      <c r="A26" s="8">
        <v>22</v>
      </c>
      <c r="B26" s="9" t="s">
        <v>298</v>
      </c>
      <c r="C26" s="10" t="s">
        <v>276</v>
      </c>
      <c r="D26" s="11" t="s">
        <v>299</v>
      </c>
      <c r="E26" s="11" t="s">
        <v>299</v>
      </c>
      <c r="F26" s="12">
        <v>1500</v>
      </c>
      <c r="G26" s="13"/>
    </row>
    <row r="27" ht="30" customHeight="1" spans="1:7">
      <c r="A27" s="8">
        <v>23</v>
      </c>
      <c r="B27" s="9" t="s">
        <v>300</v>
      </c>
      <c r="C27" s="10" t="s">
        <v>276</v>
      </c>
      <c r="D27" s="11" t="s">
        <v>297</v>
      </c>
      <c r="E27" s="11" t="s">
        <v>297</v>
      </c>
      <c r="F27" s="12">
        <v>1500</v>
      </c>
      <c r="G27" s="13"/>
    </row>
    <row r="28" ht="30" customHeight="1" spans="1:7">
      <c r="A28" s="8">
        <v>24</v>
      </c>
      <c r="B28" s="9" t="s">
        <v>301</v>
      </c>
      <c r="C28" s="10" t="s">
        <v>276</v>
      </c>
      <c r="D28" s="11" t="s">
        <v>268</v>
      </c>
      <c r="E28" s="11" t="s">
        <v>268</v>
      </c>
      <c r="F28" s="12">
        <v>8000</v>
      </c>
      <c r="G28" s="13"/>
    </row>
    <row r="29" ht="30" customHeight="1" spans="1:7">
      <c r="A29" s="8">
        <v>25</v>
      </c>
      <c r="B29" s="9" t="s">
        <v>302</v>
      </c>
      <c r="C29" s="10" t="s">
        <v>276</v>
      </c>
      <c r="D29" s="11" t="s">
        <v>303</v>
      </c>
      <c r="E29" s="11" t="s">
        <v>274</v>
      </c>
      <c r="F29" s="12">
        <v>12000</v>
      </c>
      <c r="G29" s="13"/>
    </row>
    <row r="30" ht="30" customHeight="1" spans="1:7">
      <c r="A30" s="8">
        <v>26</v>
      </c>
      <c r="B30" s="9" t="s">
        <v>304</v>
      </c>
      <c r="C30" s="10" t="s">
        <v>276</v>
      </c>
      <c r="D30" s="11" t="s">
        <v>305</v>
      </c>
      <c r="E30" s="11" t="s">
        <v>305</v>
      </c>
      <c r="F30" s="12">
        <v>3000</v>
      </c>
      <c r="G30" s="13"/>
    </row>
    <row r="31" ht="30" customHeight="1" spans="1:7">
      <c r="A31" s="8">
        <v>27</v>
      </c>
      <c r="B31" s="9" t="s">
        <v>306</v>
      </c>
      <c r="C31" s="10" t="s">
        <v>276</v>
      </c>
      <c r="D31" s="11" t="s">
        <v>297</v>
      </c>
      <c r="E31" s="11" t="s">
        <v>297</v>
      </c>
      <c r="F31" s="12">
        <v>500</v>
      </c>
      <c r="G31" s="13"/>
    </row>
    <row r="32" ht="30" customHeight="1" spans="1:7">
      <c r="A32" s="8">
        <v>28</v>
      </c>
      <c r="B32" s="9" t="s">
        <v>307</v>
      </c>
      <c r="C32" s="10" t="s">
        <v>276</v>
      </c>
      <c r="D32" s="11" t="s">
        <v>283</v>
      </c>
      <c r="E32" s="11" t="s">
        <v>283</v>
      </c>
      <c r="F32" s="12">
        <v>4000</v>
      </c>
      <c r="G32" s="13"/>
    </row>
    <row r="33" ht="30" customHeight="1" spans="1:7">
      <c r="A33" s="8">
        <v>29</v>
      </c>
      <c r="B33" s="9" t="s">
        <v>308</v>
      </c>
      <c r="C33" s="10" t="s">
        <v>276</v>
      </c>
      <c r="D33" s="11" t="s">
        <v>297</v>
      </c>
      <c r="E33" s="11" t="s">
        <v>297</v>
      </c>
      <c r="F33" s="12">
        <v>500</v>
      </c>
      <c r="G33" s="13"/>
    </row>
    <row r="34" ht="30" customHeight="1" spans="1:7">
      <c r="A34" s="8">
        <v>30</v>
      </c>
      <c r="B34" s="9" t="s">
        <v>309</v>
      </c>
      <c r="C34" s="10" t="s">
        <v>276</v>
      </c>
      <c r="D34" s="11" t="s">
        <v>310</v>
      </c>
      <c r="E34" s="11" t="s">
        <v>305</v>
      </c>
      <c r="F34" s="12">
        <v>7000</v>
      </c>
      <c r="G34" s="13"/>
    </row>
    <row r="35" ht="30" customHeight="1" spans="1:7">
      <c r="A35" s="8">
        <v>31</v>
      </c>
      <c r="B35" s="9" t="s">
        <v>311</v>
      </c>
      <c r="C35" s="10" t="s">
        <v>276</v>
      </c>
      <c r="D35" s="11" t="s">
        <v>312</v>
      </c>
      <c r="E35" s="11" t="s">
        <v>312</v>
      </c>
      <c r="F35" s="12">
        <v>3000</v>
      </c>
      <c r="G35" s="13"/>
    </row>
    <row r="36" ht="30" customHeight="1" spans="1:7">
      <c r="A36" s="8">
        <v>32</v>
      </c>
      <c r="B36" s="9" t="s">
        <v>313</v>
      </c>
      <c r="C36" s="10" t="s">
        <v>276</v>
      </c>
      <c r="D36" s="11" t="s">
        <v>281</v>
      </c>
      <c r="E36" s="11" t="s">
        <v>281</v>
      </c>
      <c r="F36" s="12">
        <v>4000</v>
      </c>
      <c r="G36" s="13"/>
    </row>
    <row r="37" ht="30" customHeight="1" spans="1:7">
      <c r="A37" s="8">
        <v>33</v>
      </c>
      <c r="B37" s="9" t="s">
        <v>314</v>
      </c>
      <c r="C37" s="10" t="s">
        <v>276</v>
      </c>
      <c r="D37" s="11" t="s">
        <v>315</v>
      </c>
      <c r="E37" s="11" t="s">
        <v>274</v>
      </c>
      <c r="F37" s="12">
        <v>7000</v>
      </c>
      <c r="G37" s="13"/>
    </row>
    <row r="38" ht="30" customHeight="1" spans="1:7">
      <c r="A38" s="8">
        <v>34</v>
      </c>
      <c r="B38" s="9" t="s">
        <v>316</v>
      </c>
      <c r="C38" s="10" t="s">
        <v>276</v>
      </c>
      <c r="D38" s="11" t="s">
        <v>317</v>
      </c>
      <c r="E38" s="11" t="s">
        <v>317</v>
      </c>
      <c r="F38" s="12">
        <v>1000</v>
      </c>
      <c r="G38" s="13"/>
    </row>
    <row r="39" ht="30" customHeight="1" spans="1:7">
      <c r="A39" s="8">
        <v>35</v>
      </c>
      <c r="B39" s="9" t="s">
        <v>318</v>
      </c>
      <c r="C39" s="10" t="s">
        <v>276</v>
      </c>
      <c r="D39" s="11" t="s">
        <v>319</v>
      </c>
      <c r="E39" s="11" t="s">
        <v>319</v>
      </c>
      <c r="F39" s="12">
        <v>500</v>
      </c>
      <c r="G39" s="13"/>
    </row>
    <row r="40" ht="30" customHeight="1" spans="1:7">
      <c r="A40" s="8">
        <v>36</v>
      </c>
      <c r="B40" s="9" t="s">
        <v>320</v>
      </c>
      <c r="C40" s="10" t="s">
        <v>276</v>
      </c>
      <c r="D40" s="11" t="s">
        <v>277</v>
      </c>
      <c r="E40" s="11" t="s">
        <v>278</v>
      </c>
      <c r="F40" s="12">
        <v>1000</v>
      </c>
      <c r="G40" s="13"/>
    </row>
    <row r="41" ht="30" customHeight="1" spans="1:7">
      <c r="A41" s="8">
        <v>37</v>
      </c>
      <c r="B41" s="9" t="s">
        <v>321</v>
      </c>
      <c r="C41" s="10" t="s">
        <v>276</v>
      </c>
      <c r="D41" s="11" t="s">
        <v>274</v>
      </c>
      <c r="E41" s="11" t="s">
        <v>274</v>
      </c>
      <c r="F41" s="12">
        <v>1000</v>
      </c>
      <c r="G41" s="13"/>
    </row>
    <row r="42" ht="30" customHeight="1" spans="1:7">
      <c r="A42" s="8">
        <v>38</v>
      </c>
      <c r="B42" s="9" t="s">
        <v>322</v>
      </c>
      <c r="C42" s="10" t="s">
        <v>276</v>
      </c>
      <c r="D42" s="11" t="s">
        <v>281</v>
      </c>
      <c r="E42" s="11" t="s">
        <v>281</v>
      </c>
      <c r="F42" s="12">
        <v>1000</v>
      </c>
      <c r="G42" s="13"/>
    </row>
    <row r="43" ht="30" customHeight="1" spans="1:7">
      <c r="A43" s="8">
        <v>39</v>
      </c>
      <c r="B43" s="9" t="s">
        <v>323</v>
      </c>
      <c r="C43" s="10" t="s">
        <v>276</v>
      </c>
      <c r="D43" s="11" t="s">
        <v>297</v>
      </c>
      <c r="E43" s="11" t="s">
        <v>297</v>
      </c>
      <c r="F43" s="12">
        <v>1000</v>
      </c>
      <c r="G43" s="13"/>
    </row>
    <row r="44" ht="30" customHeight="1" spans="1:7">
      <c r="A44" s="8">
        <v>40</v>
      </c>
      <c r="B44" s="9" t="s">
        <v>324</v>
      </c>
      <c r="C44" s="10" t="s">
        <v>276</v>
      </c>
      <c r="D44" s="11" t="s">
        <v>274</v>
      </c>
      <c r="E44" s="11" t="s">
        <v>274</v>
      </c>
      <c r="F44" s="12">
        <v>500</v>
      </c>
      <c r="G44" s="13"/>
    </row>
    <row r="45" ht="30" customHeight="1" spans="1:7">
      <c r="A45" s="8">
        <v>41</v>
      </c>
      <c r="B45" s="9" t="s">
        <v>325</v>
      </c>
      <c r="C45" s="10" t="s">
        <v>276</v>
      </c>
      <c r="D45" s="11" t="s">
        <v>277</v>
      </c>
      <c r="E45" s="11" t="s">
        <v>278</v>
      </c>
      <c r="F45" s="12">
        <v>500</v>
      </c>
      <c r="G45" s="13"/>
    </row>
    <row r="46" ht="30" customHeight="1" spans="1:7">
      <c r="A46" s="8">
        <v>42</v>
      </c>
      <c r="B46" s="9" t="s">
        <v>326</v>
      </c>
      <c r="C46" s="10" t="s">
        <v>276</v>
      </c>
      <c r="D46" s="11" t="s">
        <v>327</v>
      </c>
      <c r="E46" s="11" t="s">
        <v>305</v>
      </c>
      <c r="F46" s="12">
        <v>2000</v>
      </c>
      <c r="G46" s="13"/>
    </row>
    <row r="47" ht="30" customHeight="1" spans="1:7">
      <c r="A47" s="8">
        <v>43</v>
      </c>
      <c r="B47" s="9" t="s">
        <v>328</v>
      </c>
      <c r="C47" s="10" t="s">
        <v>276</v>
      </c>
      <c r="D47" s="11" t="s">
        <v>329</v>
      </c>
      <c r="E47" s="11" t="s">
        <v>329</v>
      </c>
      <c r="F47" s="12">
        <v>0</v>
      </c>
      <c r="G47" s="13"/>
    </row>
    <row r="48" ht="30" customHeight="1" spans="1:7">
      <c r="A48" s="8">
        <v>44</v>
      </c>
      <c r="B48" s="9" t="s">
        <v>330</v>
      </c>
      <c r="C48" s="10" t="s">
        <v>276</v>
      </c>
      <c r="D48" s="11" t="s">
        <v>271</v>
      </c>
      <c r="E48" s="11" t="s">
        <v>271</v>
      </c>
      <c r="F48" s="12">
        <v>14200</v>
      </c>
      <c r="G48" s="13"/>
    </row>
    <row r="49" ht="30" customHeight="1" spans="1:7">
      <c r="A49" s="8">
        <v>45</v>
      </c>
      <c r="B49" s="9" t="s">
        <v>331</v>
      </c>
      <c r="C49" s="10" t="s">
        <v>276</v>
      </c>
      <c r="D49" s="11" t="s">
        <v>312</v>
      </c>
      <c r="E49" s="11" t="s">
        <v>312</v>
      </c>
      <c r="F49" s="12">
        <v>1800</v>
      </c>
      <c r="G49" s="13"/>
    </row>
    <row r="50" ht="30" customHeight="1" spans="1:7">
      <c r="A50" s="8">
        <v>46</v>
      </c>
      <c r="B50" s="9" t="s">
        <v>332</v>
      </c>
      <c r="C50" s="10" t="s">
        <v>276</v>
      </c>
      <c r="D50" s="11" t="s">
        <v>268</v>
      </c>
      <c r="E50" s="11" t="s">
        <v>268</v>
      </c>
      <c r="F50" s="12">
        <v>7500</v>
      </c>
      <c r="G50" s="13"/>
    </row>
    <row r="51" ht="30" customHeight="1" spans="1:7">
      <c r="A51" s="8">
        <v>47</v>
      </c>
      <c r="B51" s="9" t="s">
        <v>333</v>
      </c>
      <c r="C51" s="10" t="s">
        <v>276</v>
      </c>
      <c r="D51" s="11" t="s">
        <v>294</v>
      </c>
      <c r="E51" s="11" t="s">
        <v>294</v>
      </c>
      <c r="F51" s="12">
        <v>6500</v>
      </c>
      <c r="G51" s="13"/>
    </row>
    <row r="52" ht="30" customHeight="1" spans="1:7">
      <c r="A52" s="8">
        <v>48</v>
      </c>
      <c r="B52" s="9" t="s">
        <v>334</v>
      </c>
      <c r="C52" s="10" t="s">
        <v>276</v>
      </c>
      <c r="D52" s="11" t="s">
        <v>335</v>
      </c>
      <c r="E52" s="11" t="s">
        <v>335</v>
      </c>
      <c r="F52" s="12">
        <v>4500</v>
      </c>
      <c r="G52" s="13"/>
    </row>
    <row r="53" ht="30" customHeight="1" spans="1:7">
      <c r="A53" s="14"/>
      <c r="B53" s="14"/>
      <c r="C53" s="14"/>
      <c r="D53" s="14"/>
      <c r="E53" s="14"/>
      <c r="F53" s="15">
        <f>SUM(F5:F52)</f>
        <v>179600</v>
      </c>
      <c r="G53" s="15"/>
    </row>
  </sheetData>
  <autoFilter xmlns:etc="http://www.wps.cn/officeDocument/2017/etCustomData" ref="A4:G53" etc:filterBottomFollowUsedRange="0">
    <extLst/>
  </autoFilter>
  <mergeCells count="9">
    <mergeCell ref="A1:G1"/>
    <mergeCell ref="A53:E53"/>
    <mergeCell ref="A3:A4"/>
    <mergeCell ref="B3:B4"/>
    <mergeCell ref="C3:C4"/>
    <mergeCell ref="D3:D4"/>
    <mergeCell ref="E3:E4"/>
    <mergeCell ref="F3:F4"/>
    <mergeCell ref="G3:G4"/>
  </mergeCells>
  <conditionalFormatting sqref="B$1:B$1048576">
    <cfRule type="duplicateValues" dxfId="0" priority="3"/>
  </conditionalFormatting>
  <conditionalFormatting sqref="B5:B52">
    <cfRule type="duplicateValues" dxfId="0" priority="2"/>
    <cfRule type="duplicateValues" dxfId="0" priority="1"/>
  </conditionalFormatting>
  <dataValidations count="1">
    <dataValidation type="list" allowBlank="1" showInputMessage="1" showErrorMessage="1" sqref="C5:C52">
      <formula1>"一般债券,专项债券"</formula1>
    </dataValidation>
  </dataValidations>
  <printOptions horizontalCentered="1"/>
  <pageMargins left="0.118055555555556" right="0.118055555555556" top="0.196527777777778" bottom="0.196527777777778" header="0.236111111111111" footer="0.156944444444444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草案封面</vt:lpstr>
      <vt:lpstr>一般公共预算调整表</vt:lpstr>
      <vt:lpstr>本级收入表 </vt:lpstr>
      <vt:lpstr>一般公共预算支出调整表</vt:lpstr>
      <vt:lpstr>政府性基金调整表</vt:lpstr>
      <vt:lpstr>国有资本经营预算调整表</vt:lpstr>
      <vt:lpstr>政府性债券安排表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CZ03</dc:creator>
  <cp:lastModifiedBy>Victor</cp:lastModifiedBy>
  <dcterms:created xsi:type="dcterms:W3CDTF">2023-05-12T11:15:00Z</dcterms:created>
  <dcterms:modified xsi:type="dcterms:W3CDTF">2025-12-08T08:16:53Z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6086F0D95F784AFF867BBCA2E161FDF2_12</vt:lpwstr>
  </property>
</Properties>
</file>