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 activeTab="3"/>
  </bookViews>
  <sheets>
    <sheet name="草案封面" sheetId="5" r:id="rId1"/>
    <sheet name="一般公共预算调整总表" sheetId="1" r:id="rId2"/>
    <sheet name="一般公共预算支出调整表" sheetId="2" r:id="rId3"/>
    <sheet name="政府性基金调整表" sheetId="3" r:id="rId4"/>
  </sheets>
  <definedNames>
    <definedName name="_xlnm.Print_Area" localSheetId="1">一般公共预算调整总表!$A$1:$J$33</definedName>
    <definedName name="_xlnm.Print_Area" localSheetId="2">一般公共预算支出调整表!$A$1:$O$25</definedName>
    <definedName name="_xlnm.Print_Area" localSheetId="3">政府性基金调整表!$A$1:$J$54</definedName>
    <definedName name="_xlnm.Print_Titles" localSheetId="1">一般公共预算调整总表!$1:$4</definedName>
    <definedName name="_xlnm.Print_Titles" localSheetId="3">政府性基金调整表!$1:$5</definedName>
  </definedNames>
  <calcPr calcId="124519"/>
</workbook>
</file>

<file path=xl/calcChain.xml><?xml version="1.0" encoding="utf-8"?>
<calcChain xmlns="http://schemas.openxmlformats.org/spreadsheetml/2006/main">
  <c r="G12" i="3"/>
  <c r="J12" s="1"/>
  <c r="H8"/>
  <c r="H6"/>
  <c r="H54" s="1"/>
  <c r="I6"/>
  <c r="G34"/>
  <c r="H34"/>
  <c r="I34"/>
  <c r="G11"/>
  <c r="J11" s="1"/>
  <c r="H11"/>
  <c r="I11"/>
  <c r="J53"/>
  <c r="F54"/>
  <c r="J50"/>
  <c r="J51"/>
  <c r="J52"/>
  <c r="C6"/>
  <c r="C54" s="1"/>
  <c r="D6"/>
  <c r="B6"/>
  <c r="B54" s="1"/>
  <c r="D33"/>
  <c r="D34"/>
  <c r="D35"/>
  <c r="D36"/>
  <c r="J8"/>
  <c r="J9"/>
  <c r="J13"/>
  <c r="J14"/>
  <c r="J15"/>
  <c r="J16"/>
  <c r="J17"/>
  <c r="J19"/>
  <c r="J20"/>
  <c r="J21"/>
  <c r="J22"/>
  <c r="J23"/>
  <c r="J24"/>
  <c r="J25"/>
  <c r="J26"/>
  <c r="J28"/>
  <c r="J29"/>
  <c r="J30"/>
  <c r="J31"/>
  <c r="J33"/>
  <c r="J34"/>
  <c r="J35"/>
  <c r="J36"/>
  <c r="J37"/>
  <c r="J38"/>
  <c r="J39"/>
  <c r="J40"/>
  <c r="J41"/>
  <c r="J42"/>
  <c r="J43"/>
  <c r="J44"/>
  <c r="J45"/>
  <c r="J46"/>
  <c r="J47"/>
  <c r="J48"/>
  <c r="J7"/>
  <c r="G6" l="1"/>
  <c r="H9"/>
  <c r="C10"/>
  <c r="B31" l="1"/>
  <c r="D31" s="1"/>
  <c r="D11"/>
  <c r="D12"/>
  <c r="D13"/>
  <c r="D14"/>
  <c r="D15"/>
  <c r="D17"/>
  <c r="D18"/>
  <c r="D22"/>
  <c r="D23"/>
  <c r="D32"/>
  <c r="D37"/>
  <c r="D38"/>
  <c r="D39"/>
  <c r="D40"/>
  <c r="D41"/>
  <c r="D42"/>
  <c r="D43"/>
  <c r="D44"/>
  <c r="D45"/>
  <c r="D46"/>
  <c r="D47"/>
  <c r="D48"/>
  <c r="D49"/>
  <c r="D50"/>
  <c r="D51"/>
  <c r="D52"/>
  <c r="D53"/>
  <c r="D7"/>
  <c r="J49"/>
  <c r="F44"/>
  <c r="F39"/>
  <c r="F37"/>
  <c r="F35"/>
  <c r="F34"/>
  <c r="F11"/>
  <c r="F8"/>
  <c r="F6"/>
  <c r="B10"/>
  <c r="M15" i="2"/>
  <c r="M13"/>
  <c r="M11"/>
  <c r="M7"/>
  <c r="M16"/>
  <c r="M12"/>
  <c r="F5"/>
  <c r="C9" i="1"/>
  <c r="D10" i="3" l="1"/>
  <c r="J8" i="1"/>
  <c r="H7"/>
  <c r="D6" l="1"/>
  <c r="D7"/>
  <c r="D10"/>
  <c r="D11"/>
  <c r="D12"/>
  <c r="D13"/>
  <c r="D14"/>
  <c r="D15"/>
  <c r="D16"/>
  <c r="D17"/>
  <c r="D18"/>
  <c r="D19"/>
  <c r="D20"/>
  <c r="D21"/>
  <c r="D22"/>
  <c r="D24"/>
  <c r="D25"/>
  <c r="D26"/>
  <c r="D27"/>
  <c r="D28"/>
  <c r="D29"/>
  <c r="D5"/>
  <c r="I47" i="3" l="1"/>
  <c r="G47"/>
  <c r="I45"/>
  <c r="I41"/>
  <c r="G41"/>
  <c r="I39"/>
  <c r="G39"/>
  <c r="I36"/>
  <c r="G36"/>
  <c r="I32"/>
  <c r="I54" s="1"/>
  <c r="G32"/>
  <c r="I27"/>
  <c r="J27"/>
  <c r="I18"/>
  <c r="I7"/>
  <c r="G7"/>
  <c r="I5" i="1"/>
  <c r="I28" s="1"/>
  <c r="H5"/>
  <c r="H8"/>
  <c r="J7"/>
  <c r="J6"/>
  <c r="J5" s="1"/>
  <c r="J28" s="1"/>
  <c r="D32"/>
  <c r="D31"/>
  <c r="J32" i="3" l="1"/>
  <c r="J18"/>
  <c r="I33" i="1"/>
  <c r="I29"/>
  <c r="H28"/>
  <c r="H29" s="1"/>
  <c r="J33"/>
  <c r="J29"/>
  <c r="M5" i="2"/>
  <c r="J10" i="3" l="1"/>
  <c r="J6"/>
  <c r="J54" s="1"/>
  <c r="G54"/>
  <c r="C7" i="2"/>
  <c r="H7" s="1"/>
  <c r="C8"/>
  <c r="H8" s="1"/>
  <c r="C9"/>
  <c r="H9" s="1"/>
  <c r="C10"/>
  <c r="H10" s="1"/>
  <c r="C11"/>
  <c r="H11" s="1"/>
  <c r="C12"/>
  <c r="H12" s="1"/>
  <c r="C13"/>
  <c r="H13" s="1"/>
  <c r="C14"/>
  <c r="H14" s="1"/>
  <c r="C15"/>
  <c r="H15" s="1"/>
  <c r="C16"/>
  <c r="H16" s="1"/>
  <c r="C17"/>
  <c r="H17" s="1"/>
  <c r="C18"/>
  <c r="H18" s="1"/>
  <c r="C19"/>
  <c r="H19" s="1"/>
  <c r="C20"/>
  <c r="H20" s="1"/>
  <c r="C21"/>
  <c r="H21" s="1"/>
  <c r="C22"/>
  <c r="H22" s="1"/>
  <c r="C23"/>
  <c r="H23" s="1"/>
  <c r="C24"/>
  <c r="H24" s="1"/>
  <c r="C25"/>
  <c r="H25" s="1"/>
  <c r="C6"/>
  <c r="H6" s="1"/>
  <c r="D5"/>
  <c r="E5"/>
  <c r="G5"/>
  <c r="B5"/>
  <c r="N5"/>
  <c r="C23" i="1"/>
  <c r="D23" s="1"/>
  <c r="E11"/>
  <c r="F11" s="1"/>
  <c r="E18"/>
  <c r="B23"/>
  <c r="B20"/>
  <c r="L33"/>
  <c r="K33"/>
  <c r="E16"/>
  <c r="F16" s="1"/>
  <c r="E14"/>
  <c r="F14" s="1"/>
  <c r="E13"/>
  <c r="F13" s="1"/>
  <c r="E10"/>
  <c r="E5"/>
  <c r="F5" s="1"/>
  <c r="C5" i="2" l="1"/>
  <c r="K25"/>
  <c r="L25" s="1"/>
  <c r="O25"/>
  <c r="I25"/>
  <c r="J25" s="1"/>
  <c r="O21"/>
  <c r="I21"/>
  <c r="J21" s="1"/>
  <c r="K21"/>
  <c r="L21" s="1"/>
  <c r="O19"/>
  <c r="K19"/>
  <c r="K17"/>
  <c r="L17" s="1"/>
  <c r="O17"/>
  <c r="I17"/>
  <c r="J17" s="1"/>
  <c r="K15"/>
  <c r="L15" s="1"/>
  <c r="O15"/>
  <c r="I15"/>
  <c r="J15" s="1"/>
  <c r="K13"/>
  <c r="L13" s="1"/>
  <c r="O13"/>
  <c r="I13"/>
  <c r="J13" s="1"/>
  <c r="O11"/>
  <c r="I11"/>
  <c r="J11" s="1"/>
  <c r="K11"/>
  <c r="L11" s="1"/>
  <c r="O9"/>
  <c r="I9"/>
  <c r="J9" s="1"/>
  <c r="K9"/>
  <c r="L9" s="1"/>
  <c r="O7"/>
  <c r="I7"/>
  <c r="J7" s="1"/>
  <c r="K7"/>
  <c r="L7" s="1"/>
  <c r="K23"/>
  <c r="O23"/>
  <c r="I23"/>
  <c r="J23" s="1"/>
  <c r="K6"/>
  <c r="I6"/>
  <c r="H5"/>
  <c r="O5" s="1"/>
  <c r="O6"/>
  <c r="I24"/>
  <c r="K24"/>
  <c r="L24" s="1"/>
  <c r="O22"/>
  <c r="K22"/>
  <c r="L22" s="1"/>
  <c r="I22"/>
  <c r="J22" s="1"/>
  <c r="K20"/>
  <c r="L20" s="1"/>
  <c r="O20"/>
  <c r="I20"/>
  <c r="J20" s="1"/>
  <c r="O18"/>
  <c r="I18"/>
  <c r="J18" s="1"/>
  <c r="K18"/>
  <c r="L18" s="1"/>
  <c r="O16"/>
  <c r="I16"/>
  <c r="J16" s="1"/>
  <c r="K16"/>
  <c r="L16" s="1"/>
  <c r="O14"/>
  <c r="I14"/>
  <c r="J14" s="1"/>
  <c r="K14"/>
  <c r="L14" s="1"/>
  <c r="O12"/>
  <c r="K12"/>
  <c r="L12" s="1"/>
  <c r="I12"/>
  <c r="J12" s="1"/>
  <c r="K10"/>
  <c r="L10" s="1"/>
  <c r="O10"/>
  <c r="I10"/>
  <c r="J10" s="1"/>
  <c r="K8"/>
  <c r="L8" s="1"/>
  <c r="O8"/>
  <c r="I8"/>
  <c r="J8" s="1"/>
  <c r="L6"/>
  <c r="J6"/>
  <c r="C8" i="1"/>
  <c r="D8" s="1"/>
  <c r="D9"/>
  <c r="C30"/>
  <c r="C33" s="1"/>
  <c r="B9"/>
  <c r="E15"/>
  <c r="F15" s="1"/>
  <c r="D30"/>
  <c r="D33" s="1"/>
  <c r="B8"/>
  <c r="B30"/>
  <c r="B33" s="1"/>
  <c r="H33"/>
  <c r="L5" i="2" l="1"/>
  <c r="J5"/>
  <c r="I5"/>
  <c r="K5"/>
  <c r="E9" i="1"/>
  <c r="F9" s="1"/>
  <c r="E30" l="1"/>
  <c r="F30" s="1"/>
  <c r="D8" i="3"/>
  <c r="D16"/>
  <c r="D30"/>
  <c r="D27"/>
  <c r="D19"/>
  <c r="D21"/>
  <c r="D28"/>
  <c r="D24"/>
  <c r="D20"/>
  <c r="D29"/>
  <c r="D25"/>
  <c r="D26"/>
  <c r="D9"/>
  <c r="D54" l="1"/>
</calcChain>
</file>

<file path=xl/sharedStrings.xml><?xml version="1.0" encoding="utf-8"?>
<sst xmlns="http://schemas.openxmlformats.org/spreadsheetml/2006/main" count="209" uniqueCount="199">
  <si>
    <t>单位：万元</t>
    <phoneticPr fontId="3" type="noConversion"/>
  </si>
  <si>
    <r>
      <t>收</t>
    </r>
    <r>
      <rPr>
        <sz val="12"/>
        <rFont val="Times New Roman"/>
        <family val="1"/>
      </rPr>
      <t xml:space="preserve">                 </t>
    </r>
    <r>
      <rPr>
        <sz val="12"/>
        <rFont val="幼圆"/>
        <family val="3"/>
        <charset val="134"/>
      </rPr>
      <t>入</t>
    </r>
    <phoneticPr fontId="3" type="noConversion"/>
  </si>
  <si>
    <t>增加额</t>
    <phoneticPr fontId="3" type="noConversion"/>
  </si>
  <si>
    <t>增长%</t>
    <phoneticPr fontId="3" type="noConversion"/>
  </si>
  <si>
    <r>
      <t>支</t>
    </r>
    <r>
      <rPr>
        <sz val="12"/>
        <rFont val="Times New Roman"/>
        <family val="1"/>
      </rPr>
      <t xml:space="preserve">               </t>
    </r>
    <r>
      <rPr>
        <sz val="12"/>
        <rFont val="幼圆"/>
        <family val="3"/>
        <charset val="134"/>
      </rPr>
      <t>出</t>
    </r>
    <phoneticPr fontId="3" type="noConversion"/>
  </si>
  <si>
    <t>一、一般公共预算收入</t>
    <phoneticPr fontId="3" type="noConversion"/>
  </si>
  <si>
    <t>一、一般公共预算支出</t>
    <phoneticPr fontId="3" type="noConversion"/>
  </si>
  <si>
    <t>二、上级补助收入</t>
    <phoneticPr fontId="3" type="noConversion"/>
  </si>
  <si>
    <r>
      <t xml:space="preserve"> </t>
    </r>
    <r>
      <rPr>
        <sz val="12"/>
        <rFont val="宋体"/>
        <family val="3"/>
        <charset val="134"/>
      </rPr>
      <t>（一）本级公共预算支出</t>
    </r>
    <phoneticPr fontId="3" type="noConversion"/>
  </si>
  <si>
    <t xml:space="preserve">  （一）可支配财力补助</t>
    <phoneticPr fontId="3" type="noConversion"/>
  </si>
  <si>
    <t xml:space="preserve"> （二）上级追加及提前下达资金、结转支出资金</t>
    <phoneticPr fontId="3" type="noConversion"/>
  </si>
  <si>
    <t xml:space="preserve">    1、税收返还</t>
    <phoneticPr fontId="3" type="noConversion"/>
  </si>
  <si>
    <t>二、上解上级支出</t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</si>
  <si>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  2、均衡性转移支付</t>
    </r>
    <phoneticPr fontId="3" type="noConversion"/>
  </si>
  <si>
    <t xml:space="preserve">  （一）上解省基数及专项借款</t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</si>
  <si>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  3、县级基本财力保障</t>
    </r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</si>
  <si>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（二）上缴省临时救助借款</t>
    </r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</si>
  <si>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  4、固定数据补助支出</t>
    </r>
    <phoneticPr fontId="3" type="noConversion"/>
  </si>
  <si>
    <t xml:space="preserve">  （三）上划法院、检察院经费基数</t>
    <phoneticPr fontId="3" type="noConversion"/>
  </si>
  <si>
    <t xml:space="preserve">    5、企业事业单位划转补助收入（含工商质监）</t>
    <phoneticPr fontId="3" type="noConversion"/>
  </si>
  <si>
    <t>三、安排预算稳定调节基金</t>
    <phoneticPr fontId="3" type="noConversion"/>
  </si>
  <si>
    <t>四、地方债券转货支出</t>
    <phoneticPr fontId="3" type="noConversion"/>
  </si>
  <si>
    <t xml:space="preserve">    7、上级救助资金</t>
    <phoneticPr fontId="3" type="noConversion"/>
  </si>
  <si>
    <t>五、地方债券还本支出</t>
    <phoneticPr fontId="3" type="noConversion"/>
  </si>
  <si>
    <t xml:space="preserve">  （二）不可支配财力补助（上级追加和提前下达资金）</t>
    <phoneticPr fontId="3" type="noConversion"/>
  </si>
  <si>
    <t>三、调入资金（基金收入等）</t>
    <phoneticPr fontId="3" type="noConversion"/>
  </si>
  <si>
    <t>四、调入预算稳定调节基金</t>
    <phoneticPr fontId="3" type="noConversion"/>
  </si>
  <si>
    <t>五、收回存量资金统筹收入</t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</si>
  <si>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   1、收回统筹存量资金 </t>
    </r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</si>
  <si>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   2、本年专项资金统筹</t>
    </r>
    <phoneticPr fontId="3" type="noConversion"/>
  </si>
  <si>
    <t>六、债务收入</t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</si>
  <si>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  1、地方政府债券转贷收入（含置换债券）</t>
    </r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</si>
  <si>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  2、上级临时救助借款</t>
    </r>
    <phoneticPr fontId="3" type="noConversion"/>
  </si>
  <si>
    <t>七、调剂使用上级补助</t>
    <phoneticPr fontId="3" type="noConversion"/>
  </si>
  <si>
    <t>八、上年结转收入</t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</si>
  <si>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  1、上年结转</t>
    </r>
    <phoneticPr fontId="3" type="noConversion"/>
  </si>
  <si>
    <t>六、财政总支出</t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</si>
  <si>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  2、净结余</t>
    </r>
    <phoneticPr fontId="3" type="noConversion"/>
  </si>
  <si>
    <t>七、剔除上级追加后总支出</t>
    <phoneticPr fontId="3" type="noConversion"/>
  </si>
  <si>
    <t>本级可安排财力合计</t>
    <phoneticPr fontId="3" type="noConversion"/>
  </si>
  <si>
    <t>八、年终结余</t>
    <phoneticPr fontId="3" type="noConversion"/>
  </si>
  <si>
    <t>加：不可支配财力补助</t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</si>
  <si>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其中：结转下年支出</t>
    </r>
    <phoneticPr fontId="3" type="noConversion"/>
  </si>
  <si>
    <t xml:space="preserve">    上年结转</t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</si>
  <si>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      净结余</t>
    </r>
    <phoneticPr fontId="3" type="noConversion"/>
  </si>
  <si>
    <t>合       计</t>
    <phoneticPr fontId="3" type="noConversion"/>
  </si>
  <si>
    <t>合     计</t>
    <phoneticPr fontId="3" type="noConversion"/>
  </si>
  <si>
    <t xml:space="preserve">      重大公共卫生项目</t>
    <phoneticPr fontId="3" type="noConversion"/>
  </si>
  <si>
    <t>新生儿缺陷防控，防控中心、艾滋病等防治经费</t>
    <phoneticPr fontId="3" type="noConversion"/>
  </si>
  <si>
    <t>四术经费、流动人口计生经费、考核、孕前检查等</t>
    <phoneticPr fontId="3" type="noConversion"/>
  </si>
  <si>
    <t>调整数</t>
    <phoneticPr fontId="3" type="noConversion"/>
  </si>
  <si>
    <r>
      <t>调整</t>
    </r>
    <r>
      <rPr>
        <sz val="12"/>
        <rFont val="宋体"/>
        <family val="3"/>
        <charset val="134"/>
      </rPr>
      <t>预算数</t>
    </r>
    <phoneticPr fontId="3" type="noConversion"/>
  </si>
  <si>
    <t xml:space="preserve">    6、其他转移性收入（革命老区转移支付等）</t>
    <phoneticPr fontId="3" type="noConversion"/>
  </si>
  <si>
    <t>单位：万元</t>
    <phoneticPr fontId="3" type="noConversion"/>
  </si>
  <si>
    <t>项              目</t>
    <phoneticPr fontId="3" type="noConversion"/>
  </si>
  <si>
    <t>与上年预算数对比</t>
    <phoneticPr fontId="3" type="noConversion"/>
  </si>
  <si>
    <t>与上年实绩对比</t>
    <phoneticPr fontId="3" type="noConversion"/>
  </si>
  <si>
    <t>上年结转支出</t>
    <phoneticPr fontId="3" type="noConversion"/>
  </si>
  <si>
    <t>合计</t>
    <phoneticPr fontId="3" type="noConversion"/>
  </si>
  <si>
    <t>增加额</t>
    <phoneticPr fontId="3" type="noConversion"/>
  </si>
  <si>
    <t>增长%</t>
    <phoneticPr fontId="3" type="noConversion"/>
  </si>
  <si>
    <t>一般公共预算支出合计</t>
    <phoneticPr fontId="3" type="noConversion"/>
  </si>
  <si>
    <t>一、一般公共服务</t>
  </si>
  <si>
    <t>二、公共安全</t>
    <phoneticPr fontId="3" type="noConversion"/>
  </si>
  <si>
    <t>三、教育</t>
    <phoneticPr fontId="3" type="noConversion"/>
  </si>
  <si>
    <t>四、科学技术</t>
    <phoneticPr fontId="3" type="noConversion"/>
  </si>
  <si>
    <t>五、文化体育与传媒</t>
    <phoneticPr fontId="3" type="noConversion"/>
  </si>
  <si>
    <t>六、社会保障和就业</t>
    <phoneticPr fontId="3" type="noConversion"/>
  </si>
  <si>
    <t>七、医疗卫生</t>
    <phoneticPr fontId="3" type="noConversion"/>
  </si>
  <si>
    <t>八、节能环保</t>
    <phoneticPr fontId="3" type="noConversion"/>
  </si>
  <si>
    <t>九、城乡社区</t>
    <phoneticPr fontId="3" type="noConversion"/>
  </si>
  <si>
    <t>十、农林水</t>
    <phoneticPr fontId="3" type="noConversion"/>
  </si>
  <si>
    <t>十一、交通运输</t>
    <phoneticPr fontId="3" type="noConversion"/>
  </si>
  <si>
    <t>十二、资源勘探电力信息等</t>
    <phoneticPr fontId="3" type="noConversion"/>
  </si>
  <si>
    <t>十三、商业服务业等</t>
    <phoneticPr fontId="3" type="noConversion"/>
  </si>
  <si>
    <t>十四、金融支出</t>
    <phoneticPr fontId="3" type="noConversion"/>
  </si>
  <si>
    <t>十五、国土资源气象等</t>
    <phoneticPr fontId="3" type="noConversion"/>
  </si>
  <si>
    <t>十六、住房保障支出</t>
    <phoneticPr fontId="3" type="noConversion"/>
  </si>
  <si>
    <t>十七、粮油物资储备</t>
    <phoneticPr fontId="3" type="noConversion"/>
  </si>
  <si>
    <t>十九、债务付息及发行费支出</t>
  </si>
  <si>
    <t>二十、其他支出</t>
    <phoneticPr fontId="3" type="noConversion"/>
  </si>
  <si>
    <t xml:space="preserve">      重大公共卫生项目</t>
    <phoneticPr fontId="3" type="noConversion"/>
  </si>
  <si>
    <t>新生儿缺陷防控，防控中心、艾滋病等防治经费</t>
    <phoneticPr fontId="3" type="noConversion"/>
  </si>
  <si>
    <t>四术经费、流动人口计生经费、考核、孕前检查等</t>
    <phoneticPr fontId="3" type="noConversion"/>
  </si>
  <si>
    <t>调整项目</t>
    <phoneticPr fontId="3" type="noConversion"/>
  </si>
  <si>
    <t>存量安排</t>
    <phoneticPr fontId="3" type="noConversion"/>
  </si>
  <si>
    <t>预留安排</t>
    <phoneticPr fontId="3" type="noConversion"/>
  </si>
  <si>
    <t>专项转移支付补助</t>
    <phoneticPr fontId="3" type="noConversion"/>
  </si>
  <si>
    <t xml:space="preserve">  （一）税收收入</t>
    <phoneticPr fontId="3" type="noConversion"/>
  </si>
  <si>
    <t xml:space="preserve">  （二）非税收入</t>
    <phoneticPr fontId="3" type="noConversion"/>
  </si>
  <si>
    <t>附表1</t>
    <phoneticPr fontId="3" type="noConversion"/>
  </si>
  <si>
    <t>附表2</t>
    <phoneticPr fontId="3" type="noConversion"/>
  </si>
  <si>
    <r>
      <rPr>
        <sz val="12"/>
        <rFont val="宋体"/>
        <family val="3"/>
        <charset val="134"/>
      </rPr>
      <t xml:space="preserve">附表3  </t>
    </r>
    <r>
      <rPr>
        <sz val="12"/>
        <rFont val="Times New Roman"/>
        <family val="1"/>
      </rPr>
      <t xml:space="preserve">                                                   </t>
    </r>
    <phoneticPr fontId="3" type="noConversion"/>
  </si>
  <si>
    <t>单位：万元</t>
  </si>
  <si>
    <t>收入项目</t>
    <phoneticPr fontId="3" type="noConversion"/>
  </si>
  <si>
    <t>调整数</t>
    <phoneticPr fontId="3" type="noConversion"/>
  </si>
  <si>
    <t>支出项目</t>
    <phoneticPr fontId="3" type="noConversion"/>
  </si>
  <si>
    <t xml:space="preserve">   </t>
    <phoneticPr fontId="3" type="noConversion"/>
  </si>
  <si>
    <t>债券资金</t>
    <phoneticPr fontId="3" type="noConversion"/>
  </si>
  <si>
    <t>一、基金预算收入</t>
    <phoneticPr fontId="3" type="noConversion"/>
  </si>
  <si>
    <t>一、基金预算支出</t>
    <phoneticPr fontId="3" type="noConversion"/>
  </si>
  <si>
    <t>1、国家电影事业发展专项资金收入</t>
    <phoneticPr fontId="3" type="noConversion"/>
  </si>
  <si>
    <t>2、大中型水库移民后期扶持基金收入</t>
    <phoneticPr fontId="3" type="noConversion"/>
  </si>
  <si>
    <t>3、小型水库移民扶助基金收入</t>
    <phoneticPr fontId="3" type="noConversion"/>
  </si>
  <si>
    <t>4、国有土地使用权出让收入</t>
    <phoneticPr fontId="3" type="noConversion"/>
  </si>
  <si>
    <t xml:space="preserve">  土地出让价款收入</t>
    <phoneticPr fontId="3" type="noConversion"/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</si>
  <si>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</si>
  <si>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</si>
  <si>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</si>
  <si>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其他土地出让及专项债务收入</t>
    <phoneticPr fontId="3" type="noConversion"/>
  </si>
  <si>
    <t>5、城市公用事业附加收入</t>
    <phoneticPr fontId="3" type="noConversion"/>
  </si>
  <si>
    <t>6、国有土地收益基金收入</t>
    <phoneticPr fontId="3" type="noConversion"/>
  </si>
  <si>
    <t>7、农业土地开发资金收入</t>
    <phoneticPr fontId="3" type="noConversion"/>
  </si>
  <si>
    <t>8、新增建设用地土地有偿使用费收入</t>
    <phoneticPr fontId="3" type="noConversion"/>
  </si>
  <si>
    <t xml:space="preserve">    征地和拆迁补偿支出</t>
  </si>
  <si>
    <t xml:space="preserve">  中央新增建设用地土地有偿使用费收入</t>
  </si>
  <si>
    <t xml:space="preserve">    土地开发支出</t>
  </si>
  <si>
    <t xml:space="preserve">  地方新增建设用地土地有偿使用费收入</t>
  </si>
  <si>
    <t xml:space="preserve">    城市建设支出</t>
  </si>
  <si>
    <t>9、城市基础设施配套费收入</t>
    <phoneticPr fontId="3" type="noConversion"/>
  </si>
  <si>
    <t xml:space="preserve">    农村基础设施建设支出</t>
  </si>
  <si>
    <t>10、污水处理费收入</t>
    <phoneticPr fontId="3" type="noConversion"/>
  </si>
  <si>
    <t xml:space="preserve">    补助被征地农民支出</t>
  </si>
  <si>
    <t>11、大中型水库库区基金收入</t>
    <phoneticPr fontId="3" type="noConversion"/>
  </si>
  <si>
    <t xml:space="preserve">    公共租赁住房支出</t>
  </si>
  <si>
    <t xml:space="preserve">  中央大中型水库库区基金收入</t>
  </si>
  <si>
    <t xml:space="preserve">    保障性住房租金补贴</t>
  </si>
  <si>
    <t xml:space="preserve">  地方大中型水库库区基金收入</t>
  </si>
  <si>
    <t>12、港口建设费收入</t>
    <phoneticPr fontId="3" type="noConversion"/>
  </si>
  <si>
    <t>14、散装水泥专项资金收入</t>
    <phoneticPr fontId="3" type="noConversion"/>
  </si>
  <si>
    <t>15、新型墙体材料专项基金收入</t>
    <phoneticPr fontId="3" type="noConversion"/>
  </si>
  <si>
    <t>16、旅游发展基金收入</t>
    <phoneticPr fontId="3" type="noConversion"/>
  </si>
  <si>
    <t>17、彩票公益金收入</t>
    <phoneticPr fontId="3" type="noConversion"/>
  </si>
  <si>
    <t xml:space="preserve">  福利彩票公益金收入</t>
  </si>
  <si>
    <t xml:space="preserve">  体育彩票公益金收入</t>
  </si>
  <si>
    <t xml:space="preserve">  其他彩票公益金收入</t>
    <phoneticPr fontId="3" type="noConversion"/>
  </si>
  <si>
    <t>18、其他政府性基金收入</t>
    <phoneticPr fontId="3" type="noConversion"/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</si>
  <si>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</si>
  <si>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</si>
  <si>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</si>
  <si>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</si>
  <si>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</si>
  <si>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>二、地方专项债券</t>
    <phoneticPr fontId="3" type="noConversion"/>
  </si>
  <si>
    <t>三、基金补助收入</t>
    <phoneticPr fontId="3" type="noConversion"/>
  </si>
  <si>
    <t>四、上年结转收入</t>
    <phoneticPr fontId="3" type="noConversion"/>
  </si>
  <si>
    <t>基 金 收 入 总 计</t>
    <phoneticPr fontId="3" type="noConversion"/>
  </si>
  <si>
    <t>编制单位：陆丰市财政局</t>
    <phoneticPr fontId="15" type="noConversion"/>
  </si>
  <si>
    <t>陆丰市2019年一般公共预算调整预算总表（草案）</t>
    <phoneticPr fontId="3" type="noConversion"/>
  </si>
  <si>
    <r>
      <t>201</t>
    </r>
    <r>
      <rPr>
        <sz val="12"/>
        <rFont val="宋体"/>
        <family val="3"/>
        <charset val="134"/>
      </rPr>
      <t>9年预算数</t>
    </r>
    <phoneticPr fontId="3" type="noConversion"/>
  </si>
  <si>
    <t>2019年预算数</t>
    <phoneticPr fontId="3" type="noConversion"/>
  </si>
  <si>
    <t>陆丰市2019年一般公共预算支出调整预算表(草案）</t>
    <phoneticPr fontId="3" type="noConversion"/>
  </si>
  <si>
    <t>十八、灾害防治及应急管理</t>
    <phoneticPr fontId="3" type="noConversion"/>
  </si>
  <si>
    <t>职业年金</t>
    <phoneticPr fontId="3" type="noConversion"/>
  </si>
  <si>
    <t>环保项目</t>
    <phoneticPr fontId="3" type="noConversion"/>
  </si>
  <si>
    <t>2019预算数</t>
    <phoneticPr fontId="3" type="noConversion"/>
  </si>
  <si>
    <t>调整后预算数</t>
    <phoneticPr fontId="3" type="noConversion"/>
  </si>
  <si>
    <t>陆丰市2019年预算调整草案</t>
    <phoneticPr fontId="15" type="noConversion"/>
  </si>
  <si>
    <t>编制时间：二○一九年十二月</t>
    <phoneticPr fontId="15" type="noConversion"/>
  </si>
  <si>
    <r>
      <t>陆丰市</t>
    </r>
    <r>
      <rPr>
        <b/>
        <sz val="22"/>
        <rFont val="Times New Roman"/>
        <family val="1"/>
      </rPr>
      <t>2019</t>
    </r>
    <r>
      <rPr>
        <b/>
        <sz val="22"/>
        <rFont val="宋体"/>
        <family val="3"/>
        <charset val="134"/>
      </rPr>
      <t>年政府性基金调整预算表（草案）</t>
    </r>
    <phoneticPr fontId="3" type="noConversion"/>
  </si>
  <si>
    <r>
      <t>201</t>
    </r>
    <r>
      <rPr>
        <sz val="12"/>
        <rFont val="宋体"/>
        <family val="3"/>
        <charset val="134"/>
      </rPr>
      <t>9</t>
    </r>
    <r>
      <rPr>
        <sz val="12"/>
        <rFont val="宋体"/>
        <charset val="134"/>
      </rPr>
      <t>年预算计划</t>
    </r>
    <phoneticPr fontId="3" type="noConversion"/>
  </si>
  <si>
    <r>
      <t>201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年调整预算数</t>
    </r>
    <phoneticPr fontId="3" type="noConversion"/>
  </si>
  <si>
    <r>
      <t>201</t>
    </r>
    <r>
      <rPr>
        <sz val="12"/>
        <rFont val="宋体"/>
        <family val="3"/>
        <charset val="134"/>
      </rPr>
      <t>9年预算计划</t>
    </r>
    <phoneticPr fontId="3" type="noConversion"/>
  </si>
  <si>
    <t>1、国家电影事业发展专项资金相关支出</t>
    <phoneticPr fontId="25" type="noConversion"/>
  </si>
  <si>
    <t>2、大中型水库移民后期扶持基金支出</t>
    <phoneticPr fontId="25" type="noConversion"/>
  </si>
  <si>
    <t>3、小型水库移民扶助基金相关支出</t>
    <phoneticPr fontId="25" type="noConversion"/>
  </si>
  <si>
    <t>4、政府住房基金相关支出</t>
    <phoneticPr fontId="25" type="noConversion"/>
  </si>
  <si>
    <t>5、国有土地使用权出让相关支出</t>
    <phoneticPr fontId="25" type="noConversion"/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</si>
  <si>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</si>
  <si>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</si>
  <si>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</si>
  <si>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</si>
  <si>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其他国有土地使用权出让支出</t>
    <phoneticPr fontId="25" type="noConversion"/>
  </si>
  <si>
    <t>6、城市公用事业附加相关支出</t>
    <phoneticPr fontId="25" type="noConversion"/>
  </si>
  <si>
    <t>7、国有土地收益基金相关支出</t>
    <phoneticPr fontId="25" type="noConversion"/>
  </si>
  <si>
    <t>8、农业土地开发资金相关支出</t>
    <phoneticPr fontId="25" type="noConversion"/>
  </si>
  <si>
    <t>9、新增建设用地有偿使用费支出</t>
    <phoneticPr fontId="25" type="noConversion"/>
  </si>
  <si>
    <t>10、城市基础设施配套费相关支出</t>
    <phoneticPr fontId="25" type="noConversion"/>
  </si>
  <si>
    <t>11、大中型水库库区基金相关支出</t>
    <phoneticPr fontId="25" type="noConversion"/>
  </si>
  <si>
    <t>12、港口建设费相关支出</t>
    <phoneticPr fontId="25" type="noConversion"/>
  </si>
  <si>
    <t>13、无线电频率占用费安排的支出</t>
    <phoneticPr fontId="25" type="noConversion"/>
  </si>
  <si>
    <t>14、散装水泥专项资金相关支出</t>
    <phoneticPr fontId="25" type="noConversion"/>
  </si>
  <si>
    <t>15、新型墙体材料专项基金相关支出</t>
    <phoneticPr fontId="25" type="noConversion"/>
  </si>
  <si>
    <t>16、彩票公益金相关支出</t>
    <phoneticPr fontId="25" type="noConversion"/>
  </si>
  <si>
    <t xml:space="preserve">    用于红十字事业的彩票公益金支出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</si>
  <si>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</si>
  <si>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</si>
  <si>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</si>
  <si>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用于其他社会公益的彩票公益金支出</t>
    <phoneticPr fontId="25" type="noConversion"/>
  </si>
  <si>
    <r>
      <t>1</t>
    </r>
    <r>
      <rPr>
        <b/>
        <sz val="10"/>
        <rFont val="宋体"/>
        <charset val="134"/>
      </rPr>
      <t>7</t>
    </r>
    <r>
      <rPr>
        <b/>
        <sz val="10"/>
        <rFont val="宋体"/>
        <charset val="134"/>
      </rPr>
      <t>、</t>
    </r>
    <r>
      <rPr>
        <b/>
        <sz val="10"/>
        <rFont val="宋体"/>
        <charset val="134"/>
      </rPr>
      <t>污水处理费相关支出</t>
    </r>
    <phoneticPr fontId="25" type="noConversion"/>
  </si>
  <si>
    <r>
      <t>18</t>
    </r>
    <r>
      <rPr>
        <b/>
        <sz val="10"/>
        <rFont val="宋体"/>
        <charset val="134"/>
      </rPr>
      <t>、商业服务业等支出</t>
    </r>
    <phoneticPr fontId="25" type="noConversion"/>
  </si>
  <si>
    <r>
      <t>19</t>
    </r>
    <r>
      <rPr>
        <b/>
        <sz val="10"/>
        <rFont val="宋体"/>
        <charset val="134"/>
      </rPr>
      <t>、转移性支出</t>
    </r>
    <phoneticPr fontId="25" type="noConversion"/>
  </si>
  <si>
    <r>
      <t>20</t>
    </r>
    <r>
      <rPr>
        <b/>
        <sz val="10"/>
        <rFont val="宋体"/>
        <charset val="134"/>
      </rPr>
      <t>、其他政府性基金相关支出</t>
    </r>
    <phoneticPr fontId="25" type="noConversion"/>
  </si>
  <si>
    <t>二、上解支出</t>
    <phoneticPr fontId="25" type="noConversion"/>
  </si>
  <si>
    <t>三、专项债券付息支出</t>
    <phoneticPr fontId="25" type="noConversion"/>
  </si>
  <si>
    <t>四、政府性基金调出资金</t>
    <phoneticPr fontId="25" type="noConversion"/>
  </si>
  <si>
    <t>五、结转下年支出</t>
    <phoneticPr fontId="25" type="noConversion"/>
  </si>
  <si>
    <t>基 金 支 出 总 计</t>
    <phoneticPr fontId="25" type="noConversion"/>
  </si>
  <si>
    <t>预算安排</t>
    <phoneticPr fontId="3" type="noConversion"/>
  </si>
  <si>
    <t>专项资金</t>
    <phoneticPr fontId="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</si>
</sst>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_ "/>
    <numFmt numFmtId="177" formatCode="0;_쀀"/>
    <numFmt numFmtId="178" formatCode="0_ "/>
  </numFmts>
  <fonts count="28">
    <font>
      <sz val="12"/>
      <name val="宋体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22"/>
      <name val="隶书"/>
      <family val="3"/>
      <charset val="134"/>
    </font>
    <font>
      <b/>
      <sz val="11"/>
      <name val="宋体"/>
      <family val="3"/>
      <charset val="134"/>
    </font>
    <font>
      <sz val="12"/>
      <name val="幼圆"/>
      <family val="3"/>
      <charset val="134"/>
    </font>
    <font>
      <sz val="12"/>
      <name val="Times New Roman"/>
      <family val="1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8"/>
      <name val="宋体"/>
      <family val="3"/>
      <charset val="134"/>
    </font>
    <font>
      <b/>
      <sz val="28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Arial"/>
      <family val="2"/>
    </font>
    <font>
      <b/>
      <sz val="22"/>
      <name val="Times New Roman"/>
      <family val="1"/>
    </font>
    <font>
      <sz val="1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0" fillId="0" borderId="0"/>
    <xf numFmtId="177" fontId="20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1" fillId="0" borderId="3" xfId="0" applyFont="1" applyFill="1" applyBorder="1"/>
    <xf numFmtId="176" fontId="1" fillId="0" borderId="3" xfId="0" applyNumberFormat="1" applyFont="1" applyFill="1" applyBorder="1"/>
    <xf numFmtId="0" fontId="0" fillId="0" borderId="3" xfId="0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/>
    <xf numFmtId="0" fontId="1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" fillId="0" borderId="3" xfId="0" applyFont="1" applyBorder="1"/>
    <xf numFmtId="177" fontId="1" fillId="0" borderId="3" xfId="0" applyNumberFormat="1" applyFont="1" applyBorder="1" applyAlignment="1"/>
    <xf numFmtId="0" fontId="1" fillId="0" borderId="3" xfId="0" applyFont="1" applyBorder="1" applyAlignment="1"/>
    <xf numFmtId="176" fontId="1" fillId="0" borderId="3" xfId="0" applyNumberFormat="1" applyFont="1" applyBorder="1" applyAlignment="1"/>
    <xf numFmtId="0" fontId="1" fillId="0" borderId="3" xfId="0" applyNumberFormat="1" applyFont="1" applyBorder="1" applyAlignment="1"/>
    <xf numFmtId="177" fontId="1" fillId="0" borderId="3" xfId="0" applyNumberFormat="1" applyFont="1" applyBorder="1" applyAlignment="1">
      <alignment horizontal="right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3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3" fillId="0" borderId="0" xfId="0" applyFont="1"/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78" fontId="0" fillId="2" borderId="3" xfId="0" applyNumberForma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3" fontId="1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12" fillId="3" borderId="3" xfId="0" applyNumberFormat="1" applyFont="1" applyFill="1" applyBorder="1" applyAlignment="1" applyProtection="1">
      <alignment horizontal="left" vertical="center"/>
    </xf>
    <xf numFmtId="3" fontId="0" fillId="2" borderId="3" xfId="0" applyNumberFormat="1" applyFill="1" applyBorder="1" applyAlignment="1">
      <alignment vertical="center" wrapText="1"/>
    </xf>
    <xf numFmtId="3" fontId="1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3" fillId="3" borderId="3" xfId="0" applyNumberFormat="1" applyFont="1" applyFill="1" applyBorder="1" applyAlignment="1" applyProtection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0" fillId="2" borderId="0" xfId="0" applyFill="1"/>
    <xf numFmtId="0" fontId="0" fillId="0" borderId="3" xfId="0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0" fontId="17" fillId="0" borderId="0" xfId="5" applyFont="1" applyAlignment="1">
      <alignment vertical="top"/>
    </xf>
    <xf numFmtId="0" fontId="10" fillId="0" borderId="0" xfId="5"/>
    <xf numFmtId="0" fontId="18" fillId="0" borderId="0" xfId="5" applyFont="1" applyAlignment="1">
      <alignment horizontal="center" vertical="center" wrapText="1"/>
    </xf>
    <xf numFmtId="0" fontId="18" fillId="0" borderId="0" xfId="5" applyFont="1" applyAlignment="1">
      <alignment horizontal="center" vertical="center"/>
    </xf>
    <xf numFmtId="0" fontId="19" fillId="0" borderId="0" xfId="5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right" vertical="center"/>
    </xf>
    <xf numFmtId="3" fontId="23" fillId="2" borderId="3" xfId="0" applyNumberFormat="1" applyFont="1" applyFill="1" applyBorder="1" applyAlignment="1">
      <alignment horizontal="right" vertical="center"/>
    </xf>
    <xf numFmtId="3" fontId="23" fillId="2" borderId="3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3" fontId="23" fillId="2" borderId="3" xfId="3" applyNumberFormat="1" applyFont="1" applyFill="1" applyBorder="1" applyAlignment="1">
      <alignment horizontal="right" vertical="center"/>
    </xf>
    <xf numFmtId="3" fontId="22" fillId="2" borderId="3" xfId="0" applyNumberFormat="1" applyFont="1" applyFill="1" applyBorder="1" applyAlignment="1" applyProtection="1">
      <alignment horizontal="right" vertical="center"/>
    </xf>
    <xf numFmtId="3" fontId="22" fillId="2" borderId="3" xfId="0" applyNumberFormat="1" applyFont="1" applyFill="1" applyBorder="1" applyAlignment="1">
      <alignment vertical="center"/>
    </xf>
    <xf numFmtId="3" fontId="23" fillId="4" borderId="3" xfId="0" applyNumberFormat="1" applyFont="1" applyFill="1" applyBorder="1" applyAlignment="1" applyProtection="1">
      <alignment horizontal="right" vertical="center"/>
    </xf>
    <xf numFmtId="3" fontId="23" fillId="5" borderId="3" xfId="0" applyNumberFormat="1" applyFont="1" applyFill="1" applyBorder="1" applyAlignment="1" applyProtection="1">
      <alignment horizontal="right" vertical="center"/>
    </xf>
    <xf numFmtId="0" fontId="24" fillId="2" borderId="3" xfId="0" applyNumberFormat="1" applyFont="1" applyFill="1" applyBorder="1" applyAlignment="1" applyProtection="1">
      <alignment horizontal="left" vertical="center"/>
    </xf>
    <xf numFmtId="0" fontId="26" fillId="2" borderId="3" xfId="0" applyNumberFormat="1" applyFont="1" applyFill="1" applyBorder="1" applyAlignment="1" applyProtection="1">
      <alignment horizontal="left" vertical="center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0" fontId="27" fillId="2" borderId="3" xfId="0" applyNumberFormat="1" applyFont="1" applyFill="1" applyBorder="1" applyAlignment="1" applyProtection="1">
      <alignment horizontal="left" vertical="center"/>
    </xf>
    <xf numFmtId="0" fontId="27" fillId="2" borderId="3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58" fontId="0" fillId="0" borderId="4" xfId="0" applyNumberFormat="1" applyFill="1" applyBorder="1" applyAlignment="1">
      <alignment horizontal="center" vertical="center" wrapText="1"/>
    </xf>
    <xf numFmtId="58" fontId="0" fillId="0" borderId="6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58" fontId="1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1" fillId="2" borderId="3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8" fontId="10" fillId="2" borderId="3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4" xfId="4"/>
    <cellStyle name="常规 5" xfId="5"/>
    <cellStyle name="千位分隔" xfId="3" builtinId="3"/>
    <cellStyle name="千位分隔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opLeftCell="A2" workbookViewId="0">
      <selection activeCell="A11" sqref="A11"/>
    </sheetView>
  </sheetViews>
  <sheetFormatPr defaultRowHeight="14.25"/>
  <cols>
    <col min="1" max="1" width="119.75" style="56" customWidth="1"/>
    <col min="2" max="16384" width="9" style="56"/>
  </cols>
  <sheetData>
    <row r="1" spans="1:1" ht="58.5" customHeight="1">
      <c r="A1" s="55"/>
    </row>
    <row r="2" spans="1:1" ht="62.25" customHeight="1">
      <c r="A2" s="57"/>
    </row>
    <row r="3" spans="1:1" ht="78.75" customHeight="1">
      <c r="A3" s="58" t="s">
        <v>156</v>
      </c>
    </row>
    <row r="4" spans="1:1" ht="75.75" customHeight="1"/>
    <row r="5" spans="1:1" ht="37.5" customHeight="1">
      <c r="A5" s="59" t="s">
        <v>146</v>
      </c>
    </row>
    <row r="6" spans="1:1" ht="56.25" customHeight="1">
      <c r="A6" s="59" t="s">
        <v>157</v>
      </c>
    </row>
  </sheetData>
  <phoneticPr fontId="15" type="noConversion"/>
  <printOptions horizontalCentered="1"/>
  <pageMargins left="0.74803149606299213" right="0.74803149606299213" top="0.7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topLeftCell="A7" workbookViewId="0">
      <selection activeCell="G17" sqref="G17"/>
    </sheetView>
  </sheetViews>
  <sheetFormatPr defaultRowHeight="14.25"/>
  <cols>
    <col min="1" max="1" width="51.625" style="1" customWidth="1"/>
    <col min="2" max="3" width="9.875" style="1" customWidth="1"/>
    <col min="4" max="4" width="10" style="1" customWidth="1"/>
    <col min="5" max="5" width="8.875" style="1" hidden="1" customWidth="1"/>
    <col min="6" max="6" width="7.25" style="1" hidden="1" customWidth="1"/>
    <col min="7" max="7" width="51.75" style="1" customWidth="1"/>
    <col min="8" max="9" width="9.75" style="1" customWidth="1"/>
    <col min="10" max="10" width="10.25" style="1" customWidth="1"/>
    <col min="11" max="11" width="9" style="1" hidden="1" customWidth="1"/>
    <col min="12" max="12" width="8.125" style="1" hidden="1" customWidth="1"/>
    <col min="13" max="13" width="10.125" style="1" customWidth="1"/>
    <col min="14" max="16384" width="9" style="1"/>
  </cols>
  <sheetData>
    <row r="1" spans="1:12" ht="36.75" customHeight="1">
      <c r="A1" s="83" t="s">
        <v>147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20.25" customHeight="1">
      <c r="A2" s="32" t="s">
        <v>90</v>
      </c>
      <c r="B2" s="2"/>
      <c r="C2" s="2"/>
      <c r="D2" s="2"/>
      <c r="E2" s="2"/>
      <c r="F2" s="2"/>
      <c r="G2" s="2"/>
      <c r="H2" s="2"/>
      <c r="I2" s="2"/>
      <c r="J2" s="3" t="s">
        <v>0</v>
      </c>
      <c r="K2" s="85" t="s">
        <v>0</v>
      </c>
      <c r="L2" s="85"/>
    </row>
    <row r="3" spans="1:12" ht="21.95" customHeight="1">
      <c r="A3" s="86" t="s">
        <v>1</v>
      </c>
      <c r="B3" s="88" t="s">
        <v>148</v>
      </c>
      <c r="C3" s="81" t="s">
        <v>50</v>
      </c>
      <c r="D3" s="81" t="s">
        <v>51</v>
      </c>
      <c r="E3" s="78" t="s">
        <v>2</v>
      </c>
      <c r="F3" s="79" t="s">
        <v>3</v>
      </c>
      <c r="G3" s="89" t="s">
        <v>4</v>
      </c>
      <c r="H3" s="88" t="s">
        <v>149</v>
      </c>
      <c r="I3" s="81" t="s">
        <v>50</v>
      </c>
      <c r="J3" s="81" t="s">
        <v>51</v>
      </c>
      <c r="K3" s="78" t="s">
        <v>2</v>
      </c>
      <c r="L3" s="79" t="s">
        <v>3</v>
      </c>
    </row>
    <row r="4" spans="1:12" ht="21.95" customHeight="1">
      <c r="A4" s="87"/>
      <c r="B4" s="80"/>
      <c r="C4" s="82"/>
      <c r="D4" s="80"/>
      <c r="E4" s="78"/>
      <c r="F4" s="80"/>
      <c r="G4" s="89"/>
      <c r="H4" s="80"/>
      <c r="I4" s="82"/>
      <c r="J4" s="80"/>
      <c r="K4" s="78"/>
      <c r="L4" s="80"/>
    </row>
    <row r="5" spans="1:12" ht="20.100000000000001" customHeight="1">
      <c r="A5" s="4" t="s">
        <v>5</v>
      </c>
      <c r="B5" s="5">
        <v>80200</v>
      </c>
      <c r="C5" s="5"/>
      <c r="D5" s="5">
        <f>B5+C5</f>
        <v>80200</v>
      </c>
      <c r="E5" s="5">
        <f>D5-B5</f>
        <v>0</v>
      </c>
      <c r="F5" s="6">
        <f>E5/B5*100</f>
        <v>0</v>
      </c>
      <c r="G5" s="7" t="s">
        <v>6</v>
      </c>
      <c r="H5" s="8">
        <f>H6+H7</f>
        <v>747421</v>
      </c>
      <c r="I5" s="8">
        <f t="shared" ref="I5:J5" si="0">I6+I7</f>
        <v>140515</v>
      </c>
      <c r="J5" s="8">
        <f t="shared" si="0"/>
        <v>887936</v>
      </c>
      <c r="K5" s="9"/>
      <c r="L5" s="10"/>
    </row>
    <row r="6" spans="1:12" ht="20.100000000000001" customHeight="1">
      <c r="A6" s="4" t="s">
        <v>88</v>
      </c>
      <c r="B6" s="5">
        <v>53100</v>
      </c>
      <c r="C6" s="5">
        <v>-4980</v>
      </c>
      <c r="D6" s="5">
        <f t="shared" ref="D6:D29" si="1">B6+C6</f>
        <v>48120</v>
      </c>
      <c r="E6" s="5"/>
      <c r="F6" s="6"/>
      <c r="G6" s="7" t="s">
        <v>8</v>
      </c>
      <c r="H6" s="8">
        <v>485528</v>
      </c>
      <c r="I6" s="8">
        <v>-30000</v>
      </c>
      <c r="J6" s="8">
        <f>H6+I6</f>
        <v>455528</v>
      </c>
      <c r="K6" s="9"/>
      <c r="L6" s="10"/>
    </row>
    <row r="7" spans="1:12" ht="20.100000000000001" customHeight="1">
      <c r="A7" s="4" t="s">
        <v>89</v>
      </c>
      <c r="B7" s="5">
        <v>27100</v>
      </c>
      <c r="C7" s="5">
        <v>4980</v>
      </c>
      <c r="D7" s="5">
        <f t="shared" si="1"/>
        <v>32080</v>
      </c>
      <c r="E7" s="5"/>
      <c r="F7" s="6"/>
      <c r="G7" s="5" t="s">
        <v>10</v>
      </c>
      <c r="H7" s="8">
        <f>52405+209488</f>
        <v>261893</v>
      </c>
      <c r="I7" s="8">
        <v>170515</v>
      </c>
      <c r="J7" s="8">
        <f>H7+I7</f>
        <v>432408</v>
      </c>
      <c r="K7" s="9"/>
      <c r="L7" s="10"/>
    </row>
    <row r="8" spans="1:12" ht="20.100000000000001" customHeight="1">
      <c r="A8" s="4" t="s">
        <v>7</v>
      </c>
      <c r="B8" s="5">
        <f>SUM(B9,B17)</f>
        <v>401605</v>
      </c>
      <c r="C8" s="5">
        <f>SUM(C9,C17)</f>
        <v>140512</v>
      </c>
      <c r="D8" s="5">
        <f t="shared" si="1"/>
        <v>542117</v>
      </c>
      <c r="E8" s="5"/>
      <c r="F8" s="6"/>
      <c r="G8" s="5" t="s">
        <v>12</v>
      </c>
      <c r="H8" s="5">
        <f>SUM(H9:H12)</f>
        <v>2865</v>
      </c>
      <c r="I8" s="5"/>
      <c r="J8" s="5">
        <f>SUM(J9:J12)</f>
        <v>2865</v>
      </c>
      <c r="K8" s="9"/>
      <c r="L8" s="10"/>
    </row>
    <row r="9" spans="1:12" ht="20.100000000000001" customHeight="1">
      <c r="A9" s="4" t="s">
        <v>9</v>
      </c>
      <c r="B9" s="5">
        <f>SUM(B10:B16)</f>
        <v>192117</v>
      </c>
      <c r="C9" s="5">
        <f>SUM(C10:C16)</f>
        <v>-30000</v>
      </c>
      <c r="D9" s="5">
        <f t="shared" si="1"/>
        <v>162117</v>
      </c>
      <c r="E9" s="5">
        <f t="shared" ref="E9:E16" si="2">D9-B9</f>
        <v>-30000</v>
      </c>
      <c r="F9" s="6">
        <f>E9/B9*100</f>
        <v>-15.615484314246006</v>
      </c>
      <c r="G9" s="11" t="s">
        <v>14</v>
      </c>
      <c r="H9" s="5">
        <v>973</v>
      </c>
      <c r="I9" s="5"/>
      <c r="J9" s="5">
        <v>973</v>
      </c>
      <c r="K9" s="9"/>
      <c r="L9" s="10"/>
    </row>
    <row r="10" spans="1:12" ht="20.100000000000001" customHeight="1">
      <c r="A10" s="4" t="s">
        <v>11</v>
      </c>
      <c r="B10" s="5">
        <v>10181</v>
      </c>
      <c r="C10" s="5"/>
      <c r="D10" s="5">
        <f t="shared" si="1"/>
        <v>10181</v>
      </c>
      <c r="E10" s="5">
        <f t="shared" si="2"/>
        <v>0</v>
      </c>
      <c r="F10" s="6"/>
      <c r="G10" s="5" t="s">
        <v>16</v>
      </c>
      <c r="H10" s="5"/>
      <c r="I10" s="5"/>
      <c r="J10" s="5"/>
      <c r="K10" s="9"/>
      <c r="L10" s="10"/>
    </row>
    <row r="11" spans="1:12" ht="20.100000000000001" customHeight="1">
      <c r="A11" s="5" t="s">
        <v>13</v>
      </c>
      <c r="B11" s="5">
        <v>94402</v>
      </c>
      <c r="C11" s="5">
        <v>-30000</v>
      </c>
      <c r="D11" s="5">
        <f t="shared" si="1"/>
        <v>64402</v>
      </c>
      <c r="E11" s="5">
        <f t="shared" si="2"/>
        <v>-30000</v>
      </c>
      <c r="F11" s="6">
        <f t="shared" ref="F11:F16" si="3">E11/B11*100</f>
        <v>-31.778987733310736</v>
      </c>
      <c r="G11" s="5" t="s">
        <v>18</v>
      </c>
      <c r="H11" s="5">
        <v>1892</v>
      </c>
      <c r="I11" s="5"/>
      <c r="J11" s="5">
        <v>1892</v>
      </c>
      <c r="K11" s="9"/>
      <c r="L11" s="10"/>
    </row>
    <row r="12" spans="1:12" ht="20.100000000000001" customHeight="1">
      <c r="A12" s="5" t="s">
        <v>15</v>
      </c>
      <c r="B12" s="5">
        <v>61028</v>
      </c>
      <c r="C12" s="5"/>
      <c r="D12" s="5">
        <f t="shared" si="1"/>
        <v>61028</v>
      </c>
      <c r="E12" s="5"/>
      <c r="F12" s="6"/>
      <c r="G12" s="5" t="s">
        <v>20</v>
      </c>
      <c r="H12" s="5"/>
      <c r="I12" s="5"/>
      <c r="J12" s="5"/>
      <c r="K12" s="9"/>
      <c r="L12" s="10"/>
    </row>
    <row r="13" spans="1:12" ht="20.100000000000001" customHeight="1">
      <c r="A13" s="5" t="s">
        <v>17</v>
      </c>
      <c r="B13" s="5">
        <v>17175</v>
      </c>
      <c r="C13" s="5"/>
      <c r="D13" s="5">
        <f t="shared" si="1"/>
        <v>17175</v>
      </c>
      <c r="E13" s="5">
        <f t="shared" si="2"/>
        <v>0</v>
      </c>
      <c r="F13" s="6">
        <f t="shared" si="3"/>
        <v>0</v>
      </c>
      <c r="G13" s="12" t="s">
        <v>21</v>
      </c>
      <c r="H13" s="5"/>
      <c r="I13" s="5"/>
      <c r="J13" s="5"/>
      <c r="K13" s="9"/>
      <c r="L13" s="10"/>
    </row>
    <row r="14" spans="1:12" ht="20.100000000000001" customHeight="1">
      <c r="A14" s="4" t="s">
        <v>19</v>
      </c>
      <c r="B14" s="5">
        <v>4144</v>
      </c>
      <c r="C14" s="5"/>
      <c r="D14" s="5">
        <f t="shared" si="1"/>
        <v>4144</v>
      </c>
      <c r="E14" s="5">
        <f t="shared" si="2"/>
        <v>0</v>
      </c>
      <c r="F14" s="6">
        <f t="shared" si="3"/>
        <v>0</v>
      </c>
      <c r="G14" s="13" t="s">
        <v>23</v>
      </c>
      <c r="H14" s="5">
        <v>3998</v>
      </c>
      <c r="I14" s="5"/>
      <c r="J14" s="5">
        <v>3998</v>
      </c>
      <c r="K14" s="9"/>
      <c r="L14" s="10"/>
    </row>
    <row r="15" spans="1:12" ht="20.100000000000001" customHeight="1">
      <c r="A15" s="4" t="s">
        <v>52</v>
      </c>
      <c r="B15" s="5">
        <v>5187</v>
      </c>
      <c r="C15" s="5"/>
      <c r="D15" s="5">
        <f t="shared" si="1"/>
        <v>5187</v>
      </c>
      <c r="E15" s="5">
        <f t="shared" si="2"/>
        <v>0</v>
      </c>
      <c r="F15" s="6">
        <f t="shared" si="3"/>
        <v>0</v>
      </c>
      <c r="G15" s="12"/>
      <c r="H15" s="5"/>
      <c r="I15" s="5"/>
      <c r="J15" s="5"/>
      <c r="K15" s="9"/>
      <c r="L15" s="10"/>
    </row>
    <row r="16" spans="1:12" ht="20.100000000000001" customHeight="1">
      <c r="A16" s="4" t="s">
        <v>22</v>
      </c>
      <c r="B16" s="5"/>
      <c r="C16" s="5"/>
      <c r="D16" s="5">
        <f t="shared" si="1"/>
        <v>0</v>
      </c>
      <c r="E16" s="5">
        <f t="shared" si="2"/>
        <v>0</v>
      </c>
      <c r="F16" s="6" t="e">
        <f t="shared" si="3"/>
        <v>#DIV/0!</v>
      </c>
      <c r="G16" s="13"/>
      <c r="H16" s="5"/>
      <c r="I16" s="5"/>
      <c r="J16" s="5"/>
      <c r="K16" s="9"/>
      <c r="L16" s="10"/>
    </row>
    <row r="17" spans="1:12" ht="20.100000000000001" customHeight="1">
      <c r="A17" s="4" t="s">
        <v>24</v>
      </c>
      <c r="B17" s="5">
        <v>209488</v>
      </c>
      <c r="C17" s="5">
        <v>170512</v>
      </c>
      <c r="D17" s="5">
        <f t="shared" si="1"/>
        <v>380000</v>
      </c>
      <c r="E17" s="5"/>
      <c r="F17" s="6"/>
      <c r="G17" s="5"/>
      <c r="H17" s="5"/>
      <c r="I17" s="5"/>
      <c r="J17" s="5"/>
      <c r="K17" s="14"/>
      <c r="L17" s="14"/>
    </row>
    <row r="18" spans="1:12" ht="20.100000000000001" customHeight="1">
      <c r="A18" s="4" t="s">
        <v>25</v>
      </c>
      <c r="B18" s="5">
        <v>90000</v>
      </c>
      <c r="C18" s="5">
        <v>-20000</v>
      </c>
      <c r="D18" s="5">
        <f t="shared" si="1"/>
        <v>70000</v>
      </c>
      <c r="E18" s="5">
        <f>D18-B18</f>
        <v>-20000</v>
      </c>
      <c r="F18" s="6"/>
      <c r="G18" s="5"/>
      <c r="H18" s="5"/>
      <c r="I18" s="5"/>
      <c r="J18" s="5"/>
      <c r="K18" s="9"/>
      <c r="L18" s="10"/>
    </row>
    <row r="19" spans="1:12" ht="20.100000000000001" customHeight="1">
      <c r="A19" s="5" t="s">
        <v>26</v>
      </c>
      <c r="B19" s="5"/>
      <c r="C19" s="5">
        <v>13957</v>
      </c>
      <c r="D19" s="5">
        <f t="shared" si="1"/>
        <v>13957</v>
      </c>
      <c r="E19" s="5"/>
      <c r="F19" s="6"/>
      <c r="G19" s="5"/>
      <c r="H19" s="5"/>
      <c r="I19" s="5"/>
      <c r="J19" s="5"/>
      <c r="K19" s="9"/>
      <c r="L19" s="10"/>
    </row>
    <row r="20" spans="1:12" ht="20.100000000000001" customHeight="1">
      <c r="A20" s="5" t="s">
        <v>27</v>
      </c>
      <c r="B20" s="5">
        <f>B21+B22</f>
        <v>60000</v>
      </c>
      <c r="C20" s="5">
        <v>35762</v>
      </c>
      <c r="D20" s="5">
        <f t="shared" si="1"/>
        <v>95762</v>
      </c>
      <c r="E20" s="5"/>
      <c r="F20" s="6"/>
      <c r="G20" s="5"/>
      <c r="H20" s="5"/>
      <c r="I20" s="5"/>
      <c r="J20" s="5"/>
      <c r="K20" s="9"/>
      <c r="L20" s="10"/>
    </row>
    <row r="21" spans="1:12" ht="20.100000000000001" customHeight="1">
      <c r="A21" s="5" t="s">
        <v>28</v>
      </c>
      <c r="B21" s="5">
        <v>40000</v>
      </c>
      <c r="C21" s="5">
        <v>35762</v>
      </c>
      <c r="D21" s="5">
        <f t="shared" si="1"/>
        <v>75762</v>
      </c>
      <c r="E21" s="5"/>
      <c r="F21" s="6"/>
      <c r="G21" s="5"/>
      <c r="H21" s="5"/>
      <c r="I21" s="5"/>
      <c r="J21" s="5"/>
      <c r="K21" s="9"/>
      <c r="L21" s="10"/>
    </row>
    <row r="22" spans="1:12" ht="20.100000000000001" customHeight="1">
      <c r="A22" s="5" t="s">
        <v>29</v>
      </c>
      <c r="B22" s="5">
        <v>20000</v>
      </c>
      <c r="C22" s="5"/>
      <c r="D22" s="5">
        <f t="shared" si="1"/>
        <v>20000</v>
      </c>
      <c r="E22" s="5"/>
      <c r="F22" s="6"/>
      <c r="G22" s="5"/>
      <c r="H22" s="5"/>
      <c r="I22" s="5"/>
      <c r="J22" s="5"/>
      <c r="K22" s="9"/>
      <c r="L22" s="10"/>
    </row>
    <row r="23" spans="1:12" ht="20.100000000000001" customHeight="1">
      <c r="A23" s="5" t="s">
        <v>30</v>
      </c>
      <c r="B23" s="5">
        <f>B24+B25</f>
        <v>70000</v>
      </c>
      <c r="C23" s="5">
        <f>C24+C25</f>
        <v>-29645</v>
      </c>
      <c r="D23" s="5">
        <f t="shared" si="1"/>
        <v>40355</v>
      </c>
      <c r="E23" s="5"/>
      <c r="F23" s="6"/>
      <c r="G23" s="5"/>
      <c r="H23" s="15"/>
      <c r="I23" s="15"/>
      <c r="J23" s="15"/>
      <c r="K23" s="9"/>
      <c r="L23" s="10"/>
    </row>
    <row r="24" spans="1:12" ht="20.100000000000001" customHeight="1">
      <c r="A24" s="5" t="s">
        <v>31</v>
      </c>
      <c r="B24" s="5">
        <v>50000</v>
      </c>
      <c r="C24" s="5">
        <v>-39645</v>
      </c>
      <c r="D24" s="5">
        <f t="shared" si="1"/>
        <v>10355</v>
      </c>
      <c r="E24" s="5"/>
      <c r="F24" s="6"/>
      <c r="G24" s="5"/>
      <c r="H24" s="15"/>
      <c r="I24" s="15"/>
      <c r="J24" s="15"/>
      <c r="K24" s="9"/>
      <c r="L24" s="10"/>
    </row>
    <row r="25" spans="1:12" ht="20.100000000000001" customHeight="1">
      <c r="A25" s="5" t="s">
        <v>32</v>
      </c>
      <c r="B25" s="5">
        <v>20000</v>
      </c>
      <c r="C25" s="5">
        <v>10000</v>
      </c>
      <c r="D25" s="5">
        <f t="shared" si="1"/>
        <v>30000</v>
      </c>
      <c r="E25" s="5"/>
      <c r="F25" s="6"/>
      <c r="G25" s="5"/>
      <c r="H25" s="15"/>
      <c r="I25" s="15"/>
      <c r="J25" s="15"/>
      <c r="K25" s="9"/>
      <c r="L25" s="10"/>
    </row>
    <row r="26" spans="1:12" ht="20.100000000000001" customHeight="1">
      <c r="A26" s="11" t="s">
        <v>33</v>
      </c>
      <c r="B26" s="5"/>
      <c r="C26" s="5"/>
      <c r="D26" s="5">
        <f t="shared" si="1"/>
        <v>0</v>
      </c>
      <c r="E26" s="5"/>
      <c r="F26" s="6"/>
      <c r="G26" s="5"/>
      <c r="H26" s="15"/>
      <c r="I26" s="15"/>
      <c r="J26" s="15"/>
      <c r="K26" s="9"/>
      <c r="L26" s="10"/>
    </row>
    <row r="27" spans="1:12" ht="20.100000000000001" customHeight="1">
      <c r="A27" s="11" t="s">
        <v>34</v>
      </c>
      <c r="B27" s="5">
        <v>52479</v>
      </c>
      <c r="C27" s="5">
        <v>-71</v>
      </c>
      <c r="D27" s="5">
        <f t="shared" si="1"/>
        <v>52408</v>
      </c>
      <c r="E27" s="5"/>
      <c r="F27" s="6"/>
      <c r="G27" s="5"/>
      <c r="H27" s="15"/>
      <c r="I27" s="15"/>
      <c r="J27" s="15"/>
      <c r="K27" s="9"/>
      <c r="L27" s="10"/>
    </row>
    <row r="28" spans="1:12" ht="20.100000000000001" customHeight="1">
      <c r="A28" s="5" t="s">
        <v>35</v>
      </c>
      <c r="B28" s="5">
        <v>52405</v>
      </c>
      <c r="C28" s="5">
        <v>3</v>
      </c>
      <c r="D28" s="5">
        <f t="shared" si="1"/>
        <v>52408</v>
      </c>
      <c r="E28" s="5"/>
      <c r="F28" s="6"/>
      <c r="G28" s="7" t="s">
        <v>36</v>
      </c>
      <c r="H28" s="8">
        <f>H5+H8+H14</f>
        <v>754284</v>
      </c>
      <c r="I28" s="8">
        <f t="shared" ref="I28:J28" si="4">I5+I8+I14</f>
        <v>140515</v>
      </c>
      <c r="J28" s="8">
        <f t="shared" si="4"/>
        <v>894799</v>
      </c>
      <c r="K28" s="9"/>
      <c r="L28" s="10"/>
    </row>
    <row r="29" spans="1:12" ht="20.100000000000001" customHeight="1">
      <c r="A29" s="5" t="s">
        <v>37</v>
      </c>
      <c r="B29" s="5">
        <v>74</v>
      </c>
      <c r="C29" s="5">
        <v>-74</v>
      </c>
      <c r="D29" s="5">
        <f t="shared" si="1"/>
        <v>0</v>
      </c>
      <c r="E29" s="5"/>
      <c r="F29" s="6"/>
      <c r="G29" s="5" t="s">
        <v>38</v>
      </c>
      <c r="H29" s="8">
        <f>H28-H7</f>
        <v>492391</v>
      </c>
      <c r="I29" s="8">
        <f t="shared" ref="I29:J29" si="5">I28-I7</f>
        <v>-30000</v>
      </c>
      <c r="J29" s="8">
        <f t="shared" si="5"/>
        <v>462391</v>
      </c>
      <c r="K29" s="9"/>
      <c r="L29" s="10"/>
    </row>
    <row r="30" spans="1:12" ht="20.100000000000001" customHeight="1">
      <c r="A30" s="16" t="s">
        <v>39</v>
      </c>
      <c r="B30" s="8">
        <f>B5+B9+B18+B19+B20+B26+B23+B29</f>
        <v>492391</v>
      </c>
      <c r="C30" s="8">
        <f>C5+C9+C18+C19+C20+C26+C23+C29</f>
        <v>-30000</v>
      </c>
      <c r="D30" s="8">
        <f>D5+D9+D18+D19+D20+D26+D23+D29</f>
        <v>462391</v>
      </c>
      <c r="E30" s="5" t="e">
        <f>E5+#REF!+E9+#REF!</f>
        <v>#REF!</v>
      </c>
      <c r="F30" s="6" t="e">
        <f>E30/B30*100</f>
        <v>#REF!</v>
      </c>
      <c r="G30" s="5" t="s">
        <v>40</v>
      </c>
      <c r="H30" s="5"/>
      <c r="I30" s="5"/>
      <c r="J30" s="5"/>
      <c r="K30" s="9"/>
      <c r="L30" s="10"/>
    </row>
    <row r="31" spans="1:12" ht="20.100000000000001" customHeight="1">
      <c r="A31" s="11" t="s">
        <v>41</v>
      </c>
      <c r="B31" s="11">
        <v>209488</v>
      </c>
      <c r="C31" s="11">
        <v>170512</v>
      </c>
      <c r="D31" s="11">
        <f>B31+C31</f>
        <v>380000</v>
      </c>
      <c r="E31" s="11"/>
      <c r="F31" s="11"/>
      <c r="G31" s="5" t="s">
        <v>42</v>
      </c>
      <c r="H31" s="5"/>
      <c r="I31" s="5"/>
      <c r="J31" s="5"/>
      <c r="K31" s="14"/>
      <c r="L31" s="14"/>
    </row>
    <row r="32" spans="1:12" ht="20.100000000000001" customHeight="1">
      <c r="A32" s="11" t="s">
        <v>43</v>
      </c>
      <c r="B32" s="11">
        <v>52405</v>
      </c>
      <c r="C32" s="11">
        <v>3</v>
      </c>
      <c r="D32" s="11">
        <f>B32+C32</f>
        <v>52408</v>
      </c>
      <c r="E32" s="11"/>
      <c r="F32" s="11"/>
      <c r="G32" s="5" t="s">
        <v>44</v>
      </c>
      <c r="H32" s="5"/>
      <c r="I32" s="5"/>
      <c r="J32" s="5"/>
      <c r="K32" s="14"/>
      <c r="L32" s="14"/>
    </row>
    <row r="33" spans="1:12" ht="20.100000000000001" customHeight="1">
      <c r="A33" s="16" t="s">
        <v>45</v>
      </c>
      <c r="B33" s="8">
        <f>B30+B31+B32</f>
        <v>754284</v>
      </c>
      <c r="C33" s="8">
        <f>C30+C31+C32</f>
        <v>140515</v>
      </c>
      <c r="D33" s="8">
        <f>D30+D31+D32</f>
        <v>894799</v>
      </c>
      <c r="E33" s="11"/>
      <c r="F33" s="11"/>
      <c r="G33" s="16" t="s">
        <v>46</v>
      </c>
      <c r="H33" s="8">
        <f>H28+H30</f>
        <v>754284</v>
      </c>
      <c r="I33" s="8">
        <f t="shared" ref="I33:J33" si="6">I28+I30</f>
        <v>140515</v>
      </c>
      <c r="J33" s="8">
        <f t="shared" si="6"/>
        <v>894799</v>
      </c>
      <c r="K33" s="5" t="e">
        <f>#REF!+K30</f>
        <v>#REF!</v>
      </c>
      <c r="L33" s="5" t="e">
        <f>#REF!+L30</f>
        <v>#REF!</v>
      </c>
    </row>
    <row r="142" spans="1:13" ht="32.25" customHeight="1">
      <c r="A142" s="17" t="s">
        <v>47</v>
      </c>
      <c r="G142" s="1">
        <v>376</v>
      </c>
      <c r="M142" s="17" t="s">
        <v>48</v>
      </c>
    </row>
    <row r="148" spans="13:13" ht="38.25" customHeight="1">
      <c r="M148" s="17" t="s">
        <v>49</v>
      </c>
    </row>
    <row r="175" spans="7:7">
      <c r="G175" s="1">
        <v>1000</v>
      </c>
    </row>
  </sheetData>
  <mergeCells count="14">
    <mergeCell ref="K3:K4"/>
    <mergeCell ref="L3:L4"/>
    <mergeCell ref="C3:C4"/>
    <mergeCell ref="I3:I4"/>
    <mergeCell ref="A1:L1"/>
    <mergeCell ref="K2:L2"/>
    <mergeCell ref="A3:A4"/>
    <mergeCell ref="B3:B4"/>
    <mergeCell ref="D3:D4"/>
    <mergeCell ref="E3:E4"/>
    <mergeCell ref="F3:F4"/>
    <mergeCell ref="G3:G4"/>
    <mergeCell ref="H3:H4"/>
    <mergeCell ref="J3:J4"/>
  </mergeCells>
  <phoneticPr fontId="3" type="noConversion"/>
  <printOptions horizontalCentered="1"/>
  <pageMargins left="0.39370078740157483" right="0.23622047244094491" top="0.39370078740157483" bottom="0.43307086614173229" header="0.19685039370078741" footer="0.19685039370078741"/>
  <pageSetup paperSize="9" scale="75" orientation="landscape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2"/>
  <sheetViews>
    <sheetView showZeros="0" workbookViewId="0">
      <selection activeCell="O19" sqref="O19"/>
    </sheetView>
  </sheetViews>
  <sheetFormatPr defaultRowHeight="14.25"/>
  <cols>
    <col min="1" max="1" width="29" customWidth="1"/>
    <col min="2" max="2" width="9.125" customWidth="1"/>
    <col min="3" max="7" width="8.875" customWidth="1"/>
    <col min="8" max="8" width="9.5" customWidth="1"/>
    <col min="9" max="9" width="8" hidden="1" customWidth="1"/>
    <col min="10" max="10" width="9.25" hidden="1" customWidth="1"/>
    <col min="11" max="11" width="8.75" hidden="1" customWidth="1"/>
    <col min="12" max="12" width="8.875" hidden="1" customWidth="1"/>
    <col min="13" max="13" width="9.75" customWidth="1"/>
    <col min="14" max="15" width="9.25" customWidth="1"/>
    <col min="261" max="261" width="29" customWidth="1"/>
    <col min="262" max="262" width="9.125" customWidth="1"/>
    <col min="263" max="263" width="8.875" customWidth="1"/>
    <col min="264" max="264" width="9.5" customWidth="1"/>
    <col min="265" max="265" width="8" customWidth="1"/>
    <col min="266" max="266" width="9.25" customWidth="1"/>
    <col min="267" max="267" width="8.75" customWidth="1"/>
    <col min="268" max="268" width="8.875" customWidth="1"/>
    <col min="269" max="269" width="9.75" customWidth="1"/>
    <col min="270" max="271" width="9.25" customWidth="1"/>
    <col min="517" max="517" width="29" customWidth="1"/>
    <col min="518" max="518" width="9.125" customWidth="1"/>
    <col min="519" max="519" width="8.875" customWidth="1"/>
    <col min="520" max="520" width="9.5" customWidth="1"/>
    <col min="521" max="521" width="8" customWidth="1"/>
    <col min="522" max="522" width="9.25" customWidth="1"/>
    <col min="523" max="523" width="8.75" customWidth="1"/>
    <col min="524" max="524" width="8.875" customWidth="1"/>
    <col min="525" max="525" width="9.75" customWidth="1"/>
    <col min="526" max="527" width="9.25" customWidth="1"/>
    <col min="773" max="773" width="29" customWidth="1"/>
    <col min="774" max="774" width="9.125" customWidth="1"/>
    <col min="775" max="775" width="8.875" customWidth="1"/>
    <col min="776" max="776" width="9.5" customWidth="1"/>
    <col min="777" max="777" width="8" customWidth="1"/>
    <col min="778" max="778" width="9.25" customWidth="1"/>
    <col min="779" max="779" width="8.75" customWidth="1"/>
    <col min="780" max="780" width="8.875" customWidth="1"/>
    <col min="781" max="781" width="9.75" customWidth="1"/>
    <col min="782" max="783" width="9.25" customWidth="1"/>
    <col min="1029" max="1029" width="29" customWidth="1"/>
    <col min="1030" max="1030" width="9.125" customWidth="1"/>
    <col min="1031" max="1031" width="8.875" customWidth="1"/>
    <col min="1032" max="1032" width="9.5" customWidth="1"/>
    <col min="1033" max="1033" width="8" customWidth="1"/>
    <col min="1034" max="1034" width="9.25" customWidth="1"/>
    <col min="1035" max="1035" width="8.75" customWidth="1"/>
    <col min="1036" max="1036" width="8.875" customWidth="1"/>
    <col min="1037" max="1037" width="9.75" customWidth="1"/>
    <col min="1038" max="1039" width="9.25" customWidth="1"/>
    <col min="1285" max="1285" width="29" customWidth="1"/>
    <col min="1286" max="1286" width="9.125" customWidth="1"/>
    <col min="1287" max="1287" width="8.875" customWidth="1"/>
    <col min="1288" max="1288" width="9.5" customWidth="1"/>
    <col min="1289" max="1289" width="8" customWidth="1"/>
    <col min="1290" max="1290" width="9.25" customWidth="1"/>
    <col min="1291" max="1291" width="8.75" customWidth="1"/>
    <col min="1292" max="1292" width="8.875" customWidth="1"/>
    <col min="1293" max="1293" width="9.75" customWidth="1"/>
    <col min="1294" max="1295" width="9.25" customWidth="1"/>
    <col min="1541" max="1541" width="29" customWidth="1"/>
    <col min="1542" max="1542" width="9.125" customWidth="1"/>
    <col min="1543" max="1543" width="8.875" customWidth="1"/>
    <col min="1544" max="1544" width="9.5" customWidth="1"/>
    <col min="1545" max="1545" width="8" customWidth="1"/>
    <col min="1546" max="1546" width="9.25" customWidth="1"/>
    <col min="1547" max="1547" width="8.75" customWidth="1"/>
    <col min="1548" max="1548" width="8.875" customWidth="1"/>
    <col min="1549" max="1549" width="9.75" customWidth="1"/>
    <col min="1550" max="1551" width="9.25" customWidth="1"/>
    <col min="1797" max="1797" width="29" customWidth="1"/>
    <col min="1798" max="1798" width="9.125" customWidth="1"/>
    <col min="1799" max="1799" width="8.875" customWidth="1"/>
    <col min="1800" max="1800" width="9.5" customWidth="1"/>
    <col min="1801" max="1801" width="8" customWidth="1"/>
    <col min="1802" max="1802" width="9.25" customWidth="1"/>
    <col min="1803" max="1803" width="8.75" customWidth="1"/>
    <col min="1804" max="1804" width="8.875" customWidth="1"/>
    <col min="1805" max="1805" width="9.75" customWidth="1"/>
    <col min="1806" max="1807" width="9.25" customWidth="1"/>
    <col min="2053" max="2053" width="29" customWidth="1"/>
    <col min="2054" max="2054" width="9.125" customWidth="1"/>
    <col min="2055" max="2055" width="8.875" customWidth="1"/>
    <col min="2056" max="2056" width="9.5" customWidth="1"/>
    <col min="2057" max="2057" width="8" customWidth="1"/>
    <col min="2058" max="2058" width="9.25" customWidth="1"/>
    <col min="2059" max="2059" width="8.75" customWidth="1"/>
    <col min="2060" max="2060" width="8.875" customWidth="1"/>
    <col min="2061" max="2061" width="9.75" customWidth="1"/>
    <col min="2062" max="2063" width="9.25" customWidth="1"/>
    <col min="2309" max="2309" width="29" customWidth="1"/>
    <col min="2310" max="2310" width="9.125" customWidth="1"/>
    <col min="2311" max="2311" width="8.875" customWidth="1"/>
    <col min="2312" max="2312" width="9.5" customWidth="1"/>
    <col min="2313" max="2313" width="8" customWidth="1"/>
    <col min="2314" max="2314" width="9.25" customWidth="1"/>
    <col min="2315" max="2315" width="8.75" customWidth="1"/>
    <col min="2316" max="2316" width="8.875" customWidth="1"/>
    <col min="2317" max="2317" width="9.75" customWidth="1"/>
    <col min="2318" max="2319" width="9.25" customWidth="1"/>
    <col min="2565" max="2565" width="29" customWidth="1"/>
    <col min="2566" max="2566" width="9.125" customWidth="1"/>
    <col min="2567" max="2567" width="8.875" customWidth="1"/>
    <col min="2568" max="2568" width="9.5" customWidth="1"/>
    <col min="2569" max="2569" width="8" customWidth="1"/>
    <col min="2570" max="2570" width="9.25" customWidth="1"/>
    <col min="2571" max="2571" width="8.75" customWidth="1"/>
    <col min="2572" max="2572" width="8.875" customWidth="1"/>
    <col min="2573" max="2573" width="9.75" customWidth="1"/>
    <col min="2574" max="2575" width="9.25" customWidth="1"/>
    <col min="2821" max="2821" width="29" customWidth="1"/>
    <col min="2822" max="2822" width="9.125" customWidth="1"/>
    <col min="2823" max="2823" width="8.875" customWidth="1"/>
    <col min="2824" max="2824" width="9.5" customWidth="1"/>
    <col min="2825" max="2825" width="8" customWidth="1"/>
    <col min="2826" max="2826" width="9.25" customWidth="1"/>
    <col min="2827" max="2827" width="8.75" customWidth="1"/>
    <col min="2828" max="2828" width="8.875" customWidth="1"/>
    <col min="2829" max="2829" width="9.75" customWidth="1"/>
    <col min="2830" max="2831" width="9.25" customWidth="1"/>
    <col min="3077" max="3077" width="29" customWidth="1"/>
    <col min="3078" max="3078" width="9.125" customWidth="1"/>
    <col min="3079" max="3079" width="8.875" customWidth="1"/>
    <col min="3080" max="3080" width="9.5" customWidth="1"/>
    <col min="3081" max="3081" width="8" customWidth="1"/>
    <col min="3082" max="3082" width="9.25" customWidth="1"/>
    <col min="3083" max="3083" width="8.75" customWidth="1"/>
    <col min="3084" max="3084" width="8.875" customWidth="1"/>
    <col min="3085" max="3085" width="9.75" customWidth="1"/>
    <col min="3086" max="3087" width="9.25" customWidth="1"/>
    <col min="3333" max="3333" width="29" customWidth="1"/>
    <col min="3334" max="3334" width="9.125" customWidth="1"/>
    <col min="3335" max="3335" width="8.875" customWidth="1"/>
    <col min="3336" max="3336" width="9.5" customWidth="1"/>
    <col min="3337" max="3337" width="8" customWidth="1"/>
    <col min="3338" max="3338" width="9.25" customWidth="1"/>
    <col min="3339" max="3339" width="8.75" customWidth="1"/>
    <col min="3340" max="3340" width="8.875" customWidth="1"/>
    <col min="3341" max="3341" width="9.75" customWidth="1"/>
    <col min="3342" max="3343" width="9.25" customWidth="1"/>
    <col min="3589" max="3589" width="29" customWidth="1"/>
    <col min="3590" max="3590" width="9.125" customWidth="1"/>
    <col min="3591" max="3591" width="8.875" customWidth="1"/>
    <col min="3592" max="3592" width="9.5" customWidth="1"/>
    <col min="3593" max="3593" width="8" customWidth="1"/>
    <col min="3594" max="3594" width="9.25" customWidth="1"/>
    <col min="3595" max="3595" width="8.75" customWidth="1"/>
    <col min="3596" max="3596" width="8.875" customWidth="1"/>
    <col min="3597" max="3597" width="9.75" customWidth="1"/>
    <col min="3598" max="3599" width="9.25" customWidth="1"/>
    <col min="3845" max="3845" width="29" customWidth="1"/>
    <col min="3846" max="3846" width="9.125" customWidth="1"/>
    <col min="3847" max="3847" width="8.875" customWidth="1"/>
    <col min="3848" max="3848" width="9.5" customWidth="1"/>
    <col min="3849" max="3849" width="8" customWidth="1"/>
    <col min="3850" max="3850" width="9.25" customWidth="1"/>
    <col min="3851" max="3851" width="8.75" customWidth="1"/>
    <col min="3852" max="3852" width="8.875" customWidth="1"/>
    <col min="3853" max="3853" width="9.75" customWidth="1"/>
    <col min="3854" max="3855" width="9.25" customWidth="1"/>
    <col min="4101" max="4101" width="29" customWidth="1"/>
    <col min="4102" max="4102" width="9.125" customWidth="1"/>
    <col min="4103" max="4103" width="8.875" customWidth="1"/>
    <col min="4104" max="4104" width="9.5" customWidth="1"/>
    <col min="4105" max="4105" width="8" customWidth="1"/>
    <col min="4106" max="4106" width="9.25" customWidth="1"/>
    <col min="4107" max="4107" width="8.75" customWidth="1"/>
    <col min="4108" max="4108" width="8.875" customWidth="1"/>
    <col min="4109" max="4109" width="9.75" customWidth="1"/>
    <col min="4110" max="4111" width="9.25" customWidth="1"/>
    <col min="4357" max="4357" width="29" customWidth="1"/>
    <col min="4358" max="4358" width="9.125" customWidth="1"/>
    <col min="4359" max="4359" width="8.875" customWidth="1"/>
    <col min="4360" max="4360" width="9.5" customWidth="1"/>
    <col min="4361" max="4361" width="8" customWidth="1"/>
    <col min="4362" max="4362" width="9.25" customWidth="1"/>
    <col min="4363" max="4363" width="8.75" customWidth="1"/>
    <col min="4364" max="4364" width="8.875" customWidth="1"/>
    <col min="4365" max="4365" width="9.75" customWidth="1"/>
    <col min="4366" max="4367" width="9.25" customWidth="1"/>
    <col min="4613" max="4613" width="29" customWidth="1"/>
    <col min="4614" max="4614" width="9.125" customWidth="1"/>
    <col min="4615" max="4615" width="8.875" customWidth="1"/>
    <col min="4616" max="4616" width="9.5" customWidth="1"/>
    <col min="4617" max="4617" width="8" customWidth="1"/>
    <col min="4618" max="4618" width="9.25" customWidth="1"/>
    <col min="4619" max="4619" width="8.75" customWidth="1"/>
    <col min="4620" max="4620" width="8.875" customWidth="1"/>
    <col min="4621" max="4621" width="9.75" customWidth="1"/>
    <col min="4622" max="4623" width="9.25" customWidth="1"/>
    <col min="4869" max="4869" width="29" customWidth="1"/>
    <col min="4870" max="4870" width="9.125" customWidth="1"/>
    <col min="4871" max="4871" width="8.875" customWidth="1"/>
    <col min="4872" max="4872" width="9.5" customWidth="1"/>
    <col min="4873" max="4873" width="8" customWidth="1"/>
    <col min="4874" max="4874" width="9.25" customWidth="1"/>
    <col min="4875" max="4875" width="8.75" customWidth="1"/>
    <col min="4876" max="4876" width="8.875" customWidth="1"/>
    <col min="4877" max="4877" width="9.75" customWidth="1"/>
    <col min="4878" max="4879" width="9.25" customWidth="1"/>
    <col min="5125" max="5125" width="29" customWidth="1"/>
    <col min="5126" max="5126" width="9.125" customWidth="1"/>
    <col min="5127" max="5127" width="8.875" customWidth="1"/>
    <col min="5128" max="5128" width="9.5" customWidth="1"/>
    <col min="5129" max="5129" width="8" customWidth="1"/>
    <col min="5130" max="5130" width="9.25" customWidth="1"/>
    <col min="5131" max="5131" width="8.75" customWidth="1"/>
    <col min="5132" max="5132" width="8.875" customWidth="1"/>
    <col min="5133" max="5133" width="9.75" customWidth="1"/>
    <col min="5134" max="5135" width="9.25" customWidth="1"/>
    <col min="5381" max="5381" width="29" customWidth="1"/>
    <col min="5382" max="5382" width="9.125" customWidth="1"/>
    <col min="5383" max="5383" width="8.875" customWidth="1"/>
    <col min="5384" max="5384" width="9.5" customWidth="1"/>
    <col min="5385" max="5385" width="8" customWidth="1"/>
    <col min="5386" max="5386" width="9.25" customWidth="1"/>
    <col min="5387" max="5387" width="8.75" customWidth="1"/>
    <col min="5388" max="5388" width="8.875" customWidth="1"/>
    <col min="5389" max="5389" width="9.75" customWidth="1"/>
    <col min="5390" max="5391" width="9.25" customWidth="1"/>
    <col min="5637" max="5637" width="29" customWidth="1"/>
    <col min="5638" max="5638" width="9.125" customWidth="1"/>
    <col min="5639" max="5639" width="8.875" customWidth="1"/>
    <col min="5640" max="5640" width="9.5" customWidth="1"/>
    <col min="5641" max="5641" width="8" customWidth="1"/>
    <col min="5642" max="5642" width="9.25" customWidth="1"/>
    <col min="5643" max="5643" width="8.75" customWidth="1"/>
    <col min="5644" max="5644" width="8.875" customWidth="1"/>
    <col min="5645" max="5645" width="9.75" customWidth="1"/>
    <col min="5646" max="5647" width="9.25" customWidth="1"/>
    <col min="5893" max="5893" width="29" customWidth="1"/>
    <col min="5894" max="5894" width="9.125" customWidth="1"/>
    <col min="5895" max="5895" width="8.875" customWidth="1"/>
    <col min="5896" max="5896" width="9.5" customWidth="1"/>
    <col min="5897" max="5897" width="8" customWidth="1"/>
    <col min="5898" max="5898" width="9.25" customWidth="1"/>
    <col min="5899" max="5899" width="8.75" customWidth="1"/>
    <col min="5900" max="5900" width="8.875" customWidth="1"/>
    <col min="5901" max="5901" width="9.75" customWidth="1"/>
    <col min="5902" max="5903" width="9.25" customWidth="1"/>
    <col min="6149" max="6149" width="29" customWidth="1"/>
    <col min="6150" max="6150" width="9.125" customWidth="1"/>
    <col min="6151" max="6151" width="8.875" customWidth="1"/>
    <col min="6152" max="6152" width="9.5" customWidth="1"/>
    <col min="6153" max="6153" width="8" customWidth="1"/>
    <col min="6154" max="6154" width="9.25" customWidth="1"/>
    <col min="6155" max="6155" width="8.75" customWidth="1"/>
    <col min="6156" max="6156" width="8.875" customWidth="1"/>
    <col min="6157" max="6157" width="9.75" customWidth="1"/>
    <col min="6158" max="6159" width="9.25" customWidth="1"/>
    <col min="6405" max="6405" width="29" customWidth="1"/>
    <col min="6406" max="6406" width="9.125" customWidth="1"/>
    <col min="6407" max="6407" width="8.875" customWidth="1"/>
    <col min="6408" max="6408" width="9.5" customWidth="1"/>
    <col min="6409" max="6409" width="8" customWidth="1"/>
    <col min="6410" max="6410" width="9.25" customWidth="1"/>
    <col min="6411" max="6411" width="8.75" customWidth="1"/>
    <col min="6412" max="6412" width="8.875" customWidth="1"/>
    <col min="6413" max="6413" width="9.75" customWidth="1"/>
    <col min="6414" max="6415" width="9.25" customWidth="1"/>
    <col min="6661" max="6661" width="29" customWidth="1"/>
    <col min="6662" max="6662" width="9.125" customWidth="1"/>
    <col min="6663" max="6663" width="8.875" customWidth="1"/>
    <col min="6664" max="6664" width="9.5" customWidth="1"/>
    <col min="6665" max="6665" width="8" customWidth="1"/>
    <col min="6666" max="6666" width="9.25" customWidth="1"/>
    <col min="6667" max="6667" width="8.75" customWidth="1"/>
    <col min="6668" max="6668" width="8.875" customWidth="1"/>
    <col min="6669" max="6669" width="9.75" customWidth="1"/>
    <col min="6670" max="6671" width="9.25" customWidth="1"/>
    <col min="6917" max="6917" width="29" customWidth="1"/>
    <col min="6918" max="6918" width="9.125" customWidth="1"/>
    <col min="6919" max="6919" width="8.875" customWidth="1"/>
    <col min="6920" max="6920" width="9.5" customWidth="1"/>
    <col min="6921" max="6921" width="8" customWidth="1"/>
    <col min="6922" max="6922" width="9.25" customWidth="1"/>
    <col min="6923" max="6923" width="8.75" customWidth="1"/>
    <col min="6924" max="6924" width="8.875" customWidth="1"/>
    <col min="6925" max="6925" width="9.75" customWidth="1"/>
    <col min="6926" max="6927" width="9.25" customWidth="1"/>
    <col min="7173" max="7173" width="29" customWidth="1"/>
    <col min="7174" max="7174" width="9.125" customWidth="1"/>
    <col min="7175" max="7175" width="8.875" customWidth="1"/>
    <col min="7176" max="7176" width="9.5" customWidth="1"/>
    <col min="7177" max="7177" width="8" customWidth="1"/>
    <col min="7178" max="7178" width="9.25" customWidth="1"/>
    <col min="7179" max="7179" width="8.75" customWidth="1"/>
    <col min="7180" max="7180" width="8.875" customWidth="1"/>
    <col min="7181" max="7181" width="9.75" customWidth="1"/>
    <col min="7182" max="7183" width="9.25" customWidth="1"/>
    <col min="7429" max="7429" width="29" customWidth="1"/>
    <col min="7430" max="7430" width="9.125" customWidth="1"/>
    <col min="7431" max="7431" width="8.875" customWidth="1"/>
    <col min="7432" max="7432" width="9.5" customWidth="1"/>
    <col min="7433" max="7433" width="8" customWidth="1"/>
    <col min="7434" max="7434" width="9.25" customWidth="1"/>
    <col min="7435" max="7435" width="8.75" customWidth="1"/>
    <col min="7436" max="7436" width="8.875" customWidth="1"/>
    <col min="7437" max="7437" width="9.75" customWidth="1"/>
    <col min="7438" max="7439" width="9.25" customWidth="1"/>
    <col min="7685" max="7685" width="29" customWidth="1"/>
    <col min="7686" max="7686" width="9.125" customWidth="1"/>
    <col min="7687" max="7687" width="8.875" customWidth="1"/>
    <col min="7688" max="7688" width="9.5" customWidth="1"/>
    <col min="7689" max="7689" width="8" customWidth="1"/>
    <col min="7690" max="7690" width="9.25" customWidth="1"/>
    <col min="7691" max="7691" width="8.75" customWidth="1"/>
    <col min="7692" max="7692" width="8.875" customWidth="1"/>
    <col min="7693" max="7693" width="9.75" customWidth="1"/>
    <col min="7694" max="7695" width="9.25" customWidth="1"/>
    <col min="7941" max="7941" width="29" customWidth="1"/>
    <col min="7942" max="7942" width="9.125" customWidth="1"/>
    <col min="7943" max="7943" width="8.875" customWidth="1"/>
    <col min="7944" max="7944" width="9.5" customWidth="1"/>
    <col min="7945" max="7945" width="8" customWidth="1"/>
    <col min="7946" max="7946" width="9.25" customWidth="1"/>
    <col min="7947" max="7947" width="8.75" customWidth="1"/>
    <col min="7948" max="7948" width="8.875" customWidth="1"/>
    <col min="7949" max="7949" width="9.75" customWidth="1"/>
    <col min="7950" max="7951" width="9.25" customWidth="1"/>
    <col min="8197" max="8197" width="29" customWidth="1"/>
    <col min="8198" max="8198" width="9.125" customWidth="1"/>
    <col min="8199" max="8199" width="8.875" customWidth="1"/>
    <col min="8200" max="8200" width="9.5" customWidth="1"/>
    <col min="8201" max="8201" width="8" customWidth="1"/>
    <col min="8202" max="8202" width="9.25" customWidth="1"/>
    <col min="8203" max="8203" width="8.75" customWidth="1"/>
    <col min="8204" max="8204" width="8.875" customWidth="1"/>
    <col min="8205" max="8205" width="9.75" customWidth="1"/>
    <col min="8206" max="8207" width="9.25" customWidth="1"/>
    <col min="8453" max="8453" width="29" customWidth="1"/>
    <col min="8454" max="8454" width="9.125" customWidth="1"/>
    <col min="8455" max="8455" width="8.875" customWidth="1"/>
    <col min="8456" max="8456" width="9.5" customWidth="1"/>
    <col min="8457" max="8457" width="8" customWidth="1"/>
    <col min="8458" max="8458" width="9.25" customWidth="1"/>
    <col min="8459" max="8459" width="8.75" customWidth="1"/>
    <col min="8460" max="8460" width="8.875" customWidth="1"/>
    <col min="8461" max="8461" width="9.75" customWidth="1"/>
    <col min="8462" max="8463" width="9.25" customWidth="1"/>
    <col min="8709" max="8709" width="29" customWidth="1"/>
    <col min="8710" max="8710" width="9.125" customWidth="1"/>
    <col min="8711" max="8711" width="8.875" customWidth="1"/>
    <col min="8712" max="8712" width="9.5" customWidth="1"/>
    <col min="8713" max="8713" width="8" customWidth="1"/>
    <col min="8714" max="8714" width="9.25" customWidth="1"/>
    <col min="8715" max="8715" width="8.75" customWidth="1"/>
    <col min="8716" max="8716" width="8.875" customWidth="1"/>
    <col min="8717" max="8717" width="9.75" customWidth="1"/>
    <col min="8718" max="8719" width="9.25" customWidth="1"/>
    <col min="8965" max="8965" width="29" customWidth="1"/>
    <col min="8966" max="8966" width="9.125" customWidth="1"/>
    <col min="8967" max="8967" width="8.875" customWidth="1"/>
    <col min="8968" max="8968" width="9.5" customWidth="1"/>
    <col min="8969" max="8969" width="8" customWidth="1"/>
    <col min="8970" max="8970" width="9.25" customWidth="1"/>
    <col min="8971" max="8971" width="8.75" customWidth="1"/>
    <col min="8972" max="8972" width="8.875" customWidth="1"/>
    <col min="8973" max="8973" width="9.75" customWidth="1"/>
    <col min="8974" max="8975" width="9.25" customWidth="1"/>
    <col min="9221" max="9221" width="29" customWidth="1"/>
    <col min="9222" max="9222" width="9.125" customWidth="1"/>
    <col min="9223" max="9223" width="8.875" customWidth="1"/>
    <col min="9224" max="9224" width="9.5" customWidth="1"/>
    <col min="9225" max="9225" width="8" customWidth="1"/>
    <col min="9226" max="9226" width="9.25" customWidth="1"/>
    <col min="9227" max="9227" width="8.75" customWidth="1"/>
    <col min="9228" max="9228" width="8.875" customWidth="1"/>
    <col min="9229" max="9229" width="9.75" customWidth="1"/>
    <col min="9230" max="9231" width="9.25" customWidth="1"/>
    <col min="9477" max="9477" width="29" customWidth="1"/>
    <col min="9478" max="9478" width="9.125" customWidth="1"/>
    <col min="9479" max="9479" width="8.875" customWidth="1"/>
    <col min="9480" max="9480" width="9.5" customWidth="1"/>
    <col min="9481" max="9481" width="8" customWidth="1"/>
    <col min="9482" max="9482" width="9.25" customWidth="1"/>
    <col min="9483" max="9483" width="8.75" customWidth="1"/>
    <col min="9484" max="9484" width="8.875" customWidth="1"/>
    <col min="9485" max="9485" width="9.75" customWidth="1"/>
    <col min="9486" max="9487" width="9.25" customWidth="1"/>
    <col min="9733" max="9733" width="29" customWidth="1"/>
    <col min="9734" max="9734" width="9.125" customWidth="1"/>
    <col min="9735" max="9735" width="8.875" customWidth="1"/>
    <col min="9736" max="9736" width="9.5" customWidth="1"/>
    <col min="9737" max="9737" width="8" customWidth="1"/>
    <col min="9738" max="9738" width="9.25" customWidth="1"/>
    <col min="9739" max="9739" width="8.75" customWidth="1"/>
    <col min="9740" max="9740" width="8.875" customWidth="1"/>
    <col min="9741" max="9741" width="9.75" customWidth="1"/>
    <col min="9742" max="9743" width="9.25" customWidth="1"/>
    <col min="9989" max="9989" width="29" customWidth="1"/>
    <col min="9990" max="9990" width="9.125" customWidth="1"/>
    <col min="9991" max="9991" width="8.875" customWidth="1"/>
    <col min="9992" max="9992" width="9.5" customWidth="1"/>
    <col min="9993" max="9993" width="8" customWidth="1"/>
    <col min="9994" max="9994" width="9.25" customWidth="1"/>
    <col min="9995" max="9995" width="8.75" customWidth="1"/>
    <col min="9996" max="9996" width="8.875" customWidth="1"/>
    <col min="9997" max="9997" width="9.75" customWidth="1"/>
    <col min="9998" max="9999" width="9.25" customWidth="1"/>
    <col min="10245" max="10245" width="29" customWidth="1"/>
    <col min="10246" max="10246" width="9.125" customWidth="1"/>
    <col min="10247" max="10247" width="8.875" customWidth="1"/>
    <col min="10248" max="10248" width="9.5" customWidth="1"/>
    <col min="10249" max="10249" width="8" customWidth="1"/>
    <col min="10250" max="10250" width="9.25" customWidth="1"/>
    <col min="10251" max="10251" width="8.75" customWidth="1"/>
    <col min="10252" max="10252" width="8.875" customWidth="1"/>
    <col min="10253" max="10253" width="9.75" customWidth="1"/>
    <col min="10254" max="10255" width="9.25" customWidth="1"/>
    <col min="10501" max="10501" width="29" customWidth="1"/>
    <col min="10502" max="10502" width="9.125" customWidth="1"/>
    <col min="10503" max="10503" width="8.875" customWidth="1"/>
    <col min="10504" max="10504" width="9.5" customWidth="1"/>
    <col min="10505" max="10505" width="8" customWidth="1"/>
    <col min="10506" max="10506" width="9.25" customWidth="1"/>
    <col min="10507" max="10507" width="8.75" customWidth="1"/>
    <col min="10508" max="10508" width="8.875" customWidth="1"/>
    <col min="10509" max="10509" width="9.75" customWidth="1"/>
    <col min="10510" max="10511" width="9.25" customWidth="1"/>
    <col min="10757" max="10757" width="29" customWidth="1"/>
    <col min="10758" max="10758" width="9.125" customWidth="1"/>
    <col min="10759" max="10759" width="8.875" customWidth="1"/>
    <col min="10760" max="10760" width="9.5" customWidth="1"/>
    <col min="10761" max="10761" width="8" customWidth="1"/>
    <col min="10762" max="10762" width="9.25" customWidth="1"/>
    <col min="10763" max="10763" width="8.75" customWidth="1"/>
    <col min="10764" max="10764" width="8.875" customWidth="1"/>
    <col min="10765" max="10765" width="9.75" customWidth="1"/>
    <col min="10766" max="10767" width="9.25" customWidth="1"/>
    <col min="11013" max="11013" width="29" customWidth="1"/>
    <col min="11014" max="11014" width="9.125" customWidth="1"/>
    <col min="11015" max="11015" width="8.875" customWidth="1"/>
    <col min="11016" max="11016" width="9.5" customWidth="1"/>
    <col min="11017" max="11017" width="8" customWidth="1"/>
    <col min="11018" max="11018" width="9.25" customWidth="1"/>
    <col min="11019" max="11019" width="8.75" customWidth="1"/>
    <col min="11020" max="11020" width="8.875" customWidth="1"/>
    <col min="11021" max="11021" width="9.75" customWidth="1"/>
    <col min="11022" max="11023" width="9.25" customWidth="1"/>
    <col min="11269" max="11269" width="29" customWidth="1"/>
    <col min="11270" max="11270" width="9.125" customWidth="1"/>
    <col min="11271" max="11271" width="8.875" customWidth="1"/>
    <col min="11272" max="11272" width="9.5" customWidth="1"/>
    <col min="11273" max="11273" width="8" customWidth="1"/>
    <col min="11274" max="11274" width="9.25" customWidth="1"/>
    <col min="11275" max="11275" width="8.75" customWidth="1"/>
    <col min="11276" max="11276" width="8.875" customWidth="1"/>
    <col min="11277" max="11277" width="9.75" customWidth="1"/>
    <col min="11278" max="11279" width="9.25" customWidth="1"/>
    <col min="11525" max="11525" width="29" customWidth="1"/>
    <col min="11526" max="11526" width="9.125" customWidth="1"/>
    <col min="11527" max="11527" width="8.875" customWidth="1"/>
    <col min="11528" max="11528" width="9.5" customWidth="1"/>
    <col min="11529" max="11529" width="8" customWidth="1"/>
    <col min="11530" max="11530" width="9.25" customWidth="1"/>
    <col min="11531" max="11531" width="8.75" customWidth="1"/>
    <col min="11532" max="11532" width="8.875" customWidth="1"/>
    <col min="11533" max="11533" width="9.75" customWidth="1"/>
    <col min="11534" max="11535" width="9.25" customWidth="1"/>
    <col min="11781" max="11781" width="29" customWidth="1"/>
    <col min="11782" max="11782" width="9.125" customWidth="1"/>
    <col min="11783" max="11783" width="8.875" customWidth="1"/>
    <col min="11784" max="11784" width="9.5" customWidth="1"/>
    <col min="11785" max="11785" width="8" customWidth="1"/>
    <col min="11786" max="11786" width="9.25" customWidth="1"/>
    <col min="11787" max="11787" width="8.75" customWidth="1"/>
    <col min="11788" max="11788" width="8.875" customWidth="1"/>
    <col min="11789" max="11789" width="9.75" customWidth="1"/>
    <col min="11790" max="11791" width="9.25" customWidth="1"/>
    <col min="12037" max="12037" width="29" customWidth="1"/>
    <col min="12038" max="12038" width="9.125" customWidth="1"/>
    <col min="12039" max="12039" width="8.875" customWidth="1"/>
    <col min="12040" max="12040" width="9.5" customWidth="1"/>
    <col min="12041" max="12041" width="8" customWidth="1"/>
    <col min="12042" max="12042" width="9.25" customWidth="1"/>
    <col min="12043" max="12043" width="8.75" customWidth="1"/>
    <col min="12044" max="12044" width="8.875" customWidth="1"/>
    <col min="12045" max="12045" width="9.75" customWidth="1"/>
    <col min="12046" max="12047" width="9.25" customWidth="1"/>
    <col min="12293" max="12293" width="29" customWidth="1"/>
    <col min="12294" max="12294" width="9.125" customWidth="1"/>
    <col min="12295" max="12295" width="8.875" customWidth="1"/>
    <col min="12296" max="12296" width="9.5" customWidth="1"/>
    <col min="12297" max="12297" width="8" customWidth="1"/>
    <col min="12298" max="12298" width="9.25" customWidth="1"/>
    <col min="12299" max="12299" width="8.75" customWidth="1"/>
    <col min="12300" max="12300" width="8.875" customWidth="1"/>
    <col min="12301" max="12301" width="9.75" customWidth="1"/>
    <col min="12302" max="12303" width="9.25" customWidth="1"/>
    <col min="12549" max="12549" width="29" customWidth="1"/>
    <col min="12550" max="12550" width="9.125" customWidth="1"/>
    <col min="12551" max="12551" width="8.875" customWidth="1"/>
    <col min="12552" max="12552" width="9.5" customWidth="1"/>
    <col min="12553" max="12553" width="8" customWidth="1"/>
    <col min="12554" max="12554" width="9.25" customWidth="1"/>
    <col min="12555" max="12555" width="8.75" customWidth="1"/>
    <col min="12556" max="12556" width="8.875" customWidth="1"/>
    <col min="12557" max="12557" width="9.75" customWidth="1"/>
    <col min="12558" max="12559" width="9.25" customWidth="1"/>
    <col min="12805" max="12805" width="29" customWidth="1"/>
    <col min="12806" max="12806" width="9.125" customWidth="1"/>
    <col min="12807" max="12807" width="8.875" customWidth="1"/>
    <col min="12808" max="12808" width="9.5" customWidth="1"/>
    <col min="12809" max="12809" width="8" customWidth="1"/>
    <col min="12810" max="12810" width="9.25" customWidth="1"/>
    <col min="12811" max="12811" width="8.75" customWidth="1"/>
    <col min="12812" max="12812" width="8.875" customWidth="1"/>
    <col min="12813" max="12813" width="9.75" customWidth="1"/>
    <col min="12814" max="12815" width="9.25" customWidth="1"/>
    <col min="13061" max="13061" width="29" customWidth="1"/>
    <col min="13062" max="13062" width="9.125" customWidth="1"/>
    <col min="13063" max="13063" width="8.875" customWidth="1"/>
    <col min="13064" max="13064" width="9.5" customWidth="1"/>
    <col min="13065" max="13065" width="8" customWidth="1"/>
    <col min="13066" max="13066" width="9.25" customWidth="1"/>
    <col min="13067" max="13067" width="8.75" customWidth="1"/>
    <col min="13068" max="13068" width="8.875" customWidth="1"/>
    <col min="13069" max="13069" width="9.75" customWidth="1"/>
    <col min="13070" max="13071" width="9.25" customWidth="1"/>
    <col min="13317" max="13317" width="29" customWidth="1"/>
    <col min="13318" max="13318" width="9.125" customWidth="1"/>
    <col min="13319" max="13319" width="8.875" customWidth="1"/>
    <col min="13320" max="13320" width="9.5" customWidth="1"/>
    <col min="13321" max="13321" width="8" customWidth="1"/>
    <col min="13322" max="13322" width="9.25" customWidth="1"/>
    <col min="13323" max="13323" width="8.75" customWidth="1"/>
    <col min="13324" max="13324" width="8.875" customWidth="1"/>
    <col min="13325" max="13325" width="9.75" customWidth="1"/>
    <col min="13326" max="13327" width="9.25" customWidth="1"/>
    <col min="13573" max="13573" width="29" customWidth="1"/>
    <col min="13574" max="13574" width="9.125" customWidth="1"/>
    <col min="13575" max="13575" width="8.875" customWidth="1"/>
    <col min="13576" max="13576" width="9.5" customWidth="1"/>
    <col min="13577" max="13577" width="8" customWidth="1"/>
    <col min="13578" max="13578" width="9.25" customWidth="1"/>
    <col min="13579" max="13579" width="8.75" customWidth="1"/>
    <col min="13580" max="13580" width="8.875" customWidth="1"/>
    <col min="13581" max="13581" width="9.75" customWidth="1"/>
    <col min="13582" max="13583" width="9.25" customWidth="1"/>
    <col min="13829" max="13829" width="29" customWidth="1"/>
    <col min="13830" max="13830" width="9.125" customWidth="1"/>
    <col min="13831" max="13831" width="8.875" customWidth="1"/>
    <col min="13832" max="13832" width="9.5" customWidth="1"/>
    <col min="13833" max="13833" width="8" customWidth="1"/>
    <col min="13834" max="13834" width="9.25" customWidth="1"/>
    <col min="13835" max="13835" width="8.75" customWidth="1"/>
    <col min="13836" max="13836" width="8.875" customWidth="1"/>
    <col min="13837" max="13837" width="9.75" customWidth="1"/>
    <col min="13838" max="13839" width="9.25" customWidth="1"/>
    <col min="14085" max="14085" width="29" customWidth="1"/>
    <col min="14086" max="14086" width="9.125" customWidth="1"/>
    <col min="14087" max="14087" width="8.875" customWidth="1"/>
    <col min="14088" max="14088" width="9.5" customWidth="1"/>
    <col min="14089" max="14089" width="8" customWidth="1"/>
    <col min="14090" max="14090" width="9.25" customWidth="1"/>
    <col min="14091" max="14091" width="8.75" customWidth="1"/>
    <col min="14092" max="14092" width="8.875" customWidth="1"/>
    <col min="14093" max="14093" width="9.75" customWidth="1"/>
    <col min="14094" max="14095" width="9.25" customWidth="1"/>
    <col min="14341" max="14341" width="29" customWidth="1"/>
    <col min="14342" max="14342" width="9.125" customWidth="1"/>
    <col min="14343" max="14343" width="8.875" customWidth="1"/>
    <col min="14344" max="14344" width="9.5" customWidth="1"/>
    <col min="14345" max="14345" width="8" customWidth="1"/>
    <col min="14346" max="14346" width="9.25" customWidth="1"/>
    <col min="14347" max="14347" width="8.75" customWidth="1"/>
    <col min="14348" max="14348" width="8.875" customWidth="1"/>
    <col min="14349" max="14349" width="9.75" customWidth="1"/>
    <col min="14350" max="14351" width="9.25" customWidth="1"/>
    <col min="14597" max="14597" width="29" customWidth="1"/>
    <col min="14598" max="14598" width="9.125" customWidth="1"/>
    <col min="14599" max="14599" width="8.875" customWidth="1"/>
    <col min="14600" max="14600" width="9.5" customWidth="1"/>
    <col min="14601" max="14601" width="8" customWidth="1"/>
    <col min="14602" max="14602" width="9.25" customWidth="1"/>
    <col min="14603" max="14603" width="8.75" customWidth="1"/>
    <col min="14604" max="14604" width="8.875" customWidth="1"/>
    <col min="14605" max="14605" width="9.75" customWidth="1"/>
    <col min="14606" max="14607" width="9.25" customWidth="1"/>
    <col min="14853" max="14853" width="29" customWidth="1"/>
    <col min="14854" max="14854" width="9.125" customWidth="1"/>
    <col min="14855" max="14855" width="8.875" customWidth="1"/>
    <col min="14856" max="14856" width="9.5" customWidth="1"/>
    <col min="14857" max="14857" width="8" customWidth="1"/>
    <col min="14858" max="14858" width="9.25" customWidth="1"/>
    <col min="14859" max="14859" width="8.75" customWidth="1"/>
    <col min="14860" max="14860" width="8.875" customWidth="1"/>
    <col min="14861" max="14861" width="9.75" customWidth="1"/>
    <col min="14862" max="14863" width="9.25" customWidth="1"/>
    <col min="15109" max="15109" width="29" customWidth="1"/>
    <col min="15110" max="15110" width="9.125" customWidth="1"/>
    <col min="15111" max="15111" width="8.875" customWidth="1"/>
    <col min="15112" max="15112" width="9.5" customWidth="1"/>
    <col min="15113" max="15113" width="8" customWidth="1"/>
    <col min="15114" max="15114" width="9.25" customWidth="1"/>
    <col min="15115" max="15115" width="8.75" customWidth="1"/>
    <col min="15116" max="15116" width="8.875" customWidth="1"/>
    <col min="15117" max="15117" width="9.75" customWidth="1"/>
    <col min="15118" max="15119" width="9.25" customWidth="1"/>
    <col min="15365" max="15365" width="29" customWidth="1"/>
    <col min="15366" max="15366" width="9.125" customWidth="1"/>
    <col min="15367" max="15367" width="8.875" customWidth="1"/>
    <col min="15368" max="15368" width="9.5" customWidth="1"/>
    <col min="15369" max="15369" width="8" customWidth="1"/>
    <col min="15370" max="15370" width="9.25" customWidth="1"/>
    <col min="15371" max="15371" width="8.75" customWidth="1"/>
    <col min="15372" max="15372" width="8.875" customWidth="1"/>
    <col min="15373" max="15373" width="9.75" customWidth="1"/>
    <col min="15374" max="15375" width="9.25" customWidth="1"/>
    <col min="15621" max="15621" width="29" customWidth="1"/>
    <col min="15622" max="15622" width="9.125" customWidth="1"/>
    <col min="15623" max="15623" width="8.875" customWidth="1"/>
    <col min="15624" max="15624" width="9.5" customWidth="1"/>
    <col min="15625" max="15625" width="8" customWidth="1"/>
    <col min="15626" max="15626" width="9.25" customWidth="1"/>
    <col min="15627" max="15627" width="8.75" customWidth="1"/>
    <col min="15628" max="15628" width="8.875" customWidth="1"/>
    <col min="15629" max="15629" width="9.75" customWidth="1"/>
    <col min="15630" max="15631" width="9.25" customWidth="1"/>
    <col min="15877" max="15877" width="29" customWidth="1"/>
    <col min="15878" max="15878" width="9.125" customWidth="1"/>
    <col min="15879" max="15879" width="8.875" customWidth="1"/>
    <col min="15880" max="15880" width="9.5" customWidth="1"/>
    <col min="15881" max="15881" width="8" customWidth="1"/>
    <col min="15882" max="15882" width="9.25" customWidth="1"/>
    <col min="15883" max="15883" width="8.75" customWidth="1"/>
    <col min="15884" max="15884" width="8.875" customWidth="1"/>
    <col min="15885" max="15885" width="9.75" customWidth="1"/>
    <col min="15886" max="15887" width="9.25" customWidth="1"/>
    <col min="16133" max="16133" width="29" customWidth="1"/>
    <col min="16134" max="16134" width="9.125" customWidth="1"/>
    <col min="16135" max="16135" width="8.875" customWidth="1"/>
    <col min="16136" max="16136" width="9.5" customWidth="1"/>
    <col min="16137" max="16137" width="8" customWidth="1"/>
    <col min="16138" max="16138" width="9.25" customWidth="1"/>
    <col min="16139" max="16139" width="8.75" customWidth="1"/>
    <col min="16140" max="16140" width="8.875" customWidth="1"/>
    <col min="16141" max="16141" width="9.75" customWidth="1"/>
    <col min="16142" max="16143" width="9.25" customWidth="1"/>
  </cols>
  <sheetData>
    <row r="1" spans="1:15" ht="27">
      <c r="A1" s="94" t="s">
        <v>150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4.75" customHeight="1">
      <c r="A2" t="s">
        <v>91</v>
      </c>
      <c r="N2" s="95" t="s">
        <v>53</v>
      </c>
      <c r="O2" s="95"/>
    </row>
    <row r="3" spans="1:15" ht="21" customHeight="1">
      <c r="A3" s="90" t="s">
        <v>54</v>
      </c>
      <c r="B3" s="90" t="s">
        <v>154</v>
      </c>
      <c r="C3" s="90" t="s">
        <v>84</v>
      </c>
      <c r="D3" s="90"/>
      <c r="E3" s="90"/>
      <c r="F3" s="90"/>
      <c r="G3" s="90"/>
      <c r="H3" s="90" t="s">
        <v>155</v>
      </c>
      <c r="I3" s="96" t="s">
        <v>55</v>
      </c>
      <c r="J3" s="96"/>
      <c r="K3" s="97" t="s">
        <v>56</v>
      </c>
      <c r="L3" s="98"/>
      <c r="M3" s="99" t="s">
        <v>87</v>
      </c>
      <c r="N3" s="99" t="s">
        <v>57</v>
      </c>
      <c r="O3" s="90" t="s">
        <v>58</v>
      </c>
    </row>
    <row r="4" spans="1:15" ht="26.25" customHeight="1">
      <c r="A4" s="91"/>
      <c r="B4" s="91"/>
      <c r="C4" s="31" t="s">
        <v>58</v>
      </c>
      <c r="D4" s="30" t="s">
        <v>85</v>
      </c>
      <c r="E4" s="30" t="s">
        <v>86</v>
      </c>
      <c r="F4" s="60" t="s">
        <v>152</v>
      </c>
      <c r="G4" s="60" t="s">
        <v>153</v>
      </c>
      <c r="H4" s="91"/>
      <c r="I4" s="18" t="s">
        <v>59</v>
      </c>
      <c r="J4" s="18" t="s">
        <v>60</v>
      </c>
      <c r="K4" s="18" t="s">
        <v>59</v>
      </c>
      <c r="L4" s="18" t="s">
        <v>60</v>
      </c>
      <c r="M4" s="100"/>
      <c r="N4" s="101"/>
      <c r="O4" s="91"/>
    </row>
    <row r="5" spans="1:15" ht="20.100000000000001" customHeight="1">
      <c r="A5" s="19" t="s">
        <v>61</v>
      </c>
      <c r="B5" s="21">
        <f>SUM(B6:B25)</f>
        <v>485528</v>
      </c>
      <c r="C5" s="20">
        <f>SUM(C6:C25)</f>
        <v>-30000</v>
      </c>
      <c r="D5" s="20">
        <f t="shared" ref="D5:G5" si="0">SUM(D6:D25)</f>
        <v>-21000</v>
      </c>
      <c r="E5" s="20">
        <f t="shared" si="0"/>
        <v>-22500</v>
      </c>
      <c r="F5" s="20">
        <f t="shared" si="0"/>
        <v>9000</v>
      </c>
      <c r="G5" s="20">
        <f t="shared" si="0"/>
        <v>4500</v>
      </c>
      <c r="H5" s="21">
        <f>SUM(H6:H25)</f>
        <v>455528</v>
      </c>
      <c r="I5" s="21">
        <f t="shared" ref="I5:M5" si="1">SUM(I6:I25)</f>
        <v>-30000</v>
      </c>
      <c r="J5" s="21">
        <f t="shared" si="1"/>
        <v>-18.441674639528006</v>
      </c>
      <c r="K5" s="21">
        <f t="shared" si="1"/>
        <v>485528</v>
      </c>
      <c r="L5" s="21" t="e">
        <f t="shared" si="1"/>
        <v>#DIV/0!</v>
      </c>
      <c r="M5" s="21">
        <f t="shared" si="1"/>
        <v>380000</v>
      </c>
      <c r="N5" s="24">
        <f>SUM(N6:N25)</f>
        <v>52408</v>
      </c>
      <c r="O5" s="25">
        <f>H5+M5+N5</f>
        <v>887936</v>
      </c>
    </row>
    <row r="6" spans="1:15" ht="20.100000000000001" customHeight="1">
      <c r="A6" s="26" t="s">
        <v>62</v>
      </c>
      <c r="B6" s="22">
        <v>42892</v>
      </c>
      <c r="C6" s="20">
        <f>SUM(D6:G6)</f>
        <v>-1100</v>
      </c>
      <c r="D6" s="20">
        <v>-1100</v>
      </c>
      <c r="E6" s="20"/>
      <c r="F6" s="20"/>
      <c r="G6" s="20"/>
      <c r="H6" s="22">
        <f>B6+C6</f>
        <v>41792</v>
      </c>
      <c r="I6" s="22">
        <f t="shared" ref="I6:I25" si="2">H6-B6</f>
        <v>-1100</v>
      </c>
      <c r="J6" s="23">
        <f t="shared" ref="J6:J25" si="3">I6/B6*100</f>
        <v>-2.5645808076098104</v>
      </c>
      <c r="K6" s="24">
        <f t="shared" ref="K6:K25" si="4">H6-C6</f>
        <v>42892</v>
      </c>
      <c r="L6" s="23">
        <f t="shared" ref="L6:L25" si="5">K6/C6*100</f>
        <v>-3899.272727272727</v>
      </c>
      <c r="M6" s="24">
        <v>25590</v>
      </c>
      <c r="N6" s="27">
        <v>299</v>
      </c>
      <c r="O6" s="25">
        <f t="shared" ref="O6:O25" si="6">H6+M6+N6</f>
        <v>67681</v>
      </c>
    </row>
    <row r="7" spans="1:15" ht="20.100000000000001" customHeight="1">
      <c r="A7" s="26" t="s">
        <v>63</v>
      </c>
      <c r="B7" s="22">
        <v>35005</v>
      </c>
      <c r="C7" s="20">
        <f t="shared" ref="C7:C25" si="7">SUM(D7:G7)</f>
        <v>-400</v>
      </c>
      <c r="D7" s="20">
        <v>-400</v>
      </c>
      <c r="E7" s="20"/>
      <c r="F7" s="20"/>
      <c r="G7" s="20"/>
      <c r="H7" s="22">
        <f t="shared" ref="H7:H25" si="8">B7+C7</f>
        <v>34605</v>
      </c>
      <c r="I7" s="22">
        <f t="shared" si="2"/>
        <v>-400</v>
      </c>
      <c r="J7" s="23">
        <f t="shared" si="3"/>
        <v>-1.1426939008713042</v>
      </c>
      <c r="K7" s="24">
        <f t="shared" si="4"/>
        <v>35005</v>
      </c>
      <c r="L7" s="23">
        <f t="shared" si="5"/>
        <v>-8751.25</v>
      </c>
      <c r="M7" s="24">
        <f>3739+100</f>
        <v>3839</v>
      </c>
      <c r="N7" s="27"/>
      <c r="O7" s="25">
        <f t="shared" si="6"/>
        <v>38444</v>
      </c>
    </row>
    <row r="8" spans="1:15" ht="20.100000000000001" customHeight="1">
      <c r="A8" s="26" t="s">
        <v>64</v>
      </c>
      <c r="B8" s="22">
        <v>145605</v>
      </c>
      <c r="C8" s="20">
        <f t="shared" si="7"/>
        <v>-3000</v>
      </c>
      <c r="D8" s="20"/>
      <c r="E8" s="20">
        <v>-3000</v>
      </c>
      <c r="F8" s="20"/>
      <c r="G8" s="20"/>
      <c r="H8" s="22">
        <f t="shared" si="8"/>
        <v>142605</v>
      </c>
      <c r="I8" s="22">
        <f t="shared" si="2"/>
        <v>-3000</v>
      </c>
      <c r="J8" s="23">
        <f t="shared" si="3"/>
        <v>-2.0603688060162768</v>
      </c>
      <c r="K8" s="24">
        <f t="shared" si="4"/>
        <v>145605</v>
      </c>
      <c r="L8" s="23">
        <f t="shared" si="5"/>
        <v>-4853.5</v>
      </c>
      <c r="M8" s="24">
        <v>59059</v>
      </c>
      <c r="N8" s="27">
        <v>48</v>
      </c>
      <c r="O8" s="25">
        <f t="shared" si="6"/>
        <v>201712</v>
      </c>
    </row>
    <row r="9" spans="1:15" ht="20.100000000000001" customHeight="1">
      <c r="A9" s="26" t="s">
        <v>65</v>
      </c>
      <c r="B9" s="22">
        <v>663</v>
      </c>
      <c r="C9" s="20">
        <f t="shared" si="7"/>
        <v>-100</v>
      </c>
      <c r="D9" s="20">
        <v>-100</v>
      </c>
      <c r="E9" s="20"/>
      <c r="F9" s="20"/>
      <c r="G9" s="20"/>
      <c r="H9" s="22">
        <f t="shared" si="8"/>
        <v>563</v>
      </c>
      <c r="I9" s="22">
        <f t="shared" si="2"/>
        <v>-100</v>
      </c>
      <c r="J9" s="23">
        <f t="shared" si="3"/>
        <v>-15.082956259426847</v>
      </c>
      <c r="K9" s="24">
        <f t="shared" si="4"/>
        <v>663</v>
      </c>
      <c r="L9" s="23">
        <f t="shared" si="5"/>
        <v>-663</v>
      </c>
      <c r="M9" s="24">
        <v>553</v>
      </c>
      <c r="N9" s="27"/>
      <c r="O9" s="25">
        <f t="shared" si="6"/>
        <v>1116</v>
      </c>
    </row>
    <row r="10" spans="1:15" ht="20.100000000000001" customHeight="1">
      <c r="A10" s="26" t="s">
        <v>66</v>
      </c>
      <c r="B10" s="22">
        <v>13349</v>
      </c>
      <c r="C10" s="20">
        <f t="shared" si="7"/>
        <v>-100</v>
      </c>
      <c r="D10" s="20">
        <v>-100</v>
      </c>
      <c r="E10" s="20"/>
      <c r="F10" s="20"/>
      <c r="G10" s="20"/>
      <c r="H10" s="22">
        <f t="shared" si="8"/>
        <v>13249</v>
      </c>
      <c r="I10" s="22">
        <f t="shared" si="2"/>
        <v>-100</v>
      </c>
      <c r="J10" s="23">
        <f t="shared" si="3"/>
        <v>-0.74911978425350212</v>
      </c>
      <c r="K10" s="24">
        <f t="shared" si="4"/>
        <v>13349</v>
      </c>
      <c r="L10" s="23">
        <f t="shared" si="5"/>
        <v>-13349</v>
      </c>
      <c r="M10" s="24">
        <v>5050</v>
      </c>
      <c r="N10" s="27">
        <v>401</v>
      </c>
      <c r="O10" s="25">
        <f t="shared" si="6"/>
        <v>18700</v>
      </c>
    </row>
    <row r="11" spans="1:15" ht="20.100000000000001" customHeight="1">
      <c r="A11" s="26" t="s">
        <v>67</v>
      </c>
      <c r="B11" s="22">
        <v>35596</v>
      </c>
      <c r="C11" s="20">
        <f t="shared" si="7"/>
        <v>2400</v>
      </c>
      <c r="D11" s="20">
        <v>-2000</v>
      </c>
      <c r="E11" s="20">
        <v>-4600</v>
      </c>
      <c r="F11" s="20">
        <v>9000</v>
      </c>
      <c r="G11" s="20"/>
      <c r="H11" s="22">
        <f t="shared" si="8"/>
        <v>37996</v>
      </c>
      <c r="I11" s="22">
        <f t="shared" si="2"/>
        <v>2400</v>
      </c>
      <c r="J11" s="23">
        <f t="shared" si="3"/>
        <v>6.7423305989437026</v>
      </c>
      <c r="K11" s="24">
        <f t="shared" si="4"/>
        <v>35596</v>
      </c>
      <c r="L11" s="23">
        <f>K11/C11*100</f>
        <v>1483.1666666666667</v>
      </c>
      <c r="M11" s="24">
        <f>79949+120</f>
        <v>80069</v>
      </c>
      <c r="N11" s="27">
        <v>275</v>
      </c>
      <c r="O11" s="25">
        <f t="shared" si="6"/>
        <v>118340</v>
      </c>
    </row>
    <row r="12" spans="1:15" ht="20.100000000000001" customHeight="1">
      <c r="A12" s="26" t="s">
        <v>68</v>
      </c>
      <c r="B12" s="24">
        <v>46742</v>
      </c>
      <c r="C12" s="20">
        <f t="shared" si="7"/>
        <v>-15600</v>
      </c>
      <c r="D12" s="20">
        <v>-12200</v>
      </c>
      <c r="E12" s="20">
        <v>-3400</v>
      </c>
      <c r="F12" s="20"/>
      <c r="G12" s="20"/>
      <c r="H12" s="22">
        <f t="shared" si="8"/>
        <v>31142</v>
      </c>
      <c r="I12" s="22">
        <f t="shared" si="2"/>
        <v>-15600</v>
      </c>
      <c r="J12" s="23">
        <f t="shared" si="3"/>
        <v>-33.374695134996365</v>
      </c>
      <c r="K12" s="24">
        <f t="shared" si="4"/>
        <v>46742</v>
      </c>
      <c r="L12" s="23">
        <f t="shared" si="5"/>
        <v>-299.62820512820514</v>
      </c>
      <c r="M12" s="24">
        <f>48856+75321</f>
        <v>124177</v>
      </c>
      <c r="N12" s="27"/>
      <c r="O12" s="25">
        <f t="shared" si="6"/>
        <v>155319</v>
      </c>
    </row>
    <row r="13" spans="1:15" ht="20.100000000000001" customHeight="1">
      <c r="A13" s="26" t="s">
        <v>69</v>
      </c>
      <c r="B13" s="22">
        <v>4690</v>
      </c>
      <c r="C13" s="20">
        <f t="shared" si="7"/>
        <v>4500</v>
      </c>
      <c r="D13" s="20"/>
      <c r="E13" s="20"/>
      <c r="F13" s="20"/>
      <c r="G13" s="20">
        <v>4500</v>
      </c>
      <c r="H13" s="22">
        <f t="shared" si="8"/>
        <v>9190</v>
      </c>
      <c r="I13" s="22">
        <f t="shared" si="2"/>
        <v>4500</v>
      </c>
      <c r="J13" s="23">
        <f t="shared" si="3"/>
        <v>95.948827292110877</v>
      </c>
      <c r="K13" s="24">
        <f t="shared" si="4"/>
        <v>4690</v>
      </c>
      <c r="L13" s="23">
        <f t="shared" si="5"/>
        <v>104.22222222222221</v>
      </c>
      <c r="M13" s="24">
        <f>1514+175</f>
        <v>1689</v>
      </c>
      <c r="N13" s="27">
        <v>847</v>
      </c>
      <c r="O13" s="25">
        <f t="shared" si="6"/>
        <v>11726</v>
      </c>
    </row>
    <row r="14" spans="1:15" ht="20.100000000000001" customHeight="1">
      <c r="A14" s="26" t="s">
        <v>70</v>
      </c>
      <c r="B14" s="22">
        <v>37981</v>
      </c>
      <c r="C14" s="20">
        <f t="shared" si="7"/>
        <v>-9500</v>
      </c>
      <c r="D14" s="20">
        <v>-4500</v>
      </c>
      <c r="E14" s="20">
        <v>-5000</v>
      </c>
      <c r="F14" s="20"/>
      <c r="G14" s="20"/>
      <c r="H14" s="22">
        <f t="shared" si="8"/>
        <v>28481</v>
      </c>
      <c r="I14" s="22">
        <f t="shared" si="2"/>
        <v>-9500</v>
      </c>
      <c r="J14" s="23">
        <f t="shared" si="3"/>
        <v>-25.012506253126567</v>
      </c>
      <c r="K14" s="24">
        <f t="shared" si="4"/>
        <v>37981</v>
      </c>
      <c r="L14" s="23">
        <f t="shared" si="5"/>
        <v>-399.8</v>
      </c>
      <c r="M14" s="24">
        <v>8068</v>
      </c>
      <c r="N14" s="27">
        <v>553</v>
      </c>
      <c r="O14" s="25">
        <f t="shared" si="6"/>
        <v>37102</v>
      </c>
    </row>
    <row r="15" spans="1:15" ht="20.100000000000001" customHeight="1">
      <c r="A15" s="26" t="s">
        <v>71</v>
      </c>
      <c r="B15" s="22">
        <v>40246</v>
      </c>
      <c r="C15" s="20">
        <f t="shared" si="7"/>
        <v>-4000</v>
      </c>
      <c r="D15" s="20"/>
      <c r="E15" s="20">
        <v>-4000</v>
      </c>
      <c r="F15" s="20"/>
      <c r="G15" s="20"/>
      <c r="H15" s="22">
        <f t="shared" si="8"/>
        <v>36246</v>
      </c>
      <c r="I15" s="22">
        <f t="shared" si="2"/>
        <v>-4000</v>
      </c>
      <c r="J15" s="23">
        <f t="shared" si="3"/>
        <v>-9.9388759131342255</v>
      </c>
      <c r="K15" s="24">
        <f t="shared" si="4"/>
        <v>40246</v>
      </c>
      <c r="L15" s="23">
        <f t="shared" si="5"/>
        <v>-1006.1500000000001</v>
      </c>
      <c r="M15" s="24">
        <f>25940+7757+4947+20174</f>
        <v>58818</v>
      </c>
      <c r="N15" s="27">
        <v>31457</v>
      </c>
      <c r="O15" s="25">
        <f t="shared" si="6"/>
        <v>126521</v>
      </c>
    </row>
    <row r="16" spans="1:15" ht="20.100000000000001" customHeight="1">
      <c r="A16" s="26" t="s">
        <v>72</v>
      </c>
      <c r="B16" s="22">
        <v>14674</v>
      </c>
      <c r="C16" s="20">
        <f t="shared" si="7"/>
        <v>0</v>
      </c>
      <c r="D16" s="20"/>
      <c r="E16" s="20"/>
      <c r="F16" s="20"/>
      <c r="G16" s="20"/>
      <c r="H16" s="22">
        <f t="shared" si="8"/>
        <v>14674</v>
      </c>
      <c r="I16" s="22">
        <f t="shared" si="2"/>
        <v>0</v>
      </c>
      <c r="J16" s="23">
        <f t="shared" si="3"/>
        <v>0</v>
      </c>
      <c r="K16" s="24">
        <f t="shared" si="4"/>
        <v>14674</v>
      </c>
      <c r="L16" s="23" t="e">
        <f t="shared" si="5"/>
        <v>#DIV/0!</v>
      </c>
      <c r="M16" s="24">
        <f>11825+292</f>
        <v>12117</v>
      </c>
      <c r="N16" s="27">
        <v>18303</v>
      </c>
      <c r="O16" s="25">
        <f t="shared" si="6"/>
        <v>45094</v>
      </c>
    </row>
    <row r="17" spans="1:16" ht="20.100000000000001" customHeight="1">
      <c r="A17" s="26" t="s">
        <v>73</v>
      </c>
      <c r="B17" s="22">
        <v>317</v>
      </c>
      <c r="C17" s="20">
        <f t="shared" si="7"/>
        <v>0</v>
      </c>
      <c r="D17" s="20"/>
      <c r="E17" s="20"/>
      <c r="F17" s="20"/>
      <c r="G17" s="20"/>
      <c r="H17" s="22">
        <f t="shared" si="8"/>
        <v>317</v>
      </c>
      <c r="I17" s="22">
        <f t="shared" si="2"/>
        <v>0</v>
      </c>
      <c r="J17" s="23">
        <f t="shared" si="3"/>
        <v>0</v>
      </c>
      <c r="K17" s="24">
        <f t="shared" si="4"/>
        <v>317</v>
      </c>
      <c r="L17" s="23" t="e">
        <f t="shared" si="5"/>
        <v>#DIV/0!</v>
      </c>
      <c r="M17" s="24">
        <v>46</v>
      </c>
      <c r="N17" s="27">
        <v>12</v>
      </c>
      <c r="O17" s="25">
        <f t="shared" si="6"/>
        <v>375</v>
      </c>
    </row>
    <row r="18" spans="1:16" ht="20.100000000000001" customHeight="1">
      <c r="A18" s="26" t="s">
        <v>74</v>
      </c>
      <c r="B18" s="22">
        <v>748</v>
      </c>
      <c r="C18" s="20">
        <f t="shared" si="7"/>
        <v>0</v>
      </c>
      <c r="D18" s="20"/>
      <c r="E18" s="20"/>
      <c r="F18" s="20"/>
      <c r="G18" s="20"/>
      <c r="H18" s="22">
        <f t="shared" si="8"/>
        <v>748</v>
      </c>
      <c r="I18" s="22">
        <f t="shared" si="2"/>
        <v>0</v>
      </c>
      <c r="J18" s="23">
        <f t="shared" si="3"/>
        <v>0</v>
      </c>
      <c r="K18" s="24">
        <f t="shared" si="4"/>
        <v>748</v>
      </c>
      <c r="L18" s="23" t="e">
        <f t="shared" si="5"/>
        <v>#DIV/0!</v>
      </c>
      <c r="M18" s="24">
        <v>19</v>
      </c>
      <c r="N18" s="27">
        <v>61</v>
      </c>
      <c r="O18" s="25">
        <f t="shared" si="6"/>
        <v>828</v>
      </c>
    </row>
    <row r="19" spans="1:16" ht="20.100000000000001" customHeight="1">
      <c r="A19" s="26" t="s">
        <v>75</v>
      </c>
      <c r="B19" s="22"/>
      <c r="C19" s="20">
        <f t="shared" si="7"/>
        <v>0</v>
      </c>
      <c r="D19" s="20"/>
      <c r="E19" s="20"/>
      <c r="F19" s="20"/>
      <c r="G19" s="20"/>
      <c r="H19" s="22">
        <f t="shared" si="8"/>
        <v>0</v>
      </c>
      <c r="I19" s="22"/>
      <c r="J19" s="23"/>
      <c r="K19" s="24">
        <f t="shared" si="4"/>
        <v>0</v>
      </c>
      <c r="L19" s="23"/>
      <c r="M19" s="24">
        <v>15</v>
      </c>
      <c r="N19" s="27"/>
      <c r="O19" s="25">
        <f t="shared" si="6"/>
        <v>15</v>
      </c>
    </row>
    <row r="20" spans="1:16" ht="20.100000000000001" customHeight="1">
      <c r="A20" s="26" t="s">
        <v>76</v>
      </c>
      <c r="B20" s="22">
        <v>5319</v>
      </c>
      <c r="C20" s="20">
        <f t="shared" si="7"/>
        <v>-100</v>
      </c>
      <c r="D20" s="20">
        <v>-100</v>
      </c>
      <c r="E20" s="20"/>
      <c r="F20" s="20"/>
      <c r="G20" s="20"/>
      <c r="H20" s="22">
        <f t="shared" si="8"/>
        <v>5219</v>
      </c>
      <c r="I20" s="22">
        <f t="shared" si="2"/>
        <v>-100</v>
      </c>
      <c r="J20" s="23">
        <f t="shared" si="3"/>
        <v>-1.8800526414739611</v>
      </c>
      <c r="K20" s="24">
        <f t="shared" si="4"/>
        <v>5319</v>
      </c>
      <c r="L20" s="23">
        <f t="shared" si="5"/>
        <v>-5319</v>
      </c>
      <c r="M20" s="24">
        <v>97</v>
      </c>
      <c r="N20" s="27">
        <v>126</v>
      </c>
      <c r="O20" s="25">
        <f t="shared" si="6"/>
        <v>5442</v>
      </c>
    </row>
    <row r="21" spans="1:16" ht="20.100000000000001" customHeight="1">
      <c r="A21" s="26" t="s">
        <v>77</v>
      </c>
      <c r="B21" s="22">
        <v>12301</v>
      </c>
      <c r="C21" s="20">
        <f t="shared" si="7"/>
        <v>-1500</v>
      </c>
      <c r="D21" s="20"/>
      <c r="E21" s="20">
        <v>-1500</v>
      </c>
      <c r="F21" s="20"/>
      <c r="G21" s="20"/>
      <c r="H21" s="22">
        <f t="shared" si="8"/>
        <v>10801</v>
      </c>
      <c r="I21" s="22">
        <f t="shared" si="2"/>
        <v>-1500</v>
      </c>
      <c r="J21" s="23">
        <f t="shared" si="3"/>
        <v>-12.19413055849118</v>
      </c>
      <c r="K21" s="24">
        <f t="shared" si="4"/>
        <v>12301</v>
      </c>
      <c r="L21" s="23">
        <f t="shared" si="5"/>
        <v>-820.06666666666672</v>
      </c>
      <c r="M21" s="24">
        <v>364</v>
      </c>
      <c r="N21" s="27"/>
      <c r="O21" s="25">
        <f t="shared" si="6"/>
        <v>11165</v>
      </c>
    </row>
    <row r="22" spans="1:16" ht="20.100000000000001" customHeight="1">
      <c r="A22" s="26" t="s">
        <v>78</v>
      </c>
      <c r="B22" s="22">
        <v>6289</v>
      </c>
      <c r="C22" s="20">
        <f t="shared" si="7"/>
        <v>-1000</v>
      </c>
      <c r="D22" s="20"/>
      <c r="E22" s="20">
        <v>-1000</v>
      </c>
      <c r="F22" s="20"/>
      <c r="G22" s="20"/>
      <c r="H22" s="22">
        <f t="shared" si="8"/>
        <v>5289</v>
      </c>
      <c r="I22" s="22">
        <f t="shared" si="2"/>
        <v>-1000</v>
      </c>
      <c r="J22" s="23">
        <f t="shared" si="3"/>
        <v>-15.90077913817777</v>
      </c>
      <c r="K22" s="24">
        <f t="shared" si="4"/>
        <v>6289</v>
      </c>
      <c r="L22" s="23">
        <f t="shared" si="5"/>
        <v>-628.9</v>
      </c>
      <c r="M22" s="24">
        <v>21</v>
      </c>
      <c r="N22" s="27">
        <v>21</v>
      </c>
      <c r="O22" s="25">
        <f t="shared" si="6"/>
        <v>5331</v>
      </c>
    </row>
    <row r="23" spans="1:16" ht="20.100000000000001" customHeight="1">
      <c r="A23" s="26" t="s">
        <v>151</v>
      </c>
      <c r="B23" s="22">
        <v>1379</v>
      </c>
      <c r="C23" s="20">
        <f t="shared" si="7"/>
        <v>0</v>
      </c>
      <c r="D23" s="20"/>
      <c r="E23" s="20"/>
      <c r="F23" s="20"/>
      <c r="G23" s="20"/>
      <c r="H23" s="22">
        <f t="shared" si="8"/>
        <v>1379</v>
      </c>
      <c r="I23" s="22">
        <f t="shared" si="2"/>
        <v>0</v>
      </c>
      <c r="J23" s="23">
        <f t="shared" si="3"/>
        <v>0</v>
      </c>
      <c r="K23" s="24">
        <f t="shared" si="4"/>
        <v>1379</v>
      </c>
      <c r="L23" s="23"/>
      <c r="M23" s="24">
        <v>409</v>
      </c>
      <c r="N23" s="27"/>
      <c r="O23" s="25">
        <f t="shared" si="6"/>
        <v>1788</v>
      </c>
    </row>
    <row r="24" spans="1:16" ht="20.100000000000001" customHeight="1">
      <c r="A24" s="26" t="s">
        <v>79</v>
      </c>
      <c r="B24" s="22">
        <v>1150</v>
      </c>
      <c r="C24" s="20">
        <f t="shared" si="7"/>
        <v>0</v>
      </c>
      <c r="D24" s="20"/>
      <c r="E24" s="20"/>
      <c r="F24" s="20"/>
      <c r="G24" s="20"/>
      <c r="H24" s="22">
        <f t="shared" si="8"/>
        <v>1150</v>
      </c>
      <c r="I24" s="22">
        <f t="shared" si="2"/>
        <v>0</v>
      </c>
      <c r="J24" s="23"/>
      <c r="K24" s="24">
        <f t="shared" si="4"/>
        <v>1150</v>
      </c>
      <c r="L24" s="23" t="e">
        <f t="shared" si="5"/>
        <v>#DIV/0!</v>
      </c>
      <c r="M24" s="24"/>
      <c r="N24" s="27"/>
      <c r="O24" s="25"/>
    </row>
    <row r="25" spans="1:16" ht="20.100000000000001" customHeight="1">
      <c r="A25" s="26" t="s">
        <v>80</v>
      </c>
      <c r="B25" s="22">
        <v>40582</v>
      </c>
      <c r="C25" s="20">
        <f t="shared" si="7"/>
        <v>-500</v>
      </c>
      <c r="D25" s="20">
        <v>-500</v>
      </c>
      <c r="E25" s="20"/>
      <c r="F25" s="20"/>
      <c r="G25" s="20"/>
      <c r="H25" s="22">
        <f t="shared" si="8"/>
        <v>40082</v>
      </c>
      <c r="I25" s="22">
        <f t="shared" si="2"/>
        <v>-500</v>
      </c>
      <c r="J25" s="23">
        <f t="shared" si="3"/>
        <v>-1.2320733330047804</v>
      </c>
      <c r="K25" s="24">
        <f t="shared" si="4"/>
        <v>40582</v>
      </c>
      <c r="L25" s="23">
        <f t="shared" si="5"/>
        <v>-8116.4000000000005</v>
      </c>
      <c r="M25" s="24"/>
      <c r="N25" s="27">
        <v>5</v>
      </c>
      <c r="O25" s="25">
        <f t="shared" si="6"/>
        <v>40087</v>
      </c>
    </row>
    <row r="26" spans="1:16" ht="15.75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28"/>
    </row>
    <row r="139" spans="1:15" ht="32.25" customHeight="1">
      <c r="A139" s="29" t="s">
        <v>81</v>
      </c>
      <c r="J139">
        <v>376</v>
      </c>
      <c r="O139" s="29" t="s">
        <v>82</v>
      </c>
    </row>
    <row r="145" spans="15:15" ht="38.25" customHeight="1">
      <c r="O145" s="29" t="s">
        <v>83</v>
      </c>
    </row>
    <row r="172" spans="10:10">
      <c r="J172">
        <v>1000</v>
      </c>
    </row>
  </sheetData>
  <mergeCells count="12">
    <mergeCell ref="O3:O4"/>
    <mergeCell ref="A26:O26"/>
    <mergeCell ref="C3:G3"/>
    <mergeCell ref="A1:O1"/>
    <mergeCell ref="N2:O2"/>
    <mergeCell ref="A3:A4"/>
    <mergeCell ref="B3:B4"/>
    <mergeCell ref="H3:H4"/>
    <mergeCell ref="I3:J3"/>
    <mergeCell ref="K3:L3"/>
    <mergeCell ref="M3:M4"/>
    <mergeCell ref="N3:N4"/>
  </mergeCells>
  <phoneticPr fontId="3" type="noConversion"/>
  <printOptions horizontalCentered="1"/>
  <pageMargins left="0.78740157480314965" right="0.74803149606299213" top="0.36" bottom="0.39" header="0.23622047244094491" footer="0.16"/>
  <pageSetup paperSize="9" orientation="landscape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showZeros="0" tabSelected="1" workbookViewId="0">
      <pane xSplit="1" ySplit="5" topLeftCell="B6" activePane="bottomRight" state="frozen"/>
      <selection sqref="A1:AD1"/>
      <selection pane="topRight" sqref="A1:AD1"/>
      <selection pane="bottomLeft" sqref="A1:AD1"/>
      <selection pane="bottomRight" activeCell="G6" sqref="G6:I6"/>
    </sheetView>
  </sheetViews>
  <sheetFormatPr defaultRowHeight="14.25"/>
  <cols>
    <col min="1" max="1" width="30.625" customWidth="1"/>
    <col min="2" max="2" width="14" style="52" customWidth="1"/>
    <col min="3" max="3" width="12.375" style="35" customWidth="1"/>
    <col min="4" max="4" width="13.75" style="35" customWidth="1"/>
    <col min="5" max="5" width="36.75" customWidth="1"/>
    <col min="6" max="10" width="11.125" customWidth="1"/>
  </cols>
  <sheetData>
    <row r="1" spans="1:10" ht="35.25" customHeight="1">
      <c r="A1" s="102" t="s">
        <v>158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36" customFormat="1" ht="22.5" customHeight="1">
      <c r="A2" s="33" t="s">
        <v>92</v>
      </c>
      <c r="B2" s="34"/>
      <c r="C2" s="35"/>
      <c r="D2" s="35"/>
      <c r="J2" s="36" t="s">
        <v>93</v>
      </c>
    </row>
    <row r="3" spans="1:10" ht="18.75" customHeight="1">
      <c r="A3" s="104" t="s">
        <v>94</v>
      </c>
      <c r="B3" s="105" t="s">
        <v>159</v>
      </c>
      <c r="C3" s="107" t="s">
        <v>95</v>
      </c>
      <c r="D3" s="110" t="s">
        <v>160</v>
      </c>
      <c r="E3" s="37"/>
      <c r="F3" s="105" t="s">
        <v>161</v>
      </c>
      <c r="G3" s="112" t="s">
        <v>95</v>
      </c>
      <c r="H3" s="112"/>
      <c r="I3" s="112"/>
      <c r="J3" s="110" t="s">
        <v>160</v>
      </c>
    </row>
    <row r="4" spans="1:10" ht="16.5" customHeight="1">
      <c r="A4" s="104"/>
      <c r="B4" s="106"/>
      <c r="C4" s="108"/>
      <c r="D4" s="108"/>
      <c r="E4" s="38" t="s">
        <v>96</v>
      </c>
      <c r="F4" s="111"/>
      <c r="G4" s="112"/>
      <c r="H4" s="112"/>
      <c r="I4" s="112"/>
      <c r="J4" s="108"/>
    </row>
    <row r="5" spans="1:10" ht="27" customHeight="1">
      <c r="A5" s="104"/>
      <c r="B5" s="106"/>
      <c r="C5" s="109"/>
      <c r="D5" s="109"/>
      <c r="E5" s="39" t="s">
        <v>97</v>
      </c>
      <c r="F5" s="111"/>
      <c r="G5" s="61" t="s">
        <v>197</v>
      </c>
      <c r="H5" s="40" t="s">
        <v>198</v>
      </c>
      <c r="I5" s="40" t="s">
        <v>98</v>
      </c>
      <c r="J5" s="109"/>
    </row>
    <row r="6" spans="1:10" ht="20.100000000000001" customHeight="1">
      <c r="A6" s="41" t="s">
        <v>99</v>
      </c>
      <c r="B6" s="62">
        <f>B7+B8+B9+B10+B16+B17+B18+B19+B22+B23+B24+B27+B28+B29+B30+B31+B35</f>
        <v>150000</v>
      </c>
      <c r="C6" s="62">
        <f t="shared" ref="C6:D6" si="0">C7+C8+C9+C10+C16+C17+C18+C19+C22+C23+C24+C27+C28+C29+C30+C31+C35</f>
        <v>-96780</v>
      </c>
      <c r="D6" s="62">
        <f t="shared" si="0"/>
        <v>53220</v>
      </c>
      <c r="E6" s="43" t="s">
        <v>100</v>
      </c>
      <c r="F6" s="66">
        <f>SUM(F7:F11,F24:F34,F45:F47,F48)</f>
        <v>102057</v>
      </c>
      <c r="G6" s="66">
        <f t="shared" ref="G6:I6" si="1">SUM(G7:G11,G24:G34,G45:G47,G48)</f>
        <v>-63942</v>
      </c>
      <c r="H6" s="66">
        <f t="shared" si="1"/>
        <v>1728</v>
      </c>
      <c r="I6" s="66">
        <f t="shared" si="1"/>
        <v>86400</v>
      </c>
      <c r="J6" s="66">
        <f>SUM(J7:J11,J24:J34,J45:J47,J48)</f>
        <v>126243</v>
      </c>
    </row>
    <row r="7" spans="1:10" ht="20.100000000000001" customHeight="1">
      <c r="A7" s="44" t="s">
        <v>101</v>
      </c>
      <c r="B7" s="63"/>
      <c r="C7" s="45"/>
      <c r="D7" s="45">
        <f>B7+C7</f>
        <v>0</v>
      </c>
      <c r="E7" s="71" t="s">
        <v>162</v>
      </c>
      <c r="F7" s="64"/>
      <c r="G7" s="46">
        <f t="shared" ref="G7:I7" si="2">G8+G9</f>
        <v>0</v>
      </c>
      <c r="H7" s="46">
        <v>68</v>
      </c>
      <c r="I7" s="46">
        <f t="shared" si="2"/>
        <v>0</v>
      </c>
      <c r="J7" s="47">
        <f>F7+G7+H7+I7</f>
        <v>68</v>
      </c>
    </row>
    <row r="8" spans="1:10" ht="20.100000000000001" customHeight="1">
      <c r="A8" s="44" t="s">
        <v>102</v>
      </c>
      <c r="B8" s="63"/>
      <c r="C8" s="45"/>
      <c r="D8" s="45">
        <f t="shared" ref="D8:D53" si="3">B8+C8</f>
        <v>0</v>
      </c>
      <c r="E8" s="71" t="s">
        <v>163</v>
      </c>
      <c r="F8" s="67">
        <f>2030+1566</f>
        <v>3596</v>
      </c>
      <c r="G8" s="47"/>
      <c r="H8" s="47">
        <f>2311-1638</f>
        <v>673</v>
      </c>
      <c r="I8" s="47"/>
      <c r="J8" s="47">
        <f t="shared" ref="J8:J48" si="4">F8+G8+H8+I8</f>
        <v>4269</v>
      </c>
    </row>
    <row r="9" spans="1:10" ht="20.100000000000001" customHeight="1">
      <c r="A9" s="44" t="s">
        <v>103</v>
      </c>
      <c r="B9" s="63"/>
      <c r="C9" s="45"/>
      <c r="D9" s="45">
        <f t="shared" si="3"/>
        <v>0</v>
      </c>
      <c r="E9" s="71" t="s">
        <v>164</v>
      </c>
      <c r="F9" s="64">
        <v>87</v>
      </c>
      <c r="G9" s="47"/>
      <c r="H9" s="47">
        <f>81+55</f>
        <v>136</v>
      </c>
      <c r="I9" s="47"/>
      <c r="J9" s="47">
        <f t="shared" si="4"/>
        <v>223</v>
      </c>
    </row>
    <row r="10" spans="1:10" ht="20.100000000000001" customHeight="1">
      <c r="A10" s="44" t="s">
        <v>104</v>
      </c>
      <c r="B10" s="64">
        <f>SUM(B11:B15)</f>
        <v>140740</v>
      </c>
      <c r="C10" s="64">
        <f>SUM(C11:C15)</f>
        <v>-106130</v>
      </c>
      <c r="D10" s="45">
        <f t="shared" si="3"/>
        <v>34610</v>
      </c>
      <c r="E10" s="71" t="s">
        <v>165</v>
      </c>
      <c r="F10" s="64"/>
      <c r="G10" s="48"/>
      <c r="H10" s="48"/>
      <c r="I10" s="48"/>
      <c r="J10" s="47">
        <f t="shared" si="4"/>
        <v>0</v>
      </c>
    </row>
    <row r="11" spans="1:10" ht="20.100000000000001" customHeight="1">
      <c r="A11" s="49" t="s">
        <v>105</v>
      </c>
      <c r="B11" s="63">
        <v>100000</v>
      </c>
      <c r="C11" s="45">
        <v>-64000</v>
      </c>
      <c r="D11" s="45">
        <f t="shared" si="3"/>
        <v>36000</v>
      </c>
      <c r="E11" s="71" t="s">
        <v>166</v>
      </c>
      <c r="F11" s="68">
        <f t="shared" ref="F11:I11" si="5">SUM(F12:F23)</f>
        <v>90183</v>
      </c>
      <c r="G11" s="68">
        <f t="shared" si="5"/>
        <v>-57942</v>
      </c>
      <c r="H11" s="68">
        <f t="shared" si="5"/>
        <v>0</v>
      </c>
      <c r="I11" s="68">
        <f t="shared" si="5"/>
        <v>86400</v>
      </c>
      <c r="J11" s="47">
        <f t="shared" si="4"/>
        <v>118641</v>
      </c>
    </row>
    <row r="12" spans="1:10" ht="20.100000000000001" customHeight="1">
      <c r="A12" s="49" t="s">
        <v>106</v>
      </c>
      <c r="B12" s="63">
        <v>40000</v>
      </c>
      <c r="C12" s="45">
        <v>-39000</v>
      </c>
      <c r="D12" s="45">
        <f t="shared" si="3"/>
        <v>1000</v>
      </c>
      <c r="E12" s="72" t="s">
        <v>114</v>
      </c>
      <c r="F12" s="64">
        <v>35983</v>
      </c>
      <c r="G12" s="47">
        <f>-20983-2597+1638</f>
        <v>-21942</v>
      </c>
      <c r="H12" s="47"/>
      <c r="I12" s="47">
        <v>31700</v>
      </c>
      <c r="J12" s="47">
        <f t="shared" si="4"/>
        <v>45741</v>
      </c>
    </row>
    <row r="13" spans="1:10" ht="20.100000000000001" customHeight="1">
      <c r="A13" s="49" t="s">
        <v>107</v>
      </c>
      <c r="B13" s="63">
        <v>8357</v>
      </c>
      <c r="C13" s="45">
        <v>-7757</v>
      </c>
      <c r="D13" s="45">
        <f t="shared" si="3"/>
        <v>600</v>
      </c>
      <c r="E13" s="72" t="s">
        <v>116</v>
      </c>
      <c r="F13" s="64">
        <v>19000</v>
      </c>
      <c r="G13" s="47">
        <v>-17000</v>
      </c>
      <c r="H13" s="47"/>
      <c r="I13" s="47"/>
      <c r="J13" s="47">
        <f t="shared" si="4"/>
        <v>2000</v>
      </c>
    </row>
    <row r="14" spans="1:10" ht="20.100000000000001" customHeight="1">
      <c r="A14" s="49" t="s">
        <v>108</v>
      </c>
      <c r="B14" s="63">
        <v>-7627</v>
      </c>
      <c r="C14" s="45">
        <v>3627</v>
      </c>
      <c r="D14" s="45">
        <f t="shared" si="3"/>
        <v>-4000</v>
      </c>
      <c r="E14" s="72" t="s">
        <v>118</v>
      </c>
      <c r="F14" s="69">
        <v>15000</v>
      </c>
      <c r="G14" s="46">
        <v>-5000</v>
      </c>
      <c r="H14" s="46"/>
      <c r="I14" s="46">
        <v>54700</v>
      </c>
      <c r="J14" s="47">
        <f t="shared" si="4"/>
        <v>64700</v>
      </c>
    </row>
    <row r="15" spans="1:10" ht="20.100000000000001" customHeight="1">
      <c r="A15" s="49" t="s">
        <v>109</v>
      </c>
      <c r="B15" s="64">
        <v>10</v>
      </c>
      <c r="C15" s="45">
        <v>1000</v>
      </c>
      <c r="D15" s="45">
        <f t="shared" si="3"/>
        <v>1010</v>
      </c>
      <c r="E15" s="72" t="s">
        <v>120</v>
      </c>
      <c r="F15" s="64"/>
      <c r="G15" s="47">
        <v>2000</v>
      </c>
      <c r="H15" s="47"/>
      <c r="I15" s="47"/>
      <c r="J15" s="47">
        <f t="shared" si="4"/>
        <v>2000</v>
      </c>
    </row>
    <row r="16" spans="1:10" ht="20.100000000000001" customHeight="1">
      <c r="A16" s="44" t="s">
        <v>110</v>
      </c>
      <c r="B16" s="63"/>
      <c r="C16" s="45"/>
      <c r="D16" s="45">
        <f t="shared" si="3"/>
        <v>0</v>
      </c>
      <c r="E16" s="72" t="s">
        <v>122</v>
      </c>
      <c r="F16" s="64">
        <v>4800</v>
      </c>
      <c r="G16" s="47">
        <v>-3500</v>
      </c>
      <c r="H16" s="47"/>
      <c r="I16" s="47"/>
      <c r="J16" s="47">
        <f t="shared" si="4"/>
        <v>1300</v>
      </c>
    </row>
    <row r="17" spans="1:10" ht="20.100000000000001" customHeight="1">
      <c r="A17" s="44" t="s">
        <v>111</v>
      </c>
      <c r="B17" s="63">
        <v>1000</v>
      </c>
      <c r="C17" s="45">
        <v>-950</v>
      </c>
      <c r="D17" s="45">
        <f t="shared" si="3"/>
        <v>50</v>
      </c>
      <c r="E17" s="72" t="s">
        <v>167</v>
      </c>
      <c r="F17" s="64"/>
      <c r="G17" s="47"/>
      <c r="H17" s="47"/>
      <c r="I17" s="47"/>
      <c r="J17" s="47">
        <f t="shared" si="4"/>
        <v>0</v>
      </c>
    </row>
    <row r="18" spans="1:10" ht="20.100000000000001" customHeight="1">
      <c r="A18" s="44" t="s">
        <v>112</v>
      </c>
      <c r="B18" s="63">
        <v>2300</v>
      </c>
      <c r="C18" s="45">
        <v>-2200</v>
      </c>
      <c r="D18" s="45">
        <f t="shared" si="3"/>
        <v>100</v>
      </c>
      <c r="E18" s="72" t="s">
        <v>168</v>
      </c>
      <c r="F18" s="64"/>
      <c r="G18" s="46"/>
      <c r="H18" s="46"/>
      <c r="I18" s="46">
        <f t="shared" ref="I18" si="6">SUM(I19:I26)</f>
        <v>0</v>
      </c>
      <c r="J18" s="47">
        <f t="shared" si="4"/>
        <v>0</v>
      </c>
    </row>
    <row r="19" spans="1:10" ht="20.100000000000001" customHeight="1">
      <c r="A19" s="44" t="s">
        <v>113</v>
      </c>
      <c r="B19" s="63"/>
      <c r="C19" s="45"/>
      <c r="D19" s="45">
        <f t="shared" si="3"/>
        <v>0</v>
      </c>
      <c r="E19" s="72" t="s">
        <v>169</v>
      </c>
      <c r="F19" s="64"/>
      <c r="G19" s="47"/>
      <c r="H19" s="47"/>
      <c r="I19" s="47"/>
      <c r="J19" s="47">
        <f t="shared" si="4"/>
        <v>0</v>
      </c>
    </row>
    <row r="20" spans="1:10" ht="20.100000000000001" customHeight="1">
      <c r="A20" s="49" t="s">
        <v>115</v>
      </c>
      <c r="B20" s="63"/>
      <c r="C20" s="45"/>
      <c r="D20" s="45">
        <f t="shared" si="3"/>
        <v>0</v>
      </c>
      <c r="E20" s="72" t="s">
        <v>170</v>
      </c>
      <c r="F20" s="64"/>
      <c r="G20" s="47"/>
      <c r="H20" s="47"/>
      <c r="I20" s="47"/>
      <c r="J20" s="47">
        <f t="shared" si="4"/>
        <v>0</v>
      </c>
    </row>
    <row r="21" spans="1:10" ht="20.100000000000001" customHeight="1">
      <c r="A21" s="49" t="s">
        <v>117</v>
      </c>
      <c r="B21" s="63"/>
      <c r="C21" s="45"/>
      <c r="D21" s="45">
        <f t="shared" si="3"/>
        <v>0</v>
      </c>
      <c r="E21" s="72" t="s">
        <v>124</v>
      </c>
      <c r="F21" s="64">
        <v>400</v>
      </c>
      <c r="G21" s="47"/>
      <c r="H21" s="47"/>
      <c r="I21" s="47"/>
      <c r="J21" s="47">
        <f t="shared" si="4"/>
        <v>400</v>
      </c>
    </row>
    <row r="22" spans="1:10" ht="20.100000000000001" customHeight="1">
      <c r="A22" s="44" t="s">
        <v>119</v>
      </c>
      <c r="B22" s="63">
        <v>4000</v>
      </c>
      <c r="C22" s="45">
        <v>12500</v>
      </c>
      <c r="D22" s="45">
        <f t="shared" si="3"/>
        <v>16500</v>
      </c>
      <c r="E22" s="72" t="s">
        <v>126</v>
      </c>
      <c r="F22" s="64"/>
      <c r="G22" s="47"/>
      <c r="H22" s="47"/>
      <c r="I22" s="47"/>
      <c r="J22" s="47">
        <f t="shared" si="4"/>
        <v>0</v>
      </c>
    </row>
    <row r="23" spans="1:10" ht="20.100000000000001" customHeight="1">
      <c r="A23" s="44" t="s">
        <v>121</v>
      </c>
      <c r="B23" s="63">
        <v>1200</v>
      </c>
      <c r="C23" s="45"/>
      <c r="D23" s="45">
        <f t="shared" si="3"/>
        <v>1200</v>
      </c>
      <c r="E23" s="72" t="s">
        <v>171</v>
      </c>
      <c r="F23" s="69">
        <v>15000</v>
      </c>
      <c r="G23" s="47">
        <v>-12500</v>
      </c>
      <c r="H23" s="47"/>
      <c r="I23" s="47"/>
      <c r="J23" s="47">
        <f t="shared" si="4"/>
        <v>2500</v>
      </c>
    </row>
    <row r="24" spans="1:10" ht="20.100000000000001" customHeight="1">
      <c r="A24" s="44" t="s">
        <v>123</v>
      </c>
      <c r="B24" s="63"/>
      <c r="C24" s="45"/>
      <c r="D24" s="45">
        <f t="shared" si="3"/>
        <v>0</v>
      </c>
      <c r="E24" s="71" t="s">
        <v>172</v>
      </c>
      <c r="F24" s="64"/>
      <c r="G24" s="47"/>
      <c r="H24" s="47"/>
      <c r="I24" s="47"/>
      <c r="J24" s="47">
        <f t="shared" si="4"/>
        <v>0</v>
      </c>
    </row>
    <row r="25" spans="1:10" ht="20.100000000000001" customHeight="1">
      <c r="A25" s="49" t="s">
        <v>125</v>
      </c>
      <c r="B25" s="63"/>
      <c r="C25" s="45"/>
      <c r="D25" s="45">
        <f t="shared" si="3"/>
        <v>0</v>
      </c>
      <c r="E25" s="71" t="s">
        <v>173</v>
      </c>
      <c r="F25" s="64">
        <v>1000</v>
      </c>
      <c r="G25" s="47">
        <v>-1000</v>
      </c>
      <c r="H25" s="47"/>
      <c r="I25" s="47"/>
      <c r="J25" s="47">
        <f t="shared" si="4"/>
        <v>0</v>
      </c>
    </row>
    <row r="26" spans="1:10" ht="20.100000000000001" customHeight="1">
      <c r="A26" s="49" t="s">
        <v>127</v>
      </c>
      <c r="B26" s="63"/>
      <c r="C26" s="45"/>
      <c r="D26" s="45">
        <f t="shared" si="3"/>
        <v>0</v>
      </c>
      <c r="E26" s="71" t="s">
        <v>174</v>
      </c>
      <c r="F26" s="64"/>
      <c r="G26" s="47"/>
      <c r="H26" s="47"/>
      <c r="I26" s="47"/>
      <c r="J26" s="47">
        <f t="shared" si="4"/>
        <v>0</v>
      </c>
    </row>
    <row r="27" spans="1:10" ht="20.100000000000001" customHeight="1">
      <c r="A27" s="44" t="s">
        <v>128</v>
      </c>
      <c r="B27" s="63"/>
      <c r="C27" s="45"/>
      <c r="D27" s="45">
        <f t="shared" si="3"/>
        <v>0</v>
      </c>
      <c r="E27" s="71" t="s">
        <v>175</v>
      </c>
      <c r="F27" s="64"/>
      <c r="G27" s="47"/>
      <c r="H27" s="47"/>
      <c r="I27" s="47">
        <f t="shared" ref="I27" si="7">SUM(I28:I30)</f>
        <v>0</v>
      </c>
      <c r="J27" s="47">
        <f t="shared" si="4"/>
        <v>0</v>
      </c>
    </row>
    <row r="28" spans="1:10" ht="20.100000000000001" customHeight="1">
      <c r="A28" s="44" t="s">
        <v>129</v>
      </c>
      <c r="B28" s="63"/>
      <c r="C28" s="45"/>
      <c r="D28" s="45">
        <f t="shared" si="3"/>
        <v>0</v>
      </c>
      <c r="E28" s="71" t="s">
        <v>176</v>
      </c>
      <c r="F28" s="64">
        <v>4000</v>
      </c>
      <c r="G28" s="47">
        <v>-4000</v>
      </c>
      <c r="H28" s="47"/>
      <c r="I28" s="47"/>
      <c r="J28" s="47">
        <f t="shared" si="4"/>
        <v>0</v>
      </c>
    </row>
    <row r="29" spans="1:10" ht="20.100000000000001" customHeight="1">
      <c r="A29" s="44" t="s">
        <v>130</v>
      </c>
      <c r="B29" s="63"/>
      <c r="C29" s="45"/>
      <c r="D29" s="45">
        <f t="shared" si="3"/>
        <v>0</v>
      </c>
      <c r="E29" s="71" t="s">
        <v>177</v>
      </c>
      <c r="F29" s="64">
        <v>78</v>
      </c>
      <c r="G29" s="47"/>
      <c r="H29" s="47"/>
      <c r="I29" s="47"/>
      <c r="J29" s="47">
        <f t="shared" si="4"/>
        <v>78</v>
      </c>
    </row>
    <row r="30" spans="1:10" ht="20.100000000000001" customHeight="1">
      <c r="A30" s="44" t="s">
        <v>131</v>
      </c>
      <c r="B30" s="63">
        <v>0</v>
      </c>
      <c r="C30" s="45"/>
      <c r="D30" s="45">
        <f t="shared" si="3"/>
        <v>0</v>
      </c>
      <c r="E30" s="71" t="s">
        <v>178</v>
      </c>
      <c r="F30" s="64"/>
      <c r="G30" s="47"/>
      <c r="H30" s="47"/>
      <c r="I30" s="47"/>
      <c r="J30" s="47">
        <f t="shared" si="4"/>
        <v>0</v>
      </c>
    </row>
    <row r="31" spans="1:10" ht="20.100000000000001" customHeight="1">
      <c r="A31" s="44" t="s">
        <v>132</v>
      </c>
      <c r="B31" s="63">
        <f>B32+B33+B34</f>
        <v>760</v>
      </c>
      <c r="C31" s="50"/>
      <c r="D31" s="45">
        <f t="shared" si="3"/>
        <v>760</v>
      </c>
      <c r="E31" s="71" t="s">
        <v>179</v>
      </c>
      <c r="F31" s="64"/>
      <c r="G31" s="47"/>
      <c r="H31" s="47"/>
      <c r="I31" s="47"/>
      <c r="J31" s="47">
        <f t="shared" si="4"/>
        <v>0</v>
      </c>
    </row>
    <row r="32" spans="1:10" ht="20.100000000000001" customHeight="1">
      <c r="A32" s="49" t="s">
        <v>133</v>
      </c>
      <c r="B32" s="63">
        <v>500</v>
      </c>
      <c r="C32" s="45"/>
      <c r="D32" s="45">
        <f t="shared" si="3"/>
        <v>500</v>
      </c>
      <c r="E32" s="71" t="s">
        <v>180</v>
      </c>
      <c r="F32" s="64"/>
      <c r="G32" s="47">
        <f t="shared" ref="G32:I32" si="8">SUM(G33:G35)</f>
        <v>0</v>
      </c>
      <c r="H32" s="47"/>
      <c r="I32" s="47">
        <f t="shared" si="8"/>
        <v>0</v>
      </c>
      <c r="J32" s="47">
        <f t="shared" si="4"/>
        <v>0</v>
      </c>
    </row>
    <row r="33" spans="1:10" ht="20.100000000000001" customHeight="1">
      <c r="A33" s="49" t="s">
        <v>134</v>
      </c>
      <c r="B33" s="63">
        <v>260</v>
      </c>
      <c r="C33" s="45"/>
      <c r="D33" s="45">
        <f t="shared" si="3"/>
        <v>260</v>
      </c>
      <c r="E33" s="71" t="s">
        <v>181</v>
      </c>
      <c r="F33" s="64"/>
      <c r="G33" s="47"/>
      <c r="H33" s="47"/>
      <c r="I33" s="47"/>
      <c r="J33" s="47">
        <f t="shared" si="4"/>
        <v>0</v>
      </c>
    </row>
    <row r="34" spans="1:10" ht="20.100000000000001" customHeight="1">
      <c r="A34" s="49" t="s">
        <v>135</v>
      </c>
      <c r="B34" s="63"/>
      <c r="C34" s="45"/>
      <c r="D34" s="45">
        <f t="shared" si="3"/>
        <v>0</v>
      </c>
      <c r="E34" s="71" t="s">
        <v>182</v>
      </c>
      <c r="F34" s="68">
        <f t="shared" ref="F34:I34" si="9">SUM(F35:F44)</f>
        <v>1913</v>
      </c>
      <c r="G34" s="68">
        <f t="shared" si="9"/>
        <v>0</v>
      </c>
      <c r="H34" s="68">
        <f t="shared" si="9"/>
        <v>851</v>
      </c>
      <c r="I34" s="68">
        <f t="shared" si="9"/>
        <v>0</v>
      </c>
      <c r="J34" s="47">
        <f t="shared" si="4"/>
        <v>2764</v>
      </c>
    </row>
    <row r="35" spans="1:10" ht="20.100000000000001" customHeight="1">
      <c r="A35" s="44" t="s">
        <v>136</v>
      </c>
      <c r="B35" s="65"/>
      <c r="C35" s="45"/>
      <c r="D35" s="45">
        <f t="shared" si="3"/>
        <v>0</v>
      </c>
      <c r="E35" s="73" t="s">
        <v>137</v>
      </c>
      <c r="F35" s="64">
        <f>610+383+54</f>
        <v>1047</v>
      </c>
      <c r="G35" s="47"/>
      <c r="H35" s="47">
        <v>570</v>
      </c>
      <c r="I35" s="47"/>
      <c r="J35" s="47">
        <f t="shared" si="4"/>
        <v>1617</v>
      </c>
    </row>
    <row r="36" spans="1:10" ht="20.100000000000001" customHeight="1">
      <c r="A36" s="44"/>
      <c r="B36" s="63">
        <v>0</v>
      </c>
      <c r="C36" s="45"/>
      <c r="D36" s="45">
        <f t="shared" si="3"/>
        <v>0</v>
      </c>
      <c r="E36" s="73" t="s">
        <v>138</v>
      </c>
      <c r="F36" s="64">
        <v>437</v>
      </c>
      <c r="G36" s="46">
        <f t="shared" ref="G36:I36" si="10">SUM(G37:G38)</f>
        <v>0</v>
      </c>
      <c r="H36" s="46">
        <v>50</v>
      </c>
      <c r="I36" s="46">
        <f t="shared" si="10"/>
        <v>0</v>
      </c>
      <c r="J36" s="47">
        <f t="shared" si="4"/>
        <v>487</v>
      </c>
    </row>
    <row r="37" spans="1:10" ht="20.100000000000001" customHeight="1">
      <c r="A37" s="44"/>
      <c r="B37" s="63"/>
      <c r="C37" s="45"/>
      <c r="D37" s="45">
        <f t="shared" si="3"/>
        <v>0</v>
      </c>
      <c r="E37" s="73" t="s">
        <v>139</v>
      </c>
      <c r="F37" s="64">
        <f>15+18</f>
        <v>33</v>
      </c>
      <c r="G37" s="47"/>
      <c r="H37" s="47">
        <v>18</v>
      </c>
      <c r="I37" s="47"/>
      <c r="J37" s="47">
        <f t="shared" si="4"/>
        <v>51</v>
      </c>
    </row>
    <row r="38" spans="1:10" ht="20.100000000000001" customHeight="1">
      <c r="A38" s="8"/>
      <c r="B38" s="63"/>
      <c r="C38" s="45"/>
      <c r="D38" s="45">
        <f t="shared" si="3"/>
        <v>0</v>
      </c>
      <c r="E38" s="73" t="s">
        <v>183</v>
      </c>
      <c r="F38" s="64"/>
      <c r="G38" s="47"/>
      <c r="H38" s="47"/>
      <c r="I38" s="47"/>
      <c r="J38" s="47">
        <f t="shared" si="4"/>
        <v>0</v>
      </c>
    </row>
    <row r="39" spans="1:10" ht="20.100000000000001" customHeight="1">
      <c r="A39" s="8"/>
      <c r="B39" s="63"/>
      <c r="C39" s="45"/>
      <c r="D39" s="45">
        <f t="shared" si="3"/>
        <v>0</v>
      </c>
      <c r="E39" s="73" t="s">
        <v>140</v>
      </c>
      <c r="F39" s="64">
        <f>10+78</f>
        <v>88</v>
      </c>
      <c r="G39" s="46">
        <f t="shared" ref="G39:I39" si="11">G40</f>
        <v>0</v>
      </c>
      <c r="H39" s="46">
        <v>102</v>
      </c>
      <c r="I39" s="46">
        <f t="shared" si="11"/>
        <v>0</v>
      </c>
      <c r="J39" s="47">
        <f t="shared" si="4"/>
        <v>190</v>
      </c>
    </row>
    <row r="40" spans="1:10" ht="20.100000000000001" customHeight="1">
      <c r="A40" s="8"/>
      <c r="B40" s="63"/>
      <c r="C40" s="45"/>
      <c r="D40" s="45">
        <f t="shared" si="3"/>
        <v>0</v>
      </c>
      <c r="E40" s="73" t="s">
        <v>184</v>
      </c>
      <c r="F40" s="64"/>
      <c r="G40" s="47"/>
      <c r="H40" s="47"/>
      <c r="I40" s="47"/>
      <c r="J40" s="47">
        <f t="shared" si="4"/>
        <v>0</v>
      </c>
    </row>
    <row r="41" spans="1:10" ht="20.100000000000001" customHeight="1">
      <c r="A41" s="8"/>
      <c r="B41" s="63"/>
      <c r="C41" s="45"/>
      <c r="D41" s="45">
        <f t="shared" si="3"/>
        <v>0</v>
      </c>
      <c r="E41" s="73" t="s">
        <v>185</v>
      </c>
      <c r="F41" s="64"/>
      <c r="G41" s="46">
        <f t="shared" ref="G41:I41" si="12">SUM(G42:G44)</f>
        <v>0</v>
      </c>
      <c r="H41" s="46"/>
      <c r="I41" s="46">
        <f t="shared" si="12"/>
        <v>0</v>
      </c>
      <c r="J41" s="47">
        <f t="shared" si="4"/>
        <v>0</v>
      </c>
    </row>
    <row r="42" spans="1:10" ht="20.100000000000001" customHeight="1">
      <c r="A42" s="51"/>
      <c r="B42" s="63"/>
      <c r="C42" s="42"/>
      <c r="D42" s="45">
        <f t="shared" si="3"/>
        <v>0</v>
      </c>
      <c r="E42" s="73" t="s">
        <v>186</v>
      </c>
      <c r="F42" s="64"/>
      <c r="G42" s="47"/>
      <c r="H42" s="47"/>
      <c r="I42" s="47"/>
      <c r="J42" s="47">
        <f t="shared" si="4"/>
        <v>0</v>
      </c>
    </row>
    <row r="43" spans="1:10" ht="20.100000000000001" customHeight="1">
      <c r="A43" s="53"/>
      <c r="B43" s="63"/>
      <c r="C43" s="45"/>
      <c r="D43" s="45">
        <f t="shared" si="3"/>
        <v>0</v>
      </c>
      <c r="E43" s="73" t="s">
        <v>141</v>
      </c>
      <c r="F43" s="64"/>
      <c r="G43" s="47"/>
      <c r="H43" s="47"/>
      <c r="I43" s="47"/>
      <c r="J43" s="47">
        <f t="shared" si="4"/>
        <v>0</v>
      </c>
    </row>
    <row r="44" spans="1:10" ht="20.100000000000001" customHeight="1">
      <c r="A44" s="53"/>
      <c r="B44" s="63"/>
      <c r="C44" s="45"/>
      <c r="D44" s="45">
        <f t="shared" si="3"/>
        <v>0</v>
      </c>
      <c r="E44" s="73" t="s">
        <v>187</v>
      </c>
      <c r="F44" s="64">
        <f>260+48</f>
        <v>308</v>
      </c>
      <c r="G44" s="47"/>
      <c r="H44" s="47">
        <v>111</v>
      </c>
      <c r="I44" s="47"/>
      <c r="J44" s="47">
        <f t="shared" si="4"/>
        <v>419</v>
      </c>
    </row>
    <row r="45" spans="1:10" ht="20.100000000000001" customHeight="1">
      <c r="A45" s="53"/>
      <c r="B45" s="63"/>
      <c r="C45" s="45"/>
      <c r="D45" s="45">
        <f t="shared" si="3"/>
        <v>0</v>
      </c>
      <c r="E45" s="71" t="s">
        <v>188</v>
      </c>
      <c r="F45" s="64">
        <v>1200</v>
      </c>
      <c r="G45" s="54">
        <v>-1000</v>
      </c>
      <c r="H45" s="54"/>
      <c r="I45" s="54">
        <f t="shared" ref="I45" si="13">I46</f>
        <v>0</v>
      </c>
      <c r="J45" s="47">
        <f t="shared" si="4"/>
        <v>200</v>
      </c>
    </row>
    <row r="46" spans="1:10" ht="20.100000000000001" customHeight="1">
      <c r="A46" s="53"/>
      <c r="B46" s="63"/>
      <c r="C46" s="45"/>
      <c r="D46" s="45">
        <f t="shared" si="3"/>
        <v>0</v>
      </c>
      <c r="E46" s="74" t="s">
        <v>189</v>
      </c>
      <c r="F46" s="64"/>
      <c r="G46" s="47"/>
      <c r="H46" s="47"/>
      <c r="I46" s="47"/>
      <c r="J46" s="47">
        <f t="shared" si="4"/>
        <v>0</v>
      </c>
    </row>
    <row r="47" spans="1:10" ht="20.100000000000001" customHeight="1">
      <c r="A47" s="53"/>
      <c r="B47" s="63"/>
      <c r="C47" s="45"/>
      <c r="D47" s="45">
        <f t="shared" si="3"/>
        <v>0</v>
      </c>
      <c r="E47" s="74" t="s">
        <v>190</v>
      </c>
      <c r="F47" s="64"/>
      <c r="G47" s="46">
        <f>SUM(G48:G49)</f>
        <v>0</v>
      </c>
      <c r="H47" s="46"/>
      <c r="I47" s="46">
        <f>SUM(I48:I49)</f>
        <v>0</v>
      </c>
      <c r="J47" s="47">
        <f t="shared" si="4"/>
        <v>0</v>
      </c>
    </row>
    <row r="48" spans="1:10" ht="20.100000000000001" customHeight="1">
      <c r="A48" s="53"/>
      <c r="B48" s="63"/>
      <c r="C48" s="45"/>
      <c r="D48" s="45">
        <f t="shared" si="3"/>
        <v>0</v>
      </c>
      <c r="E48" s="74" t="s">
        <v>191</v>
      </c>
      <c r="F48" s="64"/>
      <c r="G48" s="47"/>
      <c r="H48" s="47"/>
      <c r="I48" s="47"/>
      <c r="J48" s="47">
        <f t="shared" si="4"/>
        <v>0</v>
      </c>
    </row>
    <row r="49" spans="1:10" ht="20.100000000000001" customHeight="1">
      <c r="A49" s="53"/>
      <c r="B49" s="63"/>
      <c r="C49" s="45"/>
      <c r="D49" s="45">
        <f t="shared" si="3"/>
        <v>0</v>
      </c>
      <c r="E49" s="75"/>
      <c r="F49" s="64"/>
      <c r="G49" s="47"/>
      <c r="H49" s="47"/>
      <c r="I49" s="47"/>
      <c r="J49" s="47">
        <f>F49+G49+I49</f>
        <v>0</v>
      </c>
    </row>
    <row r="50" spans="1:10" ht="20.100000000000001" customHeight="1">
      <c r="A50" s="53"/>
      <c r="B50" s="63"/>
      <c r="C50" s="45"/>
      <c r="D50" s="45">
        <f t="shared" si="3"/>
        <v>0</v>
      </c>
      <c r="E50" s="75" t="s">
        <v>192</v>
      </c>
      <c r="F50" s="64"/>
      <c r="G50" s="47"/>
      <c r="H50" s="47"/>
      <c r="I50" s="47"/>
      <c r="J50" s="47">
        <f>F50+G50+I50</f>
        <v>0</v>
      </c>
    </row>
    <row r="51" spans="1:10" ht="20.100000000000001" customHeight="1">
      <c r="A51" s="8" t="s">
        <v>142</v>
      </c>
      <c r="B51" s="63"/>
      <c r="C51" s="45">
        <v>86400</v>
      </c>
      <c r="D51" s="45">
        <f t="shared" si="3"/>
        <v>86400</v>
      </c>
      <c r="E51" s="75" t="s">
        <v>193</v>
      </c>
      <c r="F51" s="64">
        <v>5144</v>
      </c>
      <c r="G51" s="47"/>
      <c r="H51" s="47"/>
      <c r="I51" s="47"/>
      <c r="J51" s="47">
        <f>F51+G51+I51</f>
        <v>5144</v>
      </c>
    </row>
    <row r="52" spans="1:10" ht="20.100000000000001" customHeight="1">
      <c r="A52" s="8" t="s">
        <v>143</v>
      </c>
      <c r="B52" s="63">
        <v>1638</v>
      </c>
      <c r="C52" s="45">
        <v>1728</v>
      </c>
      <c r="D52" s="45">
        <f t="shared" si="3"/>
        <v>3366</v>
      </c>
      <c r="E52" s="75" t="s">
        <v>194</v>
      </c>
      <c r="F52" s="64">
        <v>90000</v>
      </c>
      <c r="G52" s="47">
        <v>-20000</v>
      </c>
      <c r="H52" s="47"/>
      <c r="I52" s="47"/>
      <c r="J52" s="47">
        <f>F52+G52+I52</f>
        <v>70000</v>
      </c>
    </row>
    <row r="53" spans="1:10" ht="20.100000000000001" customHeight="1">
      <c r="A53" s="8" t="s">
        <v>144</v>
      </c>
      <c r="B53" s="63">
        <v>58631</v>
      </c>
      <c r="C53" s="45">
        <v>-230</v>
      </c>
      <c r="D53" s="45">
        <f t="shared" si="3"/>
        <v>58401</v>
      </c>
      <c r="E53" s="76" t="s">
        <v>195</v>
      </c>
      <c r="F53" s="70">
        <v>13068</v>
      </c>
      <c r="G53" s="47">
        <v>-13068</v>
      </c>
      <c r="H53" s="47"/>
      <c r="I53" s="47"/>
      <c r="J53" s="47">
        <f>F53+G53+I53</f>
        <v>0</v>
      </c>
    </row>
    <row r="54" spans="1:10" ht="20.100000000000001" customHeight="1">
      <c r="A54" s="51" t="s">
        <v>145</v>
      </c>
      <c r="B54" s="62">
        <f t="shared" ref="B54:C54" si="14">B6++B51+B52+B53</f>
        <v>210269</v>
      </c>
      <c r="C54" s="62">
        <f t="shared" si="14"/>
        <v>-8882</v>
      </c>
      <c r="D54" s="62">
        <f>D6++D51+D52+D53</f>
        <v>201387</v>
      </c>
      <c r="E54" s="77" t="s">
        <v>196</v>
      </c>
      <c r="F54" s="62">
        <f>F6++F50+F51+F52+F53</f>
        <v>210269</v>
      </c>
      <c r="G54" s="62">
        <f t="shared" ref="G54:J54" si="15">G6++G50+G51+G52+G53</f>
        <v>-97010</v>
      </c>
      <c r="H54" s="62">
        <f t="shared" si="15"/>
        <v>1728</v>
      </c>
      <c r="I54" s="62">
        <f t="shared" si="15"/>
        <v>86400</v>
      </c>
      <c r="J54" s="62">
        <f t="shared" si="15"/>
        <v>201387</v>
      </c>
    </row>
  </sheetData>
  <mergeCells count="8">
    <mergeCell ref="A1:J1"/>
    <mergeCell ref="A3:A5"/>
    <mergeCell ref="B3:B5"/>
    <mergeCell ref="C3:C5"/>
    <mergeCell ref="D3:D5"/>
    <mergeCell ref="F3:F5"/>
    <mergeCell ref="G3:I4"/>
    <mergeCell ref="J3:J5"/>
  </mergeCells>
  <phoneticPr fontId="3" type="noConversion"/>
  <printOptions horizontalCentered="1"/>
  <pageMargins left="0.35433070866141736" right="0.23622047244094491" top="0.32" bottom="0.37" header="0.22" footer="0.17"/>
  <pageSetup paperSize="9" scale="80" orientation="landscape" horizontalDpi="4294967292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5</vt:i4>
      </vt:variant>
    </vt:vector>
  </HeadingPairs>
  <TitlesOfParts>
    <vt:vector size="9" baseType="lpstr">
      <vt:lpstr>草案封面</vt:lpstr>
      <vt:lpstr>一般公共预算调整总表</vt:lpstr>
      <vt:lpstr>一般公共预算支出调整表</vt:lpstr>
      <vt:lpstr>政府性基金调整表</vt:lpstr>
      <vt:lpstr>一般公共预算调整总表!Print_Area</vt:lpstr>
      <vt:lpstr>一般公共预算支出调整表!Print_Area</vt:lpstr>
      <vt:lpstr>政府性基金调整表!Print_Area</vt:lpstr>
      <vt:lpstr>一般公共预算调整总表!Print_Titles</vt:lpstr>
      <vt:lpstr>政府性基金调整表!Print_Titles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wyq</dc:creator>
  <cp:lastModifiedBy>wyq</cp:lastModifiedBy>
  <cp:lastPrinted>2019-12-10T02:49:28Z</cp:lastPrinted>
  <dcterms:created xsi:type="dcterms:W3CDTF">2018-11-12T01:34:23Z</dcterms:created>
  <dcterms:modified xsi:type="dcterms:W3CDTF">2019-12-10T02:51:11Z</dcterms:modified>
</cp:coreProperties>
</file>